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Gain golden" sheetId="2" r:id="rId1"/>
    <sheet name="Gain standard" sheetId="7" r:id="rId2"/>
    <sheet name="frais" sheetId="4" r:id="rId3"/>
    <sheet name="calculs" sheetId="1" r:id="rId4"/>
  </sheets>
  <calcPr calcId="125725"/>
</workbook>
</file>

<file path=xl/calcChain.xml><?xml version="1.0" encoding="utf-8"?>
<calcChain xmlns="http://schemas.openxmlformats.org/spreadsheetml/2006/main">
  <c r="F3" i="4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"/>
  <c r="E24"/>
  <c r="X36" i="2"/>
  <c r="F36"/>
  <c r="D36"/>
  <c r="X35"/>
  <c r="F35"/>
  <c r="D35"/>
  <c r="X34"/>
  <c r="F34"/>
  <c r="D34"/>
  <c r="X33"/>
  <c r="F33"/>
  <c r="D33"/>
  <c r="X32"/>
  <c r="F32"/>
  <c r="D32"/>
  <c r="X31"/>
  <c r="F31"/>
  <c r="D31"/>
  <c r="X30"/>
  <c r="F30"/>
  <c r="D30"/>
  <c r="X29"/>
  <c r="F29"/>
  <c r="D29"/>
  <c r="X28"/>
  <c r="F28"/>
  <c r="D28"/>
  <c r="X27"/>
  <c r="F27"/>
  <c r="D27"/>
  <c r="X26"/>
  <c r="F26"/>
  <c r="D26"/>
  <c r="X25"/>
  <c r="F25"/>
  <c r="D25"/>
  <c r="X24"/>
  <c r="F24"/>
  <c r="D24"/>
  <c r="X23"/>
  <c r="F23"/>
  <c r="D23"/>
  <c r="X22"/>
  <c r="F22"/>
  <c r="D22"/>
  <c r="X21"/>
  <c r="F21"/>
  <c r="D21"/>
  <c r="X20"/>
  <c r="F20"/>
  <c r="D20"/>
  <c r="X19"/>
  <c r="F19"/>
  <c r="D19"/>
  <c r="X18"/>
  <c r="F18"/>
  <c r="D18"/>
  <c r="X17"/>
  <c r="F17"/>
  <c r="D17"/>
  <c r="X16"/>
  <c r="F16"/>
  <c r="D16"/>
  <c r="X15"/>
  <c r="F15"/>
  <c r="D15"/>
  <c r="X14"/>
  <c r="F14"/>
  <c r="D14"/>
  <c r="X13"/>
  <c r="F13"/>
  <c r="D13"/>
  <c r="X12"/>
  <c r="F12"/>
  <c r="D12"/>
  <c r="X11"/>
  <c r="F11"/>
  <c r="D11"/>
  <c r="X10"/>
  <c r="F10"/>
  <c r="D10"/>
  <c r="X9"/>
  <c r="F9"/>
  <c r="D9"/>
  <c r="D4"/>
  <c r="F4"/>
  <c r="X4"/>
  <c r="G24" i="7"/>
  <c r="H24"/>
  <c r="K24"/>
  <c r="M24"/>
  <c r="C24"/>
  <c r="AB22"/>
  <c r="F22"/>
  <c r="D22"/>
  <c r="AB21"/>
  <c r="F21"/>
  <c r="D21"/>
  <c r="AB20"/>
  <c r="F20"/>
  <c r="D20"/>
  <c r="AB19"/>
  <c r="F19"/>
  <c r="D19"/>
  <c r="AB18"/>
  <c r="F18"/>
  <c r="D18"/>
  <c r="AB17"/>
  <c r="F17"/>
  <c r="D17"/>
  <c r="AB16"/>
  <c r="F16"/>
  <c r="D16"/>
  <c r="AB15"/>
  <c r="F15"/>
  <c r="D15"/>
  <c r="AB14"/>
  <c r="F14"/>
  <c r="D14"/>
  <c r="AB13"/>
  <c r="F13"/>
  <c r="D13"/>
  <c r="AB12"/>
  <c r="F12"/>
  <c r="D12"/>
  <c r="AB11"/>
  <c r="F11"/>
  <c r="D11"/>
  <c r="AB10"/>
  <c r="F10"/>
  <c r="D10"/>
  <c r="AB9"/>
  <c r="F9"/>
  <c r="D9"/>
  <c r="AB8"/>
  <c r="F8"/>
  <c r="D8"/>
  <c r="AB7"/>
  <c r="F7"/>
  <c r="D7"/>
  <c r="AB6"/>
  <c r="F6"/>
  <c r="D6"/>
  <c r="AB5"/>
  <c r="F5"/>
  <c r="D5"/>
  <c r="AB4"/>
  <c r="F4"/>
  <c r="F24" s="1"/>
  <c r="D4"/>
  <c r="D24" s="1"/>
  <c r="N1"/>
  <c r="G5" s="1"/>
  <c r="J5" s="1"/>
  <c r="C24" i="4"/>
  <c r="F8" i="2"/>
  <c r="F5"/>
  <c r="F6"/>
  <c r="F7"/>
  <c r="F4" i="1"/>
  <c r="F5"/>
  <c r="F6"/>
  <c r="F7"/>
  <c r="F8"/>
  <c r="F9"/>
  <c r="F10"/>
  <c r="F11"/>
  <c r="F12"/>
  <c r="F3"/>
  <c r="N1" i="2"/>
  <c r="G8" s="1"/>
  <c r="O4" l="1"/>
  <c r="L4"/>
  <c r="G4"/>
  <c r="I4" s="1"/>
  <c r="N4"/>
  <c r="E4"/>
  <c r="J4"/>
  <c r="N4" i="7"/>
  <c r="E4"/>
  <c r="E24" s="1"/>
  <c r="G4"/>
  <c r="J4" s="1"/>
  <c r="E5"/>
  <c r="I4"/>
  <c r="I5"/>
  <c r="L4"/>
  <c r="O4"/>
  <c r="L5"/>
  <c r="O5"/>
  <c r="L6"/>
  <c r="O6"/>
  <c r="L7"/>
  <c r="O7"/>
  <c r="L8"/>
  <c r="O8"/>
  <c r="L9"/>
  <c r="O9"/>
  <c r="L10"/>
  <c r="O10"/>
  <c r="L11"/>
  <c r="O11"/>
  <c r="L12"/>
  <c r="O12"/>
  <c r="L13"/>
  <c r="O13"/>
  <c r="L14"/>
  <c r="O14"/>
  <c r="L15"/>
  <c r="O15"/>
  <c r="L16"/>
  <c r="O16"/>
  <c r="E17"/>
  <c r="G17"/>
  <c r="I17" s="1"/>
  <c r="N17"/>
  <c r="E18"/>
  <c r="G18"/>
  <c r="I18" s="1"/>
  <c r="N18"/>
  <c r="E19"/>
  <c r="G19"/>
  <c r="I19" s="1"/>
  <c r="N19"/>
  <c r="E20"/>
  <c r="G20"/>
  <c r="I20" s="1"/>
  <c r="N20"/>
  <c r="E21"/>
  <c r="G21"/>
  <c r="I21" s="1"/>
  <c r="N21"/>
  <c r="E22"/>
  <c r="G22"/>
  <c r="I22" s="1"/>
  <c r="N22"/>
  <c r="N5"/>
  <c r="E6"/>
  <c r="G6"/>
  <c r="J6" s="1"/>
  <c r="N6"/>
  <c r="E7"/>
  <c r="G7"/>
  <c r="J7" s="1"/>
  <c r="N7"/>
  <c r="E8"/>
  <c r="G8"/>
  <c r="J8" s="1"/>
  <c r="N8"/>
  <c r="E9"/>
  <c r="G9"/>
  <c r="J9" s="1"/>
  <c r="N9"/>
  <c r="E10"/>
  <c r="G10"/>
  <c r="J10" s="1"/>
  <c r="N10"/>
  <c r="E11"/>
  <c r="G11"/>
  <c r="J11" s="1"/>
  <c r="N11"/>
  <c r="E12"/>
  <c r="G12"/>
  <c r="J12" s="1"/>
  <c r="N12"/>
  <c r="E13"/>
  <c r="G13"/>
  <c r="J13" s="1"/>
  <c r="N13"/>
  <c r="E14"/>
  <c r="G14"/>
  <c r="J14" s="1"/>
  <c r="N14"/>
  <c r="E15"/>
  <c r="G15"/>
  <c r="J15" s="1"/>
  <c r="N15"/>
  <c r="E16"/>
  <c r="G16"/>
  <c r="J16" s="1"/>
  <c r="N16"/>
  <c r="L17"/>
  <c r="O17"/>
  <c r="L18"/>
  <c r="O18"/>
  <c r="L19"/>
  <c r="O19"/>
  <c r="L20"/>
  <c r="O20"/>
  <c r="L21"/>
  <c r="O21"/>
  <c r="L22"/>
  <c r="O22"/>
  <c r="J8" i="2"/>
  <c r="E6"/>
  <c r="E8"/>
  <c r="O5"/>
  <c r="O7"/>
  <c r="N5"/>
  <c r="N7"/>
  <c r="L5"/>
  <c r="L7"/>
  <c r="E5"/>
  <c r="E7"/>
  <c r="O6"/>
  <c r="O8"/>
  <c r="N6"/>
  <c r="N8"/>
  <c r="L6"/>
  <c r="L8"/>
  <c r="I8"/>
  <c r="G5"/>
  <c r="G7"/>
  <c r="G6"/>
  <c r="C23" i="4"/>
  <c r="G30"/>
  <c r="F30"/>
  <c r="F29"/>
  <c r="E30"/>
  <c r="F28"/>
  <c r="E28"/>
  <c r="E29"/>
  <c r="C25" i="1"/>
  <c r="E25" s="1"/>
  <c r="K14"/>
  <c r="L14"/>
  <c r="G14"/>
  <c r="I14"/>
  <c r="J14"/>
  <c r="C14"/>
  <c r="N12"/>
  <c r="M12"/>
  <c r="O12" s="1"/>
  <c r="H12"/>
  <c r="E12" s="1"/>
  <c r="D12"/>
  <c r="N11"/>
  <c r="M11"/>
  <c r="O11" s="1"/>
  <c r="H11"/>
  <c r="E11" s="1"/>
  <c r="D11"/>
  <c r="N10"/>
  <c r="M10"/>
  <c r="O10" s="1"/>
  <c r="H10"/>
  <c r="D10"/>
  <c r="N9"/>
  <c r="M9"/>
  <c r="O9" s="1"/>
  <c r="H9"/>
  <c r="D9"/>
  <c r="N8"/>
  <c r="M8"/>
  <c r="O8" s="1"/>
  <c r="H8"/>
  <c r="D8"/>
  <c r="N7"/>
  <c r="M7"/>
  <c r="O7" s="1"/>
  <c r="H7"/>
  <c r="D7"/>
  <c r="N6"/>
  <c r="M6"/>
  <c r="O6" s="1"/>
  <c r="H6"/>
  <c r="D6"/>
  <c r="N5"/>
  <c r="M5"/>
  <c r="O5" s="1"/>
  <c r="H5"/>
  <c r="D5"/>
  <c r="N4"/>
  <c r="M4"/>
  <c r="O4" s="1"/>
  <c r="H4"/>
  <c r="D4"/>
  <c r="N3"/>
  <c r="M3"/>
  <c r="O3" s="1"/>
  <c r="O14" s="1"/>
  <c r="C21" s="1"/>
  <c r="H3"/>
  <c r="H14" s="1"/>
  <c r="D3"/>
  <c r="D14" s="1"/>
  <c r="D5" i="2"/>
  <c r="D6"/>
  <c r="D7"/>
  <c r="D8"/>
  <c r="P4" l="1"/>
  <c r="N24" i="7"/>
  <c r="L24"/>
  <c r="O24"/>
  <c r="O12" i="2"/>
  <c r="L12"/>
  <c r="N11"/>
  <c r="G11"/>
  <c r="O10"/>
  <c r="L10"/>
  <c r="N9"/>
  <c r="G9"/>
  <c r="N12"/>
  <c r="G12"/>
  <c r="O11"/>
  <c r="L11"/>
  <c r="N10"/>
  <c r="G10"/>
  <c r="O9"/>
  <c r="L9"/>
  <c r="E12"/>
  <c r="E11"/>
  <c r="E10"/>
  <c r="E9"/>
  <c r="R4"/>
  <c r="Q4"/>
  <c r="W4"/>
  <c r="J22" i="7"/>
  <c r="J21"/>
  <c r="J20"/>
  <c r="J19"/>
  <c r="J18"/>
  <c r="J17"/>
  <c r="J24" s="1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I11"/>
  <c r="I16"/>
  <c r="I12"/>
  <c r="I8"/>
  <c r="I9"/>
  <c r="I15"/>
  <c r="I14"/>
  <c r="I10"/>
  <c r="I6"/>
  <c r="I24" s="1"/>
  <c r="I13"/>
  <c r="I7"/>
  <c r="I6" i="2"/>
  <c r="J6"/>
  <c r="I7"/>
  <c r="J7"/>
  <c r="I5"/>
  <c r="J5"/>
  <c r="C20" i="1"/>
  <c r="C19"/>
  <c r="D19" s="1"/>
  <c r="F24" i="4"/>
  <c r="G29"/>
  <c r="H29" s="1"/>
  <c r="G28"/>
  <c r="H28" s="1"/>
  <c r="H30"/>
  <c r="J30" s="1"/>
  <c r="N14" i="1"/>
  <c r="F14"/>
  <c r="M14"/>
  <c r="D25"/>
  <c r="E3"/>
  <c r="E4"/>
  <c r="E5"/>
  <c r="E6"/>
  <c r="E7"/>
  <c r="E8"/>
  <c r="E9"/>
  <c r="E10"/>
  <c r="Q3"/>
  <c r="P3"/>
  <c r="P4"/>
  <c r="Q4"/>
  <c r="Q5"/>
  <c r="P5"/>
  <c r="P6"/>
  <c r="Q6"/>
  <c r="Q7"/>
  <c r="P7"/>
  <c r="P8"/>
  <c r="Q8"/>
  <c r="Q9"/>
  <c r="P9"/>
  <c r="P10"/>
  <c r="Q10"/>
  <c r="Q11"/>
  <c r="P11"/>
  <c r="P12"/>
  <c r="Q12"/>
  <c r="X7" i="2"/>
  <c r="X5"/>
  <c r="X8"/>
  <c r="X6"/>
  <c r="P24" i="7" l="1"/>
  <c r="J29" i="4"/>
  <c r="J28"/>
  <c r="O16" i="2"/>
  <c r="L16"/>
  <c r="N15"/>
  <c r="G15"/>
  <c r="O14"/>
  <c r="L14"/>
  <c r="N13"/>
  <c r="G13"/>
  <c r="N16"/>
  <c r="G16"/>
  <c r="O15"/>
  <c r="L15"/>
  <c r="N14"/>
  <c r="G14"/>
  <c r="O13"/>
  <c r="L13"/>
  <c r="E13"/>
  <c r="E14"/>
  <c r="E15"/>
  <c r="E16"/>
  <c r="I10"/>
  <c r="J10"/>
  <c r="P10" s="1"/>
  <c r="I12"/>
  <c r="J12"/>
  <c r="P12" s="1"/>
  <c r="I9"/>
  <c r="J9"/>
  <c r="P9" s="1"/>
  <c r="I11"/>
  <c r="J11"/>
  <c r="P11" s="1"/>
  <c r="R5" i="7"/>
  <c r="AA5"/>
  <c r="Q5"/>
  <c r="R7"/>
  <c r="AA7"/>
  <c r="Q7"/>
  <c r="R9"/>
  <c r="AA9"/>
  <c r="Q9"/>
  <c r="R11"/>
  <c r="AA11"/>
  <c r="Q11"/>
  <c r="R13"/>
  <c r="AA13"/>
  <c r="Q13"/>
  <c r="R15"/>
  <c r="AA15"/>
  <c r="Q15"/>
  <c r="AA17"/>
  <c r="Q17"/>
  <c r="R17"/>
  <c r="AA19"/>
  <c r="Q19"/>
  <c r="R19"/>
  <c r="AA21"/>
  <c r="Q21"/>
  <c r="R21"/>
  <c r="R4"/>
  <c r="AA4"/>
  <c r="Q4"/>
  <c r="R6"/>
  <c r="AA6"/>
  <c r="Q6"/>
  <c r="R8"/>
  <c r="AA8"/>
  <c r="Q8"/>
  <c r="R10"/>
  <c r="AA10"/>
  <c r="Q10"/>
  <c r="R12"/>
  <c r="AA12"/>
  <c r="Q12"/>
  <c r="R14"/>
  <c r="AA14"/>
  <c r="Q14"/>
  <c r="AA16"/>
  <c r="R16"/>
  <c r="Q16"/>
  <c r="AA18"/>
  <c r="Q18"/>
  <c r="R18"/>
  <c r="AA20"/>
  <c r="Q20"/>
  <c r="R20"/>
  <c r="AA22"/>
  <c r="Q22"/>
  <c r="R22"/>
  <c r="P8" i="2"/>
  <c r="W8" s="1"/>
  <c r="P14" i="1"/>
  <c r="Q14"/>
  <c r="E14"/>
  <c r="F19"/>
  <c r="E19"/>
  <c r="C26"/>
  <c r="Q24" i="7" l="1"/>
  <c r="R24"/>
  <c r="O20" i="2"/>
  <c r="L20"/>
  <c r="N19"/>
  <c r="G19"/>
  <c r="O18"/>
  <c r="L18"/>
  <c r="N17"/>
  <c r="G17"/>
  <c r="N20"/>
  <c r="G20"/>
  <c r="O19"/>
  <c r="L19"/>
  <c r="N18"/>
  <c r="G18"/>
  <c r="O17"/>
  <c r="L17"/>
  <c r="E17"/>
  <c r="E18"/>
  <c r="E19"/>
  <c r="E20"/>
  <c r="R11"/>
  <c r="Q11"/>
  <c r="W11"/>
  <c r="W9"/>
  <c r="Q9"/>
  <c r="R9"/>
  <c r="Q12"/>
  <c r="W12"/>
  <c r="R12"/>
  <c r="Q10"/>
  <c r="W10"/>
  <c r="R10"/>
  <c r="I14"/>
  <c r="J14"/>
  <c r="P14" s="1"/>
  <c r="I16"/>
  <c r="J16"/>
  <c r="P16" s="1"/>
  <c r="I13"/>
  <c r="J13"/>
  <c r="P13" s="1"/>
  <c r="I15"/>
  <c r="J15"/>
  <c r="P15" s="1"/>
  <c r="U3" i="7"/>
  <c r="R8" i="2"/>
  <c r="Q8"/>
  <c r="P7"/>
  <c r="P6"/>
  <c r="E26" i="1"/>
  <c r="D26"/>
  <c r="D21"/>
  <c r="H25"/>
  <c r="F25"/>
  <c r="O24" i="2" l="1"/>
  <c r="L24"/>
  <c r="N23"/>
  <c r="G23"/>
  <c r="O22"/>
  <c r="L22"/>
  <c r="N21"/>
  <c r="G21"/>
  <c r="N24"/>
  <c r="G24"/>
  <c r="O23"/>
  <c r="L23"/>
  <c r="N22"/>
  <c r="G22"/>
  <c r="O21"/>
  <c r="L21"/>
  <c r="E22"/>
  <c r="E23"/>
  <c r="E21"/>
  <c r="E24"/>
  <c r="W15"/>
  <c r="R15"/>
  <c r="Q15"/>
  <c r="W13"/>
  <c r="R13"/>
  <c r="Q13"/>
  <c r="Q16"/>
  <c r="W16"/>
  <c r="R16"/>
  <c r="Q14"/>
  <c r="W14"/>
  <c r="R14"/>
  <c r="I18"/>
  <c r="J18"/>
  <c r="P18" s="1"/>
  <c r="I20"/>
  <c r="J20"/>
  <c r="P20" s="1"/>
  <c r="I17"/>
  <c r="J17"/>
  <c r="P17" s="1"/>
  <c r="I19"/>
  <c r="J19"/>
  <c r="P19" s="1"/>
  <c r="W7"/>
  <c r="Q7"/>
  <c r="R7"/>
  <c r="W6"/>
  <c r="R6"/>
  <c r="Q6"/>
  <c r="D20" i="1"/>
  <c r="F20" s="1"/>
  <c r="G25"/>
  <c r="I25" s="1"/>
  <c r="J25" s="1"/>
  <c r="F21"/>
  <c r="E21"/>
  <c r="N28" i="2" l="1"/>
  <c r="O28"/>
  <c r="L27"/>
  <c r="O26"/>
  <c r="L25"/>
  <c r="L28"/>
  <c r="O27"/>
  <c r="L26"/>
  <c r="O25"/>
  <c r="E25"/>
  <c r="N25"/>
  <c r="G26"/>
  <c r="N26"/>
  <c r="G27"/>
  <c r="N27"/>
  <c r="G28"/>
  <c r="G25"/>
  <c r="E26"/>
  <c r="E27"/>
  <c r="E28"/>
  <c r="W19"/>
  <c r="R19"/>
  <c r="Q19"/>
  <c r="W17"/>
  <c r="R17"/>
  <c r="Q17"/>
  <c r="Q20"/>
  <c r="W20"/>
  <c r="R20"/>
  <c r="Q18"/>
  <c r="W18"/>
  <c r="R18"/>
  <c r="I22"/>
  <c r="J22"/>
  <c r="P22" s="1"/>
  <c r="J24"/>
  <c r="P24" s="1"/>
  <c r="I24"/>
  <c r="I21"/>
  <c r="J21"/>
  <c r="P21" s="1"/>
  <c r="J23"/>
  <c r="P23" s="1"/>
  <c r="I23"/>
  <c r="E20" i="1"/>
  <c r="W21" i="2" l="1"/>
  <c r="R21"/>
  <c r="Q21"/>
  <c r="W23"/>
  <c r="R23"/>
  <c r="Q23"/>
  <c r="R24"/>
  <c r="Q24"/>
  <c r="W24"/>
  <c r="W22"/>
  <c r="R22"/>
  <c r="Q22"/>
  <c r="I25"/>
  <c r="J25"/>
  <c r="P25" s="1"/>
  <c r="L32"/>
  <c r="L31"/>
  <c r="L30"/>
  <c r="L29"/>
  <c r="G32"/>
  <c r="N31"/>
  <c r="E31"/>
  <c r="G30"/>
  <c r="N29"/>
  <c r="E29"/>
  <c r="O32"/>
  <c r="O31"/>
  <c r="O30"/>
  <c r="O29"/>
  <c r="N32"/>
  <c r="E32"/>
  <c r="G31"/>
  <c r="N30"/>
  <c r="E30"/>
  <c r="G29"/>
  <c r="I28"/>
  <c r="J28"/>
  <c r="P28" s="1"/>
  <c r="I27"/>
  <c r="J27"/>
  <c r="P27" s="1"/>
  <c r="I26"/>
  <c r="J26"/>
  <c r="P26" s="1"/>
  <c r="P5"/>
  <c r="Q26" l="1"/>
  <c r="W26"/>
  <c r="R26"/>
  <c r="W27"/>
  <c r="R27"/>
  <c r="Q27"/>
  <c r="I29"/>
  <c r="J29"/>
  <c r="P29" s="1"/>
  <c r="J31"/>
  <c r="I31"/>
  <c r="L36"/>
  <c r="L35"/>
  <c r="L34"/>
  <c r="G36"/>
  <c r="N35"/>
  <c r="G34"/>
  <c r="E33"/>
  <c r="O36"/>
  <c r="O35"/>
  <c r="O34"/>
  <c r="O33"/>
  <c r="N36"/>
  <c r="E36"/>
  <c r="G35"/>
  <c r="N34"/>
  <c r="E34"/>
  <c r="G33"/>
  <c r="L33"/>
  <c r="E35"/>
  <c r="N33"/>
  <c r="J32"/>
  <c r="P32" s="1"/>
  <c r="I32"/>
  <c r="Q28"/>
  <c r="W28"/>
  <c r="R28"/>
  <c r="I30"/>
  <c r="J30"/>
  <c r="P30" s="1"/>
  <c r="W25"/>
  <c r="R25"/>
  <c r="Q25"/>
  <c r="P31"/>
  <c r="R5"/>
  <c r="Q5"/>
  <c r="W5"/>
  <c r="W30" l="1"/>
  <c r="R30"/>
  <c r="Q30"/>
  <c r="J35"/>
  <c r="P35" s="1"/>
  <c r="I35"/>
  <c r="W29"/>
  <c r="R29"/>
  <c r="Q29"/>
  <c r="Q32"/>
  <c r="W32"/>
  <c r="R32"/>
  <c r="I33"/>
  <c r="J33"/>
  <c r="P33" s="1"/>
  <c r="Q31"/>
  <c r="R31"/>
  <c r="W31"/>
  <c r="J34"/>
  <c r="P34" s="1"/>
  <c r="I34"/>
  <c r="J36"/>
  <c r="P36" s="1"/>
  <c r="I36"/>
  <c r="Q35" l="1"/>
  <c r="W35"/>
  <c r="R35"/>
  <c r="W33"/>
  <c r="R33"/>
  <c r="Q33"/>
  <c r="Q36"/>
  <c r="W36"/>
  <c r="R36"/>
  <c r="W34"/>
  <c r="R34"/>
  <c r="Q34"/>
</calcChain>
</file>

<file path=xl/sharedStrings.xml><?xml version="1.0" encoding="utf-8"?>
<sst xmlns="http://schemas.openxmlformats.org/spreadsheetml/2006/main" count="172" uniqueCount="71">
  <si>
    <t>nb filleuls</t>
  </si>
  <si>
    <t>grade</t>
  </si>
  <si>
    <t>standard</t>
  </si>
  <si>
    <t>cout total filleuls à 240j/jour</t>
  </si>
  <si>
    <t>cout pack/jour</t>
  </si>
  <si>
    <t>cout total/jour</t>
  </si>
  <si>
    <t>average mini</t>
  </si>
  <si>
    <t>nb click</t>
  </si>
  <si>
    <t>average</t>
  </si>
  <si>
    <t>gain par jour/filleul</t>
  </si>
  <si>
    <t>gains filleuls direct</t>
  </si>
  <si>
    <t>gain par jour/tous les filleuls</t>
  </si>
  <si>
    <t>gain par mois/tous les filleuls</t>
  </si>
  <si>
    <t>Calcul gain</t>
  </si>
  <si>
    <t>moyenne</t>
  </si>
  <si>
    <t>obgectif/jour</t>
  </si>
  <si>
    <t>calcul stratégie</t>
  </si>
  <si>
    <t>location 50 filleuls</t>
  </si>
  <si>
    <t>location 25 filleuls</t>
  </si>
  <si>
    <t>golden</t>
  </si>
  <si>
    <t>standard nb filleul pour objectif</t>
  </si>
  <si>
    <t>golden nb filleul pour objectif</t>
  </si>
  <si>
    <t>gain par mois/300 filleuls</t>
  </si>
  <si>
    <t>gain par jour/300 filleuls</t>
  </si>
  <si>
    <t>gain par semaine/tous les filleuls</t>
  </si>
  <si>
    <t>frais
(reciclage)</t>
  </si>
  <si>
    <t>solde journée d'hier</t>
  </si>
  <si>
    <t>solde aujourd'hui</t>
  </si>
  <si>
    <t>Prévision de gain/jour</t>
  </si>
  <si>
    <t>gain par mois/ filleul</t>
  </si>
  <si>
    <t>gain par semaine/filleul</t>
  </si>
  <si>
    <t>Gain calculé/jour</t>
  </si>
  <si>
    <t>gain réel/jour</t>
  </si>
  <si>
    <t>date</t>
  </si>
  <si>
    <t>gain par clic</t>
  </si>
  <si>
    <t>nb fillieuls</t>
  </si>
  <si>
    <t>cout filleul/mois</t>
  </si>
  <si>
    <t>gain/mois</t>
  </si>
  <si>
    <t>gain net/mois</t>
  </si>
  <si>
    <t>average moyen</t>
  </si>
  <si>
    <t>objectifs</t>
  </si>
  <si>
    <t>Nb de mois pour atteindre objectif</t>
  </si>
  <si>
    <t>statut</t>
  </si>
  <si>
    <t>Moyenne :</t>
  </si>
  <si>
    <t>cout recyclage/mois</t>
  </si>
  <si>
    <t>recyclage
$0.07</t>
  </si>
  <si>
    <t>Nb filleuls recyclés</t>
  </si>
  <si>
    <t>Total :</t>
  </si>
  <si>
    <t>durée location en jour</t>
  </si>
  <si>
    <t>prix pack golden</t>
  </si>
  <si>
    <t>prix pack emerald</t>
  </si>
  <si>
    <t>prix pack saphire</t>
  </si>
  <si>
    <t>prix pack platinum</t>
  </si>
  <si>
    <t>prix pack diamond</t>
  </si>
  <si>
    <t>prix pack ultimate</t>
  </si>
  <si>
    <t>nb click
filleuls direct</t>
  </si>
  <si>
    <t>gain net par jour/filleul</t>
  </si>
  <si>
    <t>Gain calculé
brut/jour</t>
  </si>
  <si>
    <t>gain net par semaine/filleul</t>
  </si>
  <si>
    <t>gain net par mois/ filleul</t>
  </si>
  <si>
    <t>cout total/jour hors réduction</t>
  </si>
  <si>
    <t>cout total/jour avec réduction</t>
  </si>
  <si>
    <t>nb click
perso</t>
  </si>
  <si>
    <t>gains perso</t>
  </si>
  <si>
    <t>Prix total packs</t>
  </si>
  <si>
    <t>rentabilitée
moyenne</t>
  </si>
  <si>
    <t>frais
reciclage et location</t>
  </si>
  <si>
    <t>cout total filleuls jour hors réduction  /jour</t>
  </si>
  <si>
    <t>ajout fond solde de location</t>
  </si>
  <si>
    <t>gain réel par jour/filleul</t>
  </si>
  <si>
    <t>calcul prévision de gain basé sur la moyenne gain réel par jour/filleul</t>
  </si>
</sst>
</file>

<file path=xl/styles.xml><?xml version="1.0" encoding="utf-8"?>
<styleSheet xmlns="http://schemas.openxmlformats.org/spreadsheetml/2006/main">
  <numFmts count="8">
    <numFmt numFmtId="164" formatCode="[$$-409]#,##0.00"/>
    <numFmt numFmtId="165" formatCode="[$$-409]#,##0.0000"/>
    <numFmt numFmtId="166" formatCode="#,##0.0000"/>
    <numFmt numFmtId="167" formatCode="0.0000_ ;[Red]\-0.0000\ "/>
    <numFmt numFmtId="168" formatCode="#,##0.0000\ _€"/>
    <numFmt numFmtId="169" formatCode="0.0000"/>
    <numFmt numFmtId="170" formatCode="[$$-409]#,##0"/>
    <numFmt numFmtId="173" formatCode="#,##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165" fontId="0" fillId="5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168" fontId="0" fillId="5" borderId="1" xfId="0" applyNumberForma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5" fontId="0" fillId="7" borderId="1" xfId="0" applyNumberFormat="1" applyFill="1" applyBorder="1" applyAlignment="1">
      <alignment horizontal="center" vertical="center" wrapText="1"/>
    </xf>
    <xf numFmtId="169" fontId="0" fillId="7" borderId="1" xfId="0" applyNumberForma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5" fontId="0" fillId="0" borderId="11" xfId="0" applyNumberForma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170" fontId="0" fillId="0" borderId="2" xfId="0" applyNumberFormat="1" applyBorder="1" applyAlignment="1">
      <alignment horizontal="center" vertical="center" wrapText="1"/>
    </xf>
    <xf numFmtId="170" fontId="3" fillId="0" borderId="2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/>
    <xf numFmtId="0" fontId="1" fillId="0" borderId="11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0" xfId="0" applyFill="1" applyBorder="1"/>
    <xf numFmtId="170" fontId="0" fillId="0" borderId="2" xfId="0" applyNumberFormat="1" applyBorder="1"/>
    <xf numFmtId="165" fontId="0" fillId="0" borderId="4" xfId="0" applyNumberFormat="1" applyBorder="1"/>
    <xf numFmtId="170" fontId="0" fillId="0" borderId="0" xfId="0" applyNumberFormat="1" applyBorder="1"/>
    <xf numFmtId="165" fontId="0" fillId="0" borderId="0" xfId="0" applyNumberFormat="1" applyBorder="1"/>
    <xf numFmtId="0" fontId="0" fillId="0" borderId="0" xfId="0" applyBorder="1"/>
    <xf numFmtId="170" fontId="0" fillId="0" borderId="6" xfId="0" applyNumberFormat="1" applyBorder="1"/>
    <xf numFmtId="170" fontId="0" fillId="0" borderId="12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170" fontId="0" fillId="0" borderId="2" xfId="0" applyNumberFormat="1" applyBorder="1" applyAlignment="1">
      <alignment horizontal="center" vertical="center"/>
    </xf>
    <xf numFmtId="170" fontId="0" fillId="0" borderId="1" xfId="0" applyNumberFormat="1" applyBorder="1"/>
    <xf numFmtId="173" fontId="0" fillId="0" borderId="0" xfId="0" applyNumberFormat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69" fontId="5" fillId="7" borderId="1" xfId="0" applyNumberFormat="1" applyFont="1" applyFill="1" applyBorder="1" applyAlignment="1">
      <alignment horizontal="center" vertical="center" wrapText="1"/>
    </xf>
    <xf numFmtId="167" fontId="5" fillId="10" borderId="1" xfId="0" applyNumberFormat="1" applyFont="1" applyFill="1" applyBorder="1" applyAlignment="1">
      <alignment horizontal="center" vertical="center" wrapText="1"/>
    </xf>
    <xf numFmtId="165" fontId="5" fillId="12" borderId="1" xfId="0" applyNumberFormat="1" applyFont="1" applyFill="1" applyBorder="1" applyAlignment="1">
      <alignment horizontal="center" vertical="center" wrapText="1"/>
    </xf>
    <xf numFmtId="165" fontId="5" fillId="15" borderId="1" xfId="0" applyNumberFormat="1" applyFont="1" applyFill="1" applyBorder="1" applyAlignment="1">
      <alignment horizontal="center" vertical="center" wrapText="1"/>
    </xf>
    <xf numFmtId="165" fontId="5" fillId="16" borderId="1" xfId="0" applyNumberFormat="1" applyFont="1" applyFill="1" applyBorder="1" applyAlignment="1">
      <alignment horizontal="center" vertical="center" wrapText="1"/>
    </xf>
    <xf numFmtId="165" fontId="5" fillId="17" borderId="1" xfId="0" applyNumberFormat="1" applyFont="1" applyFill="1" applyBorder="1" applyAlignment="1">
      <alignment horizontal="center" vertical="center" wrapText="1"/>
    </xf>
    <xf numFmtId="3" fontId="5" fillId="13" borderId="1" xfId="0" applyNumberFormat="1" applyFont="1" applyFill="1" applyBorder="1" applyAlignment="1">
      <alignment horizontal="center" vertical="center" wrapText="1"/>
    </xf>
    <xf numFmtId="165" fontId="5" fillId="13" borderId="1" xfId="0" applyNumberFormat="1" applyFont="1" applyFill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 wrapText="1"/>
    </xf>
    <xf numFmtId="165" fontId="5" fillId="14" borderId="1" xfId="0" applyNumberFormat="1" applyFont="1" applyFill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165" fontId="5" fillId="1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3" xfId="0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6"/>
  <sheetViews>
    <sheetView tabSelected="1" workbookViewId="0">
      <pane ySplit="3" topLeftCell="A4" activePane="bottomLeft" state="frozenSplit"/>
      <selection pane="bottomLeft" activeCell="P2" sqref="P2"/>
    </sheetView>
  </sheetViews>
  <sheetFormatPr baseColWidth="10" defaultRowHeight="15"/>
  <cols>
    <col min="6" max="6" width="12.42578125" bestFit="1" customWidth="1"/>
    <col min="7" max="7" width="12" bestFit="1" customWidth="1"/>
    <col min="11" max="11" width="12" bestFit="1" customWidth="1"/>
    <col min="14" max="14" width="12" bestFit="1" customWidth="1"/>
  </cols>
  <sheetData>
    <row r="1" spans="1:24" ht="45">
      <c r="A1" s="6" t="s">
        <v>49</v>
      </c>
      <c r="B1" s="72">
        <v>90</v>
      </c>
      <c r="C1" s="6" t="s">
        <v>50</v>
      </c>
      <c r="D1" s="72">
        <v>0</v>
      </c>
      <c r="E1" s="6" t="s">
        <v>51</v>
      </c>
      <c r="F1" s="72">
        <v>0</v>
      </c>
      <c r="G1" s="6" t="s">
        <v>52</v>
      </c>
      <c r="H1" s="72">
        <v>0</v>
      </c>
      <c r="I1" s="6" t="s">
        <v>53</v>
      </c>
      <c r="J1" s="72">
        <v>0</v>
      </c>
      <c r="K1" s="6" t="s">
        <v>54</v>
      </c>
      <c r="L1" s="72">
        <v>0</v>
      </c>
      <c r="M1" s="6" t="s">
        <v>64</v>
      </c>
      <c r="N1" s="72">
        <f>L1+J1+H1+F1+D1+B1</f>
        <v>90</v>
      </c>
      <c r="O1" s="6" t="s">
        <v>48</v>
      </c>
      <c r="P1" s="73">
        <v>0</v>
      </c>
      <c r="Q1" s="112"/>
      <c r="R1" s="63"/>
      <c r="S1" s="63"/>
    </row>
    <row r="2" spans="1:24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/>
      <c r="R2" s="111"/>
      <c r="S2" s="111"/>
    </row>
    <row r="3" spans="1:24" ht="78.75">
      <c r="A3" s="77" t="s">
        <v>1</v>
      </c>
      <c r="B3" s="78" t="s">
        <v>0</v>
      </c>
      <c r="C3" s="79" t="s">
        <v>7</v>
      </c>
      <c r="D3" s="80" t="s">
        <v>8</v>
      </c>
      <c r="E3" s="81" t="s">
        <v>6</v>
      </c>
      <c r="F3" s="82" t="s">
        <v>67</v>
      </c>
      <c r="G3" s="83" t="s">
        <v>4</v>
      </c>
      <c r="H3" s="84" t="s">
        <v>66</v>
      </c>
      <c r="I3" s="85" t="s">
        <v>60</v>
      </c>
      <c r="J3" s="85" t="s">
        <v>61</v>
      </c>
      <c r="K3" s="86" t="s">
        <v>55</v>
      </c>
      <c r="L3" s="86" t="s">
        <v>10</v>
      </c>
      <c r="M3" s="87" t="s">
        <v>62</v>
      </c>
      <c r="N3" s="87" t="s">
        <v>63</v>
      </c>
      <c r="O3" s="88" t="s">
        <v>57</v>
      </c>
      <c r="P3" s="89" t="s">
        <v>56</v>
      </c>
      <c r="Q3" s="89" t="s">
        <v>58</v>
      </c>
      <c r="R3" s="89" t="s">
        <v>59</v>
      </c>
      <c r="S3" s="66"/>
      <c r="U3" s="6" t="s">
        <v>15</v>
      </c>
      <c r="V3" s="6" t="s">
        <v>20</v>
      </c>
      <c r="W3" s="6" t="s">
        <v>21</v>
      </c>
      <c r="X3" s="6" t="s">
        <v>28</v>
      </c>
    </row>
    <row r="4" spans="1:24" ht="15.75">
      <c r="A4" s="77" t="s">
        <v>19</v>
      </c>
      <c r="B4" s="90"/>
      <c r="C4" s="91"/>
      <c r="D4" s="92" t="e">
        <f t="shared" ref="D4:D8" si="0">C4/B4</f>
        <v>#DIV/0!</v>
      </c>
      <c r="E4" s="93" t="e">
        <f>IF(N1=0,((F4-(F4*0.3))/0.005)/B4,((F4-(F4*0.3))/0.01)/B4)</f>
        <v>#DIV/0!</v>
      </c>
      <c r="F4" s="94">
        <f t="shared" ref="F4:F7" si="1">(IF(B4&lt;251,(B4)*0.2,250*0.2)+IF(B4&gt;250,IF(B4&lt;501,(B4-250)*0.21,250*0.21))+IF(B4&gt;500,IF(B4&lt;751,(B4-500)*0.22,250*0.22))+IF(B4&gt;750,IF(B4&lt;1001,(B4-750)*0.23,250*0.23))+IF(B4&gt;1000,IF(B4&lt;1251,(B4-1000)*0.24,250*0.24))+IF(B4&gt;1250,IF(B4&lt;1501,(B4-1250)*0.25,250*0.25))+IF(B4&gt;1500,IF(B4&lt;1751,(B4-1500)*0.26,250*0.26))+IF(B4&gt;1750,(B4-1750)*0.27,0))/30</f>
        <v>0</v>
      </c>
      <c r="G4" s="95">
        <f>N1/360</f>
        <v>0.25</v>
      </c>
      <c r="H4" s="96"/>
      <c r="I4" s="97">
        <f t="shared" ref="I4:I8" si="2">H4+F4+G4</f>
        <v>0.25</v>
      </c>
      <c r="J4" s="97">
        <f t="shared" ref="J4:J8" si="3">F4+G4+H4-(F4*0.3)</f>
        <v>0.25</v>
      </c>
      <c r="K4" s="98"/>
      <c r="L4" s="99">
        <f>IF(N1=0,0.0005,0.05)*K4</f>
        <v>0</v>
      </c>
      <c r="M4" s="100"/>
      <c r="N4" s="101">
        <f>IF(N1=0,0.001,0.01)*M4</f>
        <v>0</v>
      </c>
      <c r="O4" s="102">
        <f>IF(N1=0,0.005,0.01)*C4</f>
        <v>0</v>
      </c>
      <c r="P4" s="103">
        <f t="shared" ref="P4:P8" si="4">O4-J4+L4</f>
        <v>-0.25</v>
      </c>
      <c r="Q4" s="103">
        <f t="shared" ref="Q4:Q8" si="5">P4*7</f>
        <v>-1.75</v>
      </c>
      <c r="R4" s="103">
        <f t="shared" ref="R4:R8" si="6">P4*30</f>
        <v>-7.5</v>
      </c>
      <c r="U4" s="5">
        <v>10</v>
      </c>
      <c r="V4" s="3">
        <v>300</v>
      </c>
      <c r="W4" s="15">
        <f t="shared" ref="W4:W36" si="7">((U4-(V4*P4))/(2*P4))</f>
        <v>-170</v>
      </c>
      <c r="X4" s="24">
        <f t="shared" ref="X4:X8" si="8">0.005*C4-H4</f>
        <v>0</v>
      </c>
    </row>
    <row r="5" spans="1:24" ht="15.75">
      <c r="A5" s="77" t="s">
        <v>19</v>
      </c>
      <c r="B5" s="90"/>
      <c r="C5" s="91"/>
      <c r="D5" s="92" t="e">
        <f t="shared" si="0"/>
        <v>#DIV/0!</v>
      </c>
      <c r="E5" s="93" t="e">
        <f>IF(N1=0,((F5-(F5*0.3))/0.005)/B5,((F5-(F5*0.3))/0.01)/B5)</f>
        <v>#DIV/0!</v>
      </c>
      <c r="F5" s="94">
        <f t="shared" si="1"/>
        <v>0</v>
      </c>
      <c r="G5" s="95">
        <f>N1/360</f>
        <v>0.25</v>
      </c>
      <c r="H5" s="96"/>
      <c r="I5" s="97">
        <f t="shared" si="2"/>
        <v>0.25</v>
      </c>
      <c r="J5" s="97">
        <f t="shared" si="3"/>
        <v>0.25</v>
      </c>
      <c r="K5" s="98"/>
      <c r="L5" s="99">
        <f>IF(N1=0,0.0005,0.05)*K5</f>
        <v>0</v>
      </c>
      <c r="M5" s="100"/>
      <c r="N5" s="101">
        <f>IF(N1=0,0.001,0.01)*M5</f>
        <v>0</v>
      </c>
      <c r="O5" s="102">
        <f>IF(N1=0,0.005,0.01)*C5</f>
        <v>0</v>
      </c>
      <c r="P5" s="103">
        <f t="shared" si="4"/>
        <v>-0.25</v>
      </c>
      <c r="Q5" s="103">
        <f t="shared" si="5"/>
        <v>-1.75</v>
      </c>
      <c r="R5" s="103">
        <f t="shared" si="6"/>
        <v>-7.5</v>
      </c>
      <c r="U5" s="5">
        <v>10</v>
      </c>
      <c r="V5" s="3">
        <v>300</v>
      </c>
      <c r="W5" s="15">
        <f t="shared" si="7"/>
        <v>-170</v>
      </c>
      <c r="X5" s="24">
        <f t="shared" si="8"/>
        <v>0</v>
      </c>
    </row>
    <row r="6" spans="1:24" ht="15.75">
      <c r="A6" s="77" t="s">
        <v>19</v>
      </c>
      <c r="B6" s="90"/>
      <c r="C6" s="91"/>
      <c r="D6" s="92" t="e">
        <f t="shared" si="0"/>
        <v>#DIV/0!</v>
      </c>
      <c r="E6" s="93" t="e">
        <f>IF(N1=0,((F6-(F6*0.3))/0.005)/B6,((F6-(F6*0.3))/0.01)/B6)</f>
        <v>#DIV/0!</v>
      </c>
      <c r="F6" s="94">
        <f t="shared" si="1"/>
        <v>0</v>
      </c>
      <c r="G6" s="95">
        <f>N1/360</f>
        <v>0.25</v>
      </c>
      <c r="H6" s="96"/>
      <c r="I6" s="97">
        <f t="shared" si="2"/>
        <v>0.25</v>
      </c>
      <c r="J6" s="97">
        <f t="shared" si="3"/>
        <v>0.25</v>
      </c>
      <c r="K6" s="98"/>
      <c r="L6" s="99">
        <f>IF(N1=0,0.0005,0.05)*K6</f>
        <v>0</v>
      </c>
      <c r="M6" s="100"/>
      <c r="N6" s="101">
        <f>IF(N1=0,0.001,0.01)*M6</f>
        <v>0</v>
      </c>
      <c r="O6" s="102">
        <f>IF(N1=0,0.005,0.01)*C6</f>
        <v>0</v>
      </c>
      <c r="P6" s="103">
        <f t="shared" si="4"/>
        <v>-0.25</v>
      </c>
      <c r="Q6" s="103">
        <f t="shared" si="5"/>
        <v>-1.75</v>
      </c>
      <c r="R6" s="103">
        <f t="shared" si="6"/>
        <v>-7.5</v>
      </c>
      <c r="U6" s="5">
        <v>10</v>
      </c>
      <c r="V6" s="3">
        <v>300</v>
      </c>
      <c r="W6" s="15">
        <f t="shared" si="7"/>
        <v>-170</v>
      </c>
      <c r="X6" s="24">
        <f t="shared" si="8"/>
        <v>0</v>
      </c>
    </row>
    <row r="7" spans="1:24" ht="15.75">
      <c r="A7" s="77" t="s">
        <v>19</v>
      </c>
      <c r="B7" s="90"/>
      <c r="C7" s="91"/>
      <c r="D7" s="92" t="e">
        <f t="shared" si="0"/>
        <v>#DIV/0!</v>
      </c>
      <c r="E7" s="93" t="e">
        <f>IF(N1=0,((F7-(F7*0.3))/0.005)/B7,((F7-(F7*0.3))/0.01)/B7)</f>
        <v>#DIV/0!</v>
      </c>
      <c r="F7" s="94">
        <f t="shared" si="1"/>
        <v>0</v>
      </c>
      <c r="G7" s="95">
        <f>N1/360</f>
        <v>0.25</v>
      </c>
      <c r="H7" s="96"/>
      <c r="I7" s="97">
        <f t="shared" si="2"/>
        <v>0.25</v>
      </c>
      <c r="J7" s="97">
        <f t="shared" si="3"/>
        <v>0.25</v>
      </c>
      <c r="K7" s="98"/>
      <c r="L7" s="99">
        <f>IF(N1=0,0.0005,0.05)*K7</f>
        <v>0</v>
      </c>
      <c r="M7" s="100"/>
      <c r="N7" s="101">
        <f>IF(N1=0,0.001,0.01)*M7</f>
        <v>0</v>
      </c>
      <c r="O7" s="102">
        <f>IF(N1=0,0.005,0.01)*C7</f>
        <v>0</v>
      </c>
      <c r="P7" s="103">
        <f t="shared" si="4"/>
        <v>-0.25</v>
      </c>
      <c r="Q7" s="103">
        <f t="shared" si="5"/>
        <v>-1.75</v>
      </c>
      <c r="R7" s="103">
        <f t="shared" si="6"/>
        <v>-7.5</v>
      </c>
      <c r="U7" s="5">
        <v>10</v>
      </c>
      <c r="V7" s="3">
        <v>300</v>
      </c>
      <c r="W7" s="15">
        <f t="shared" si="7"/>
        <v>-170</v>
      </c>
      <c r="X7" s="24">
        <f t="shared" si="8"/>
        <v>0</v>
      </c>
    </row>
    <row r="8" spans="1:24" ht="15.75">
      <c r="A8" s="77" t="s">
        <v>19</v>
      </c>
      <c r="B8" s="90"/>
      <c r="C8" s="91"/>
      <c r="D8" s="92" t="e">
        <f t="shared" si="0"/>
        <v>#DIV/0!</v>
      </c>
      <c r="E8" s="93" t="e">
        <f>IF(N1=0,((F8-(F8*0.3))/0.005)/B8,((F8-(F8*0.3))/0.01)/B8)</f>
        <v>#DIV/0!</v>
      </c>
      <c r="F8" s="94">
        <f>(IF(B8&lt;251,(B8)*0.2,250*0.2)+IF(B8&gt;250,IF(B8&lt;501,(B8-250)*0.21,250*0.21))+IF(B8&gt;500,IF(B8&lt;751,(B8-500)*0.22,250*0.22))+IF(B8&gt;750,IF(B8&lt;1001,(B8-750)*0.23,250*0.23))+IF(B8&gt;1000,IF(B8&lt;1251,(B8-1000)*0.24,250*0.24))+IF(B8&gt;1250,IF(B8&lt;1501,(B8-1250)*0.25,250*0.25))+IF(B8&gt;1500,IF(B8&lt;1751,(B8-1500)*0.26,250*0.26))+IF(B8&gt;1750,(B8-1750)*0.27,0))/30</f>
        <v>0</v>
      </c>
      <c r="G8" s="95">
        <f>N1/360</f>
        <v>0.25</v>
      </c>
      <c r="H8" s="96"/>
      <c r="I8" s="97">
        <f t="shared" si="2"/>
        <v>0.25</v>
      </c>
      <c r="J8" s="97">
        <f t="shared" si="3"/>
        <v>0.25</v>
      </c>
      <c r="K8" s="98"/>
      <c r="L8" s="99">
        <f>IF(N1=0,0.0005,0.05)*K8</f>
        <v>0</v>
      </c>
      <c r="M8" s="100"/>
      <c r="N8" s="101">
        <f>IF(N1=0,0.001,0.01)*M8</f>
        <v>0</v>
      </c>
      <c r="O8" s="102">
        <f>IF(N1=0,0.005,0.01)*C8</f>
        <v>0</v>
      </c>
      <c r="P8" s="103">
        <f t="shared" si="4"/>
        <v>-0.25</v>
      </c>
      <c r="Q8" s="103">
        <f t="shared" si="5"/>
        <v>-1.75</v>
      </c>
      <c r="R8" s="103">
        <f t="shared" si="6"/>
        <v>-7.5</v>
      </c>
      <c r="U8" s="5">
        <v>10</v>
      </c>
      <c r="V8" s="3">
        <v>300</v>
      </c>
      <c r="W8" s="15">
        <f t="shared" si="7"/>
        <v>-170</v>
      </c>
      <c r="X8" s="24">
        <f t="shared" si="8"/>
        <v>0</v>
      </c>
    </row>
    <row r="9" spans="1:24" ht="15.75">
      <c r="A9" s="77" t="s">
        <v>19</v>
      </c>
      <c r="B9" s="90"/>
      <c r="C9" s="91"/>
      <c r="D9" s="92" t="e">
        <f t="shared" ref="D9:D24" si="9">C9/B9</f>
        <v>#DIV/0!</v>
      </c>
      <c r="E9" s="93" t="e">
        <f>IF(N5=0,((F9-(F9*0.3))/0.005)/B9,((F9-(F9*0.3))/0.01)/B9)</f>
        <v>#DIV/0!</v>
      </c>
      <c r="F9" s="94">
        <f t="shared" ref="F9:F11" si="10">(IF(B9&lt;251,(B9)*0.2,250*0.2)+IF(B9&gt;250,IF(B9&lt;501,(B9-250)*0.21,250*0.21))+IF(B9&gt;500,IF(B9&lt;751,(B9-500)*0.22,250*0.22))+IF(B9&gt;750,IF(B9&lt;1001,(B9-750)*0.23,250*0.23))+IF(B9&gt;1000,IF(B9&lt;1251,(B9-1000)*0.24,250*0.24))+IF(B9&gt;1250,IF(B9&lt;1501,(B9-1250)*0.25,250*0.25))+IF(B9&gt;1500,IF(B9&lt;1751,(B9-1500)*0.26,250*0.26))+IF(B9&gt;1750,(B9-1750)*0.27,0))/30</f>
        <v>0</v>
      </c>
      <c r="G9" s="95">
        <f>N5/360</f>
        <v>0</v>
      </c>
      <c r="H9" s="96"/>
      <c r="I9" s="97">
        <f t="shared" ref="I9:I24" si="11">H9+F9+G9</f>
        <v>0</v>
      </c>
      <c r="J9" s="97">
        <f t="shared" ref="J9:J24" si="12">F9+G9+H9-(F9*0.3)</f>
        <v>0</v>
      </c>
      <c r="K9" s="98"/>
      <c r="L9" s="99">
        <f>IF(N5=0,0.0005,0.05)*K9</f>
        <v>0</v>
      </c>
      <c r="M9" s="100"/>
      <c r="N9" s="101">
        <f>IF(N5=0,0.001,0.01)*M9</f>
        <v>0</v>
      </c>
      <c r="O9" s="102">
        <f>IF(N5=0,0.005,0.01)*C9</f>
        <v>0</v>
      </c>
      <c r="P9" s="103">
        <f t="shared" ref="P9:P24" si="13">O9-J9+L9</f>
        <v>0</v>
      </c>
      <c r="Q9" s="103">
        <f t="shared" ref="Q9:Q24" si="14">P9*7</f>
        <v>0</v>
      </c>
      <c r="R9" s="103">
        <f t="shared" ref="R9:R24" si="15">P9*30</f>
        <v>0</v>
      </c>
      <c r="U9" s="5">
        <v>10</v>
      </c>
      <c r="V9" s="3">
        <v>300</v>
      </c>
      <c r="W9" s="15" t="e">
        <f t="shared" si="7"/>
        <v>#DIV/0!</v>
      </c>
      <c r="X9" s="24">
        <f t="shared" ref="X9:X24" si="16">0.005*C9-H9</f>
        <v>0</v>
      </c>
    </row>
    <row r="10" spans="1:24" ht="15.75">
      <c r="A10" s="77" t="s">
        <v>19</v>
      </c>
      <c r="B10" s="90"/>
      <c r="C10" s="91"/>
      <c r="D10" s="92" t="e">
        <f t="shared" si="9"/>
        <v>#DIV/0!</v>
      </c>
      <c r="E10" s="93" t="e">
        <f>IF(N5=0,((F10-(F10*0.3))/0.005)/B10,((F10-(F10*0.3))/0.01)/B10)</f>
        <v>#DIV/0!</v>
      </c>
      <c r="F10" s="94">
        <f t="shared" si="10"/>
        <v>0</v>
      </c>
      <c r="G10" s="95">
        <f>N5/360</f>
        <v>0</v>
      </c>
      <c r="H10" s="96"/>
      <c r="I10" s="97">
        <f t="shared" si="11"/>
        <v>0</v>
      </c>
      <c r="J10" s="97">
        <f t="shared" si="12"/>
        <v>0</v>
      </c>
      <c r="K10" s="98"/>
      <c r="L10" s="99">
        <f>IF(N5=0,0.0005,0.05)*K10</f>
        <v>0</v>
      </c>
      <c r="M10" s="100"/>
      <c r="N10" s="101">
        <f>IF(N5=0,0.001,0.01)*M10</f>
        <v>0</v>
      </c>
      <c r="O10" s="102">
        <f>IF(N5=0,0.005,0.01)*C10</f>
        <v>0</v>
      </c>
      <c r="P10" s="103">
        <f t="shared" si="13"/>
        <v>0</v>
      </c>
      <c r="Q10" s="103">
        <f t="shared" si="14"/>
        <v>0</v>
      </c>
      <c r="R10" s="103">
        <f t="shared" si="15"/>
        <v>0</v>
      </c>
      <c r="U10" s="5">
        <v>10</v>
      </c>
      <c r="V10" s="3">
        <v>300</v>
      </c>
      <c r="W10" s="15" t="e">
        <f t="shared" si="7"/>
        <v>#DIV/0!</v>
      </c>
      <c r="X10" s="24">
        <f t="shared" si="16"/>
        <v>0</v>
      </c>
    </row>
    <row r="11" spans="1:24" ht="15.75">
      <c r="A11" s="77" t="s">
        <v>19</v>
      </c>
      <c r="B11" s="90"/>
      <c r="C11" s="91"/>
      <c r="D11" s="92" t="e">
        <f t="shared" si="9"/>
        <v>#DIV/0!</v>
      </c>
      <c r="E11" s="93" t="e">
        <f>IF(N5=0,((F11-(F11*0.3))/0.005)/B11,((F11-(F11*0.3))/0.01)/B11)</f>
        <v>#DIV/0!</v>
      </c>
      <c r="F11" s="94">
        <f t="shared" si="10"/>
        <v>0</v>
      </c>
      <c r="G11" s="95">
        <f>N5/360</f>
        <v>0</v>
      </c>
      <c r="H11" s="96"/>
      <c r="I11" s="97">
        <f t="shared" si="11"/>
        <v>0</v>
      </c>
      <c r="J11" s="97">
        <f t="shared" si="12"/>
        <v>0</v>
      </c>
      <c r="K11" s="98"/>
      <c r="L11" s="99">
        <f>IF(N5=0,0.0005,0.05)*K11</f>
        <v>0</v>
      </c>
      <c r="M11" s="100"/>
      <c r="N11" s="101">
        <f>IF(N5=0,0.001,0.01)*M11</f>
        <v>0</v>
      </c>
      <c r="O11" s="102">
        <f>IF(N5=0,0.005,0.01)*C11</f>
        <v>0</v>
      </c>
      <c r="P11" s="103">
        <f t="shared" si="13"/>
        <v>0</v>
      </c>
      <c r="Q11" s="103">
        <f t="shared" si="14"/>
        <v>0</v>
      </c>
      <c r="R11" s="103">
        <f t="shared" si="15"/>
        <v>0</v>
      </c>
      <c r="U11" s="5">
        <v>10</v>
      </c>
      <c r="V11" s="3">
        <v>300</v>
      </c>
      <c r="W11" s="15" t="e">
        <f t="shared" si="7"/>
        <v>#DIV/0!</v>
      </c>
      <c r="X11" s="24">
        <f t="shared" si="16"/>
        <v>0</v>
      </c>
    </row>
    <row r="12" spans="1:24" ht="15.75">
      <c r="A12" s="77" t="s">
        <v>19</v>
      </c>
      <c r="B12" s="90"/>
      <c r="C12" s="91"/>
      <c r="D12" s="92" t="e">
        <f t="shared" si="9"/>
        <v>#DIV/0!</v>
      </c>
      <c r="E12" s="93" t="e">
        <f>IF(N5=0,((F12-(F12*0.3))/0.005)/B12,((F12-(F12*0.3))/0.01)/B12)</f>
        <v>#DIV/0!</v>
      </c>
      <c r="F12" s="94">
        <f>(IF(B12&lt;251,(B12)*0.2,250*0.2)+IF(B12&gt;250,IF(B12&lt;501,(B12-250)*0.21,250*0.21))+IF(B12&gt;500,IF(B12&lt;751,(B12-500)*0.22,250*0.22))+IF(B12&gt;750,IF(B12&lt;1001,(B12-750)*0.23,250*0.23))+IF(B12&gt;1000,IF(B12&lt;1251,(B12-1000)*0.24,250*0.24))+IF(B12&gt;1250,IF(B12&lt;1501,(B12-1250)*0.25,250*0.25))+IF(B12&gt;1500,IF(B12&lt;1751,(B12-1500)*0.26,250*0.26))+IF(B12&gt;1750,(B12-1750)*0.27,0))/30</f>
        <v>0</v>
      </c>
      <c r="G12" s="95">
        <f>N5/360</f>
        <v>0</v>
      </c>
      <c r="H12" s="96"/>
      <c r="I12" s="97">
        <f t="shared" si="11"/>
        <v>0</v>
      </c>
      <c r="J12" s="97">
        <f t="shared" si="12"/>
        <v>0</v>
      </c>
      <c r="K12" s="98"/>
      <c r="L12" s="99">
        <f>IF(N5=0,0.0005,0.05)*K12</f>
        <v>0</v>
      </c>
      <c r="M12" s="100"/>
      <c r="N12" s="101">
        <f>IF(N5=0,0.001,0.01)*M12</f>
        <v>0</v>
      </c>
      <c r="O12" s="102">
        <f>IF(N5=0,0.005,0.01)*C12</f>
        <v>0</v>
      </c>
      <c r="P12" s="103">
        <f t="shared" si="13"/>
        <v>0</v>
      </c>
      <c r="Q12" s="103">
        <f t="shared" si="14"/>
        <v>0</v>
      </c>
      <c r="R12" s="103">
        <f t="shared" si="15"/>
        <v>0</v>
      </c>
      <c r="U12" s="5">
        <v>10</v>
      </c>
      <c r="V12" s="3">
        <v>300</v>
      </c>
      <c r="W12" s="15" t="e">
        <f t="shared" si="7"/>
        <v>#DIV/0!</v>
      </c>
      <c r="X12" s="24">
        <f t="shared" si="16"/>
        <v>0</v>
      </c>
    </row>
    <row r="13" spans="1:24" ht="15.75">
      <c r="A13" s="77" t="s">
        <v>19</v>
      </c>
      <c r="B13" s="90"/>
      <c r="C13" s="91"/>
      <c r="D13" s="92" t="e">
        <f t="shared" si="9"/>
        <v>#DIV/0!</v>
      </c>
      <c r="E13" s="93" t="e">
        <f>IF(N9=0,((F13-(F13*0.3))/0.005)/B13,((F13-(F13*0.3))/0.01)/B13)</f>
        <v>#DIV/0!</v>
      </c>
      <c r="F13" s="94">
        <f t="shared" ref="F13:F15" si="17">(IF(B13&lt;251,(B13)*0.2,250*0.2)+IF(B13&gt;250,IF(B13&lt;501,(B13-250)*0.21,250*0.21))+IF(B13&gt;500,IF(B13&lt;751,(B13-500)*0.22,250*0.22))+IF(B13&gt;750,IF(B13&lt;1001,(B13-750)*0.23,250*0.23))+IF(B13&gt;1000,IF(B13&lt;1251,(B13-1000)*0.24,250*0.24))+IF(B13&gt;1250,IF(B13&lt;1501,(B13-1250)*0.25,250*0.25))+IF(B13&gt;1500,IF(B13&lt;1751,(B13-1500)*0.26,250*0.26))+IF(B13&gt;1750,(B13-1750)*0.27,0))/30</f>
        <v>0</v>
      </c>
      <c r="G13" s="95">
        <f>N9/360</f>
        <v>0</v>
      </c>
      <c r="H13" s="96"/>
      <c r="I13" s="97">
        <f t="shared" si="11"/>
        <v>0</v>
      </c>
      <c r="J13" s="97">
        <f t="shared" si="12"/>
        <v>0</v>
      </c>
      <c r="K13" s="98"/>
      <c r="L13" s="99">
        <f>IF(N9=0,0.0005,0.05)*K13</f>
        <v>0</v>
      </c>
      <c r="M13" s="100"/>
      <c r="N13" s="101">
        <f>IF(N9=0,0.001,0.01)*M13</f>
        <v>0</v>
      </c>
      <c r="O13" s="102">
        <f>IF(N9=0,0.005,0.01)*C13</f>
        <v>0</v>
      </c>
      <c r="P13" s="103">
        <f t="shared" si="13"/>
        <v>0</v>
      </c>
      <c r="Q13" s="103">
        <f t="shared" si="14"/>
        <v>0</v>
      </c>
      <c r="R13" s="103">
        <f t="shared" si="15"/>
        <v>0</v>
      </c>
      <c r="U13" s="5">
        <v>10</v>
      </c>
      <c r="V13" s="3">
        <v>300</v>
      </c>
      <c r="W13" s="15" t="e">
        <f t="shared" si="7"/>
        <v>#DIV/0!</v>
      </c>
      <c r="X13" s="24">
        <f t="shared" si="16"/>
        <v>0</v>
      </c>
    </row>
    <row r="14" spans="1:24" ht="15.75">
      <c r="A14" s="77" t="s">
        <v>19</v>
      </c>
      <c r="B14" s="90"/>
      <c r="C14" s="91"/>
      <c r="D14" s="92" t="e">
        <f t="shared" si="9"/>
        <v>#DIV/0!</v>
      </c>
      <c r="E14" s="93" t="e">
        <f>IF(N9=0,((F14-(F14*0.3))/0.005)/B14,((F14-(F14*0.3))/0.01)/B14)</f>
        <v>#DIV/0!</v>
      </c>
      <c r="F14" s="94">
        <f t="shared" si="17"/>
        <v>0</v>
      </c>
      <c r="G14" s="95">
        <f>N9/360</f>
        <v>0</v>
      </c>
      <c r="H14" s="96"/>
      <c r="I14" s="97">
        <f t="shared" si="11"/>
        <v>0</v>
      </c>
      <c r="J14" s="97">
        <f t="shared" si="12"/>
        <v>0</v>
      </c>
      <c r="K14" s="98"/>
      <c r="L14" s="99">
        <f>IF(N9=0,0.0005,0.05)*K14</f>
        <v>0</v>
      </c>
      <c r="M14" s="100"/>
      <c r="N14" s="101">
        <f>IF(N9=0,0.001,0.01)*M14</f>
        <v>0</v>
      </c>
      <c r="O14" s="102">
        <f>IF(N9=0,0.005,0.01)*C14</f>
        <v>0</v>
      </c>
      <c r="P14" s="103">
        <f t="shared" si="13"/>
        <v>0</v>
      </c>
      <c r="Q14" s="103">
        <f t="shared" si="14"/>
        <v>0</v>
      </c>
      <c r="R14" s="103">
        <f t="shared" si="15"/>
        <v>0</v>
      </c>
      <c r="U14" s="5">
        <v>10</v>
      </c>
      <c r="V14" s="3">
        <v>300</v>
      </c>
      <c r="W14" s="15" t="e">
        <f t="shared" si="7"/>
        <v>#DIV/0!</v>
      </c>
      <c r="X14" s="24">
        <f t="shared" si="16"/>
        <v>0</v>
      </c>
    </row>
    <row r="15" spans="1:24" ht="15.75">
      <c r="A15" s="77" t="s">
        <v>19</v>
      </c>
      <c r="B15" s="90"/>
      <c r="C15" s="91"/>
      <c r="D15" s="92" t="e">
        <f t="shared" si="9"/>
        <v>#DIV/0!</v>
      </c>
      <c r="E15" s="93" t="e">
        <f>IF(N9=0,((F15-(F15*0.3))/0.005)/B15,((F15-(F15*0.3))/0.01)/B15)</f>
        <v>#DIV/0!</v>
      </c>
      <c r="F15" s="94">
        <f t="shared" si="17"/>
        <v>0</v>
      </c>
      <c r="G15" s="95">
        <f>N9/360</f>
        <v>0</v>
      </c>
      <c r="H15" s="96"/>
      <c r="I15" s="97">
        <f t="shared" si="11"/>
        <v>0</v>
      </c>
      <c r="J15" s="97">
        <f t="shared" si="12"/>
        <v>0</v>
      </c>
      <c r="K15" s="98"/>
      <c r="L15" s="99">
        <f>IF(N9=0,0.0005,0.05)*K15</f>
        <v>0</v>
      </c>
      <c r="M15" s="100"/>
      <c r="N15" s="101">
        <f>IF(N9=0,0.001,0.01)*M15</f>
        <v>0</v>
      </c>
      <c r="O15" s="102">
        <f>IF(N9=0,0.005,0.01)*C15</f>
        <v>0</v>
      </c>
      <c r="P15" s="103">
        <f t="shared" si="13"/>
        <v>0</v>
      </c>
      <c r="Q15" s="103">
        <f t="shared" si="14"/>
        <v>0</v>
      </c>
      <c r="R15" s="103">
        <f t="shared" si="15"/>
        <v>0</v>
      </c>
      <c r="U15" s="5">
        <v>10</v>
      </c>
      <c r="V15" s="3">
        <v>300</v>
      </c>
      <c r="W15" s="15" t="e">
        <f t="shared" si="7"/>
        <v>#DIV/0!</v>
      </c>
      <c r="X15" s="24">
        <f t="shared" si="16"/>
        <v>0</v>
      </c>
    </row>
    <row r="16" spans="1:24" ht="15.75">
      <c r="A16" s="77" t="s">
        <v>19</v>
      </c>
      <c r="B16" s="90"/>
      <c r="C16" s="91"/>
      <c r="D16" s="92" t="e">
        <f t="shared" si="9"/>
        <v>#DIV/0!</v>
      </c>
      <c r="E16" s="93" t="e">
        <f>IF(N9=0,((F16-(F16*0.3))/0.005)/B16,((F16-(F16*0.3))/0.01)/B16)</f>
        <v>#DIV/0!</v>
      </c>
      <c r="F16" s="94">
        <f>(IF(B16&lt;251,(B16)*0.2,250*0.2)+IF(B16&gt;250,IF(B16&lt;501,(B16-250)*0.21,250*0.21))+IF(B16&gt;500,IF(B16&lt;751,(B16-500)*0.22,250*0.22))+IF(B16&gt;750,IF(B16&lt;1001,(B16-750)*0.23,250*0.23))+IF(B16&gt;1000,IF(B16&lt;1251,(B16-1000)*0.24,250*0.24))+IF(B16&gt;1250,IF(B16&lt;1501,(B16-1250)*0.25,250*0.25))+IF(B16&gt;1500,IF(B16&lt;1751,(B16-1500)*0.26,250*0.26))+IF(B16&gt;1750,(B16-1750)*0.27,0))/30</f>
        <v>0</v>
      </c>
      <c r="G16" s="95">
        <f>N9/360</f>
        <v>0</v>
      </c>
      <c r="H16" s="96"/>
      <c r="I16" s="97">
        <f t="shared" si="11"/>
        <v>0</v>
      </c>
      <c r="J16" s="97">
        <f t="shared" si="12"/>
        <v>0</v>
      </c>
      <c r="K16" s="98"/>
      <c r="L16" s="99">
        <f>IF(N9=0,0.0005,0.05)*K16</f>
        <v>0</v>
      </c>
      <c r="M16" s="100"/>
      <c r="N16" s="101">
        <f>IF(N9=0,0.001,0.01)*M16</f>
        <v>0</v>
      </c>
      <c r="O16" s="102">
        <f>IF(N9=0,0.005,0.01)*C16</f>
        <v>0</v>
      </c>
      <c r="P16" s="103">
        <f t="shared" si="13"/>
        <v>0</v>
      </c>
      <c r="Q16" s="103">
        <f t="shared" si="14"/>
        <v>0</v>
      </c>
      <c r="R16" s="103">
        <f t="shared" si="15"/>
        <v>0</v>
      </c>
      <c r="U16" s="5">
        <v>10</v>
      </c>
      <c r="V16" s="3">
        <v>300</v>
      </c>
      <c r="W16" s="15" t="e">
        <f t="shared" si="7"/>
        <v>#DIV/0!</v>
      </c>
      <c r="X16" s="24">
        <f t="shared" si="16"/>
        <v>0</v>
      </c>
    </row>
    <row r="17" spans="1:24" ht="15.75">
      <c r="A17" s="77" t="s">
        <v>19</v>
      </c>
      <c r="B17" s="90"/>
      <c r="C17" s="91"/>
      <c r="D17" s="92" t="e">
        <f t="shared" si="9"/>
        <v>#DIV/0!</v>
      </c>
      <c r="E17" s="93" t="e">
        <f>IF(N13=0,((F17-(F17*0.3))/0.005)/B17,((F17-(F17*0.3))/0.01)/B17)</f>
        <v>#DIV/0!</v>
      </c>
      <c r="F17" s="94">
        <f t="shared" ref="F17:F19" si="18">(IF(B17&lt;251,(B17)*0.2,250*0.2)+IF(B17&gt;250,IF(B17&lt;501,(B17-250)*0.21,250*0.21))+IF(B17&gt;500,IF(B17&lt;751,(B17-500)*0.22,250*0.22))+IF(B17&gt;750,IF(B17&lt;1001,(B17-750)*0.23,250*0.23))+IF(B17&gt;1000,IF(B17&lt;1251,(B17-1000)*0.24,250*0.24))+IF(B17&gt;1250,IF(B17&lt;1501,(B17-1250)*0.25,250*0.25))+IF(B17&gt;1500,IF(B17&lt;1751,(B17-1500)*0.26,250*0.26))+IF(B17&gt;1750,(B17-1750)*0.27,0))/30</f>
        <v>0</v>
      </c>
      <c r="G17" s="95">
        <f>N13/360</f>
        <v>0</v>
      </c>
      <c r="H17" s="96"/>
      <c r="I17" s="97">
        <f t="shared" si="11"/>
        <v>0</v>
      </c>
      <c r="J17" s="97">
        <f t="shared" si="12"/>
        <v>0</v>
      </c>
      <c r="K17" s="98"/>
      <c r="L17" s="99">
        <f>IF(N13=0,0.0005,0.05)*K17</f>
        <v>0</v>
      </c>
      <c r="M17" s="100"/>
      <c r="N17" s="101">
        <f>IF(N13=0,0.001,0.01)*M17</f>
        <v>0</v>
      </c>
      <c r="O17" s="102">
        <f>IF(N13=0,0.005,0.01)*C17</f>
        <v>0</v>
      </c>
      <c r="P17" s="103">
        <f t="shared" si="13"/>
        <v>0</v>
      </c>
      <c r="Q17" s="103">
        <f t="shared" si="14"/>
        <v>0</v>
      </c>
      <c r="R17" s="103">
        <f t="shared" si="15"/>
        <v>0</v>
      </c>
      <c r="U17" s="5">
        <v>10</v>
      </c>
      <c r="V17" s="3">
        <v>300</v>
      </c>
      <c r="W17" s="15" t="e">
        <f t="shared" si="7"/>
        <v>#DIV/0!</v>
      </c>
      <c r="X17" s="24">
        <f t="shared" si="16"/>
        <v>0</v>
      </c>
    </row>
    <row r="18" spans="1:24" ht="15.75">
      <c r="A18" s="77" t="s">
        <v>19</v>
      </c>
      <c r="B18" s="90"/>
      <c r="C18" s="91"/>
      <c r="D18" s="92" t="e">
        <f t="shared" si="9"/>
        <v>#DIV/0!</v>
      </c>
      <c r="E18" s="93" t="e">
        <f>IF(N13=0,((F18-(F18*0.3))/0.005)/B18,((F18-(F18*0.3))/0.01)/B18)</f>
        <v>#DIV/0!</v>
      </c>
      <c r="F18" s="94">
        <f t="shared" si="18"/>
        <v>0</v>
      </c>
      <c r="G18" s="95">
        <f>N13/360</f>
        <v>0</v>
      </c>
      <c r="H18" s="96"/>
      <c r="I18" s="97">
        <f t="shared" si="11"/>
        <v>0</v>
      </c>
      <c r="J18" s="97">
        <f t="shared" si="12"/>
        <v>0</v>
      </c>
      <c r="K18" s="98"/>
      <c r="L18" s="99">
        <f>IF(N13=0,0.0005,0.05)*K18</f>
        <v>0</v>
      </c>
      <c r="M18" s="100"/>
      <c r="N18" s="101">
        <f>IF(N13=0,0.001,0.01)*M18</f>
        <v>0</v>
      </c>
      <c r="O18" s="102">
        <f>IF(N13=0,0.005,0.01)*C18</f>
        <v>0</v>
      </c>
      <c r="P18" s="103">
        <f t="shared" si="13"/>
        <v>0</v>
      </c>
      <c r="Q18" s="103">
        <f t="shared" si="14"/>
        <v>0</v>
      </c>
      <c r="R18" s="103">
        <f t="shared" si="15"/>
        <v>0</v>
      </c>
      <c r="U18" s="5">
        <v>10</v>
      </c>
      <c r="V18" s="3">
        <v>300</v>
      </c>
      <c r="W18" s="15" t="e">
        <f t="shared" si="7"/>
        <v>#DIV/0!</v>
      </c>
      <c r="X18" s="24">
        <f t="shared" si="16"/>
        <v>0</v>
      </c>
    </row>
    <row r="19" spans="1:24" ht="15.75">
      <c r="A19" s="77" t="s">
        <v>19</v>
      </c>
      <c r="B19" s="90"/>
      <c r="C19" s="91"/>
      <c r="D19" s="92" t="e">
        <f t="shared" si="9"/>
        <v>#DIV/0!</v>
      </c>
      <c r="E19" s="93" t="e">
        <f>IF(N13=0,((F19-(F19*0.3))/0.005)/B19,((F19-(F19*0.3))/0.01)/B19)</f>
        <v>#DIV/0!</v>
      </c>
      <c r="F19" s="94">
        <f t="shared" si="18"/>
        <v>0</v>
      </c>
      <c r="G19" s="95">
        <f>N13/360</f>
        <v>0</v>
      </c>
      <c r="H19" s="96"/>
      <c r="I19" s="97">
        <f t="shared" si="11"/>
        <v>0</v>
      </c>
      <c r="J19" s="97">
        <f t="shared" si="12"/>
        <v>0</v>
      </c>
      <c r="K19" s="98"/>
      <c r="L19" s="99">
        <f>IF(N13=0,0.0005,0.05)*K19</f>
        <v>0</v>
      </c>
      <c r="M19" s="100"/>
      <c r="N19" s="101">
        <f>IF(N13=0,0.001,0.01)*M19</f>
        <v>0</v>
      </c>
      <c r="O19" s="102">
        <f>IF(N13=0,0.005,0.01)*C19</f>
        <v>0</v>
      </c>
      <c r="P19" s="103">
        <f t="shared" si="13"/>
        <v>0</v>
      </c>
      <c r="Q19" s="103">
        <f t="shared" si="14"/>
        <v>0</v>
      </c>
      <c r="R19" s="103">
        <f t="shared" si="15"/>
        <v>0</v>
      </c>
      <c r="U19" s="5">
        <v>10</v>
      </c>
      <c r="V19" s="3">
        <v>300</v>
      </c>
      <c r="W19" s="15" t="e">
        <f t="shared" si="7"/>
        <v>#DIV/0!</v>
      </c>
      <c r="X19" s="24">
        <f t="shared" si="16"/>
        <v>0</v>
      </c>
    </row>
    <row r="20" spans="1:24" ht="15.75">
      <c r="A20" s="77" t="s">
        <v>19</v>
      </c>
      <c r="B20" s="90"/>
      <c r="C20" s="91"/>
      <c r="D20" s="92" t="e">
        <f t="shared" si="9"/>
        <v>#DIV/0!</v>
      </c>
      <c r="E20" s="93" t="e">
        <f>IF(N13=0,((F20-(F20*0.3))/0.005)/B20,((F20-(F20*0.3))/0.01)/B20)</f>
        <v>#DIV/0!</v>
      </c>
      <c r="F20" s="94">
        <f>(IF(B20&lt;251,(B20)*0.2,250*0.2)+IF(B20&gt;250,IF(B20&lt;501,(B20-250)*0.21,250*0.21))+IF(B20&gt;500,IF(B20&lt;751,(B20-500)*0.22,250*0.22))+IF(B20&gt;750,IF(B20&lt;1001,(B20-750)*0.23,250*0.23))+IF(B20&gt;1000,IF(B20&lt;1251,(B20-1000)*0.24,250*0.24))+IF(B20&gt;1250,IF(B20&lt;1501,(B20-1250)*0.25,250*0.25))+IF(B20&gt;1500,IF(B20&lt;1751,(B20-1500)*0.26,250*0.26))+IF(B20&gt;1750,(B20-1750)*0.27,0))/30</f>
        <v>0</v>
      </c>
      <c r="G20" s="95">
        <f>N13/360</f>
        <v>0</v>
      </c>
      <c r="H20" s="96"/>
      <c r="I20" s="97">
        <f t="shared" si="11"/>
        <v>0</v>
      </c>
      <c r="J20" s="97">
        <f t="shared" si="12"/>
        <v>0</v>
      </c>
      <c r="K20" s="98"/>
      <c r="L20" s="99">
        <f>IF(N13=0,0.0005,0.05)*K20</f>
        <v>0</v>
      </c>
      <c r="M20" s="100"/>
      <c r="N20" s="101">
        <f>IF(N13=0,0.001,0.01)*M20</f>
        <v>0</v>
      </c>
      <c r="O20" s="102">
        <f>IF(N13=0,0.005,0.01)*C20</f>
        <v>0</v>
      </c>
      <c r="P20" s="103">
        <f t="shared" si="13"/>
        <v>0</v>
      </c>
      <c r="Q20" s="103">
        <f t="shared" si="14"/>
        <v>0</v>
      </c>
      <c r="R20" s="103">
        <f t="shared" si="15"/>
        <v>0</v>
      </c>
      <c r="U20" s="5">
        <v>10</v>
      </c>
      <c r="V20" s="3">
        <v>300</v>
      </c>
      <c r="W20" s="15" t="e">
        <f t="shared" si="7"/>
        <v>#DIV/0!</v>
      </c>
      <c r="X20" s="24">
        <f t="shared" si="16"/>
        <v>0</v>
      </c>
    </row>
    <row r="21" spans="1:24" ht="15.75">
      <c r="A21" s="77" t="s">
        <v>19</v>
      </c>
      <c r="B21" s="90"/>
      <c r="C21" s="91"/>
      <c r="D21" s="92" t="e">
        <f t="shared" si="9"/>
        <v>#DIV/0!</v>
      </c>
      <c r="E21" s="93" t="e">
        <f>IF(N17=0,((F21-(F21*0.3))/0.005)/B21,((F21-(F21*0.3))/0.01)/B21)</f>
        <v>#DIV/0!</v>
      </c>
      <c r="F21" s="94">
        <f t="shared" ref="F21:F23" si="19">(IF(B21&lt;251,(B21)*0.2,250*0.2)+IF(B21&gt;250,IF(B21&lt;501,(B21-250)*0.21,250*0.21))+IF(B21&gt;500,IF(B21&lt;751,(B21-500)*0.22,250*0.22))+IF(B21&gt;750,IF(B21&lt;1001,(B21-750)*0.23,250*0.23))+IF(B21&gt;1000,IF(B21&lt;1251,(B21-1000)*0.24,250*0.24))+IF(B21&gt;1250,IF(B21&lt;1501,(B21-1250)*0.25,250*0.25))+IF(B21&gt;1500,IF(B21&lt;1751,(B21-1500)*0.26,250*0.26))+IF(B21&gt;1750,(B21-1750)*0.27,0))/30</f>
        <v>0</v>
      </c>
      <c r="G21" s="95">
        <f>N17/360</f>
        <v>0</v>
      </c>
      <c r="H21" s="96"/>
      <c r="I21" s="97">
        <f t="shared" si="11"/>
        <v>0</v>
      </c>
      <c r="J21" s="97">
        <f t="shared" si="12"/>
        <v>0</v>
      </c>
      <c r="K21" s="98"/>
      <c r="L21" s="99">
        <f>IF(N17=0,0.0005,0.05)*K21</f>
        <v>0</v>
      </c>
      <c r="M21" s="100"/>
      <c r="N21" s="101">
        <f>IF(N17=0,0.001,0.01)*M21</f>
        <v>0</v>
      </c>
      <c r="O21" s="102">
        <f>IF(N17=0,0.005,0.01)*C21</f>
        <v>0</v>
      </c>
      <c r="P21" s="103">
        <f t="shared" si="13"/>
        <v>0</v>
      </c>
      <c r="Q21" s="103">
        <f t="shared" si="14"/>
        <v>0</v>
      </c>
      <c r="R21" s="103">
        <f t="shared" si="15"/>
        <v>0</v>
      </c>
      <c r="U21" s="5">
        <v>10</v>
      </c>
      <c r="V21" s="3">
        <v>300</v>
      </c>
      <c r="W21" s="15" t="e">
        <f t="shared" si="7"/>
        <v>#DIV/0!</v>
      </c>
      <c r="X21" s="24">
        <f t="shared" si="16"/>
        <v>0</v>
      </c>
    </row>
    <row r="22" spans="1:24" ht="15.75">
      <c r="A22" s="77" t="s">
        <v>19</v>
      </c>
      <c r="B22" s="90"/>
      <c r="C22" s="91"/>
      <c r="D22" s="92" t="e">
        <f t="shared" si="9"/>
        <v>#DIV/0!</v>
      </c>
      <c r="E22" s="93" t="e">
        <f>IF(N17=0,((F22-(F22*0.3))/0.005)/B22,((F22-(F22*0.3))/0.01)/B22)</f>
        <v>#DIV/0!</v>
      </c>
      <c r="F22" s="94">
        <f t="shared" si="19"/>
        <v>0</v>
      </c>
      <c r="G22" s="95">
        <f>N17/360</f>
        <v>0</v>
      </c>
      <c r="H22" s="96"/>
      <c r="I22" s="97">
        <f t="shared" si="11"/>
        <v>0</v>
      </c>
      <c r="J22" s="97">
        <f t="shared" si="12"/>
        <v>0</v>
      </c>
      <c r="K22" s="98"/>
      <c r="L22" s="99">
        <f>IF(N17=0,0.0005,0.05)*K22</f>
        <v>0</v>
      </c>
      <c r="M22" s="100"/>
      <c r="N22" s="101">
        <f>IF(N17=0,0.001,0.01)*M22</f>
        <v>0</v>
      </c>
      <c r="O22" s="102">
        <f>IF(N17=0,0.005,0.01)*C22</f>
        <v>0</v>
      </c>
      <c r="P22" s="103">
        <f t="shared" si="13"/>
        <v>0</v>
      </c>
      <c r="Q22" s="103">
        <f t="shared" si="14"/>
        <v>0</v>
      </c>
      <c r="R22" s="103">
        <f t="shared" si="15"/>
        <v>0</v>
      </c>
      <c r="U22" s="5">
        <v>10</v>
      </c>
      <c r="V22" s="3">
        <v>300</v>
      </c>
      <c r="W22" s="15" t="e">
        <f t="shared" si="7"/>
        <v>#DIV/0!</v>
      </c>
      <c r="X22" s="24">
        <f t="shared" si="16"/>
        <v>0</v>
      </c>
    </row>
    <row r="23" spans="1:24" ht="15.75">
      <c r="A23" s="77" t="s">
        <v>19</v>
      </c>
      <c r="B23" s="90"/>
      <c r="C23" s="91"/>
      <c r="D23" s="92" t="e">
        <f t="shared" si="9"/>
        <v>#DIV/0!</v>
      </c>
      <c r="E23" s="93" t="e">
        <f>IF(N17=0,((F23-(F23*0.3))/0.005)/B23,((F23-(F23*0.3))/0.01)/B23)</f>
        <v>#DIV/0!</v>
      </c>
      <c r="F23" s="94">
        <f t="shared" si="19"/>
        <v>0</v>
      </c>
      <c r="G23" s="95">
        <f>N17/360</f>
        <v>0</v>
      </c>
      <c r="H23" s="96"/>
      <c r="I23" s="97">
        <f t="shared" si="11"/>
        <v>0</v>
      </c>
      <c r="J23" s="97">
        <f t="shared" si="12"/>
        <v>0</v>
      </c>
      <c r="K23" s="98"/>
      <c r="L23" s="99">
        <f>IF(N17=0,0.0005,0.05)*K23</f>
        <v>0</v>
      </c>
      <c r="M23" s="100"/>
      <c r="N23" s="101">
        <f>IF(N17=0,0.001,0.01)*M23</f>
        <v>0</v>
      </c>
      <c r="O23" s="102">
        <f>IF(N17=0,0.005,0.01)*C23</f>
        <v>0</v>
      </c>
      <c r="P23" s="103">
        <f t="shared" si="13"/>
        <v>0</v>
      </c>
      <c r="Q23" s="103">
        <f t="shared" si="14"/>
        <v>0</v>
      </c>
      <c r="R23" s="103">
        <f t="shared" si="15"/>
        <v>0</v>
      </c>
      <c r="U23" s="5">
        <v>10</v>
      </c>
      <c r="V23" s="3">
        <v>300</v>
      </c>
      <c r="W23" s="15" t="e">
        <f t="shared" si="7"/>
        <v>#DIV/0!</v>
      </c>
      <c r="X23" s="24">
        <f t="shared" si="16"/>
        <v>0</v>
      </c>
    </row>
    <row r="24" spans="1:24" ht="15.75">
      <c r="A24" s="77" t="s">
        <v>19</v>
      </c>
      <c r="B24" s="90"/>
      <c r="C24" s="91"/>
      <c r="D24" s="92" t="e">
        <f t="shared" si="9"/>
        <v>#DIV/0!</v>
      </c>
      <c r="E24" s="93" t="e">
        <f>IF(N17=0,((F24-(F24*0.3))/0.005)/B24,((F24-(F24*0.3))/0.01)/B24)</f>
        <v>#DIV/0!</v>
      </c>
      <c r="F24" s="94">
        <f>(IF(B24&lt;251,(B24)*0.2,250*0.2)+IF(B24&gt;250,IF(B24&lt;501,(B24-250)*0.21,250*0.21))+IF(B24&gt;500,IF(B24&lt;751,(B24-500)*0.22,250*0.22))+IF(B24&gt;750,IF(B24&lt;1001,(B24-750)*0.23,250*0.23))+IF(B24&gt;1000,IF(B24&lt;1251,(B24-1000)*0.24,250*0.24))+IF(B24&gt;1250,IF(B24&lt;1501,(B24-1250)*0.25,250*0.25))+IF(B24&gt;1500,IF(B24&lt;1751,(B24-1500)*0.26,250*0.26))+IF(B24&gt;1750,(B24-1750)*0.27,0))/30</f>
        <v>0</v>
      </c>
      <c r="G24" s="95">
        <f>N17/360</f>
        <v>0</v>
      </c>
      <c r="H24" s="96"/>
      <c r="I24" s="97">
        <f t="shared" si="11"/>
        <v>0</v>
      </c>
      <c r="J24" s="97">
        <f t="shared" si="12"/>
        <v>0</v>
      </c>
      <c r="K24" s="98"/>
      <c r="L24" s="99">
        <f>IF(N17=0,0.0005,0.05)*K24</f>
        <v>0</v>
      </c>
      <c r="M24" s="100"/>
      <c r="N24" s="101">
        <f>IF(N17=0,0.001,0.01)*M24</f>
        <v>0</v>
      </c>
      <c r="O24" s="102">
        <f>IF(N17=0,0.005,0.01)*C24</f>
        <v>0</v>
      </c>
      <c r="P24" s="103">
        <f t="shared" si="13"/>
        <v>0</v>
      </c>
      <c r="Q24" s="103">
        <f t="shared" si="14"/>
        <v>0</v>
      </c>
      <c r="R24" s="103">
        <f t="shared" si="15"/>
        <v>0</v>
      </c>
      <c r="U24" s="5">
        <v>10</v>
      </c>
      <c r="V24" s="3">
        <v>300</v>
      </c>
      <c r="W24" s="15" t="e">
        <f t="shared" si="7"/>
        <v>#DIV/0!</v>
      </c>
      <c r="X24" s="24">
        <f t="shared" si="16"/>
        <v>0</v>
      </c>
    </row>
    <row r="25" spans="1:24" ht="15.75">
      <c r="A25" s="77" t="s">
        <v>19</v>
      </c>
      <c r="B25" s="90"/>
      <c r="C25" s="91"/>
      <c r="D25" s="92" t="e">
        <f t="shared" ref="D25:D36" si="20">C25/B25</f>
        <v>#DIV/0!</v>
      </c>
      <c r="E25" s="93" t="e">
        <f>IF(N21=0,((F25-(F25*0.3))/0.005)/B25,((F25-(F25*0.3))/0.01)/B25)</f>
        <v>#DIV/0!</v>
      </c>
      <c r="F25" s="94">
        <f t="shared" ref="F25:F27" si="21">(IF(B25&lt;251,(B25)*0.2,250*0.2)+IF(B25&gt;250,IF(B25&lt;501,(B25-250)*0.21,250*0.21))+IF(B25&gt;500,IF(B25&lt;751,(B25-500)*0.22,250*0.22))+IF(B25&gt;750,IF(B25&lt;1001,(B25-750)*0.23,250*0.23))+IF(B25&gt;1000,IF(B25&lt;1251,(B25-1000)*0.24,250*0.24))+IF(B25&gt;1250,IF(B25&lt;1501,(B25-1250)*0.25,250*0.25))+IF(B25&gt;1500,IF(B25&lt;1751,(B25-1500)*0.26,250*0.26))+IF(B25&gt;1750,(B25-1750)*0.27,0))/30</f>
        <v>0</v>
      </c>
      <c r="G25" s="95">
        <f>N21/360</f>
        <v>0</v>
      </c>
      <c r="H25" s="96"/>
      <c r="I25" s="97">
        <f t="shared" ref="I25:I36" si="22">H25+F25+G25</f>
        <v>0</v>
      </c>
      <c r="J25" s="97">
        <f t="shared" ref="J25:J36" si="23">F25+G25+H25-(F25*0.3)</f>
        <v>0</v>
      </c>
      <c r="K25" s="98"/>
      <c r="L25" s="99">
        <f>IF(N21=0,0.0005,0.05)*K25</f>
        <v>0</v>
      </c>
      <c r="M25" s="100"/>
      <c r="N25" s="101">
        <f>IF(N21=0,0.001,0.01)*M25</f>
        <v>0</v>
      </c>
      <c r="O25" s="102">
        <f>IF(N21=0,0.005,0.01)*C25</f>
        <v>0</v>
      </c>
      <c r="P25" s="103">
        <f t="shared" ref="P25:P36" si="24">O25-J25+L25</f>
        <v>0</v>
      </c>
      <c r="Q25" s="103">
        <f t="shared" ref="Q25:Q36" si="25">P25*7</f>
        <v>0</v>
      </c>
      <c r="R25" s="103">
        <f t="shared" ref="R25:R36" si="26">P25*30</f>
        <v>0</v>
      </c>
      <c r="U25" s="5">
        <v>10</v>
      </c>
      <c r="V25" s="3">
        <v>300</v>
      </c>
      <c r="W25" s="15" t="e">
        <f t="shared" si="7"/>
        <v>#DIV/0!</v>
      </c>
      <c r="X25" s="24">
        <f t="shared" ref="X25:X36" si="27">0.005*C25-H25</f>
        <v>0</v>
      </c>
    </row>
    <row r="26" spans="1:24" ht="15.75">
      <c r="A26" s="77" t="s">
        <v>19</v>
      </c>
      <c r="B26" s="90"/>
      <c r="C26" s="91"/>
      <c r="D26" s="92" t="e">
        <f t="shared" si="20"/>
        <v>#DIV/0!</v>
      </c>
      <c r="E26" s="93" t="e">
        <f>IF(N21=0,((F26-(F26*0.3))/0.005)/B26,((F26-(F26*0.3))/0.01)/B26)</f>
        <v>#DIV/0!</v>
      </c>
      <c r="F26" s="94">
        <f t="shared" si="21"/>
        <v>0</v>
      </c>
      <c r="G26" s="95">
        <f>N21/360</f>
        <v>0</v>
      </c>
      <c r="H26" s="96"/>
      <c r="I26" s="97">
        <f t="shared" si="22"/>
        <v>0</v>
      </c>
      <c r="J26" s="97">
        <f t="shared" si="23"/>
        <v>0</v>
      </c>
      <c r="K26" s="98"/>
      <c r="L26" s="99">
        <f>IF(N21=0,0.0005,0.05)*K26</f>
        <v>0</v>
      </c>
      <c r="M26" s="100"/>
      <c r="N26" s="101">
        <f>IF(N21=0,0.001,0.01)*M26</f>
        <v>0</v>
      </c>
      <c r="O26" s="102">
        <f>IF(N21=0,0.005,0.01)*C26</f>
        <v>0</v>
      </c>
      <c r="P26" s="103">
        <f t="shared" si="24"/>
        <v>0</v>
      </c>
      <c r="Q26" s="103">
        <f t="shared" si="25"/>
        <v>0</v>
      </c>
      <c r="R26" s="103">
        <f t="shared" si="26"/>
        <v>0</v>
      </c>
      <c r="U26" s="5">
        <v>10</v>
      </c>
      <c r="V26" s="3">
        <v>300</v>
      </c>
      <c r="W26" s="15" t="e">
        <f t="shared" si="7"/>
        <v>#DIV/0!</v>
      </c>
      <c r="X26" s="24">
        <f t="shared" si="27"/>
        <v>0</v>
      </c>
    </row>
    <row r="27" spans="1:24" ht="15.75">
      <c r="A27" s="77" t="s">
        <v>19</v>
      </c>
      <c r="B27" s="90"/>
      <c r="C27" s="91"/>
      <c r="D27" s="92" t="e">
        <f t="shared" si="20"/>
        <v>#DIV/0!</v>
      </c>
      <c r="E27" s="93" t="e">
        <f>IF(N21=0,((F27-(F27*0.3))/0.005)/B27,((F27-(F27*0.3))/0.01)/B27)</f>
        <v>#DIV/0!</v>
      </c>
      <c r="F27" s="94">
        <f t="shared" si="21"/>
        <v>0</v>
      </c>
      <c r="G27" s="95">
        <f>N21/360</f>
        <v>0</v>
      </c>
      <c r="H27" s="96"/>
      <c r="I27" s="97">
        <f t="shared" si="22"/>
        <v>0</v>
      </c>
      <c r="J27" s="97">
        <f t="shared" si="23"/>
        <v>0</v>
      </c>
      <c r="K27" s="98"/>
      <c r="L27" s="99">
        <f>IF(N21=0,0.0005,0.05)*K27</f>
        <v>0</v>
      </c>
      <c r="M27" s="100"/>
      <c r="N27" s="101">
        <f>IF(N21=0,0.001,0.01)*M27</f>
        <v>0</v>
      </c>
      <c r="O27" s="102">
        <f>IF(N21=0,0.005,0.01)*C27</f>
        <v>0</v>
      </c>
      <c r="P27" s="103">
        <f t="shared" si="24"/>
        <v>0</v>
      </c>
      <c r="Q27" s="103">
        <f t="shared" si="25"/>
        <v>0</v>
      </c>
      <c r="R27" s="103">
        <f t="shared" si="26"/>
        <v>0</v>
      </c>
      <c r="U27" s="5">
        <v>10</v>
      </c>
      <c r="V27" s="3">
        <v>300</v>
      </c>
      <c r="W27" s="15" t="e">
        <f t="shared" si="7"/>
        <v>#DIV/0!</v>
      </c>
      <c r="X27" s="24">
        <f t="shared" si="27"/>
        <v>0</v>
      </c>
    </row>
    <row r="28" spans="1:24" ht="15.75">
      <c r="A28" s="77" t="s">
        <v>19</v>
      </c>
      <c r="B28" s="90"/>
      <c r="C28" s="91"/>
      <c r="D28" s="92" t="e">
        <f t="shared" si="20"/>
        <v>#DIV/0!</v>
      </c>
      <c r="E28" s="93" t="e">
        <f>IF(N21=0,((F28-(F28*0.3))/0.005)/B28,((F28-(F28*0.3))/0.01)/B28)</f>
        <v>#DIV/0!</v>
      </c>
      <c r="F28" s="94">
        <f>(IF(B28&lt;251,(B28)*0.2,250*0.2)+IF(B28&gt;250,IF(B28&lt;501,(B28-250)*0.21,250*0.21))+IF(B28&gt;500,IF(B28&lt;751,(B28-500)*0.22,250*0.22))+IF(B28&gt;750,IF(B28&lt;1001,(B28-750)*0.23,250*0.23))+IF(B28&gt;1000,IF(B28&lt;1251,(B28-1000)*0.24,250*0.24))+IF(B28&gt;1250,IF(B28&lt;1501,(B28-1250)*0.25,250*0.25))+IF(B28&gt;1500,IF(B28&lt;1751,(B28-1500)*0.26,250*0.26))+IF(B28&gt;1750,(B28-1750)*0.27,0))/30</f>
        <v>0</v>
      </c>
      <c r="G28" s="95">
        <f>N21/360</f>
        <v>0</v>
      </c>
      <c r="H28" s="96"/>
      <c r="I28" s="97">
        <f t="shared" si="22"/>
        <v>0</v>
      </c>
      <c r="J28" s="97">
        <f t="shared" si="23"/>
        <v>0</v>
      </c>
      <c r="K28" s="98"/>
      <c r="L28" s="99">
        <f>IF(N21=0,0.0005,0.05)*K28</f>
        <v>0</v>
      </c>
      <c r="M28" s="100"/>
      <c r="N28" s="101">
        <f>IF(N21=0,0.001,0.01)*M28</f>
        <v>0</v>
      </c>
      <c r="O28" s="102">
        <f>IF(N21=0,0.005,0.01)*C28</f>
        <v>0</v>
      </c>
      <c r="P28" s="103">
        <f t="shared" si="24"/>
        <v>0</v>
      </c>
      <c r="Q28" s="103">
        <f t="shared" si="25"/>
        <v>0</v>
      </c>
      <c r="R28" s="103">
        <f t="shared" si="26"/>
        <v>0</v>
      </c>
      <c r="U28" s="5">
        <v>10</v>
      </c>
      <c r="V28" s="3">
        <v>300</v>
      </c>
      <c r="W28" s="15" t="e">
        <f t="shared" si="7"/>
        <v>#DIV/0!</v>
      </c>
      <c r="X28" s="24">
        <f t="shared" si="27"/>
        <v>0</v>
      </c>
    </row>
    <row r="29" spans="1:24" ht="15.75">
      <c r="A29" s="77" t="s">
        <v>19</v>
      </c>
      <c r="B29" s="90"/>
      <c r="C29" s="91"/>
      <c r="D29" s="92" t="e">
        <f t="shared" si="20"/>
        <v>#DIV/0!</v>
      </c>
      <c r="E29" s="93" t="e">
        <f>IF(N25=0,((F29-(F29*0.3))/0.005)/B29,((F29-(F29*0.3))/0.01)/B29)</f>
        <v>#DIV/0!</v>
      </c>
      <c r="F29" s="94">
        <f t="shared" ref="F29:F31" si="28">(IF(B29&lt;251,(B29)*0.2,250*0.2)+IF(B29&gt;250,IF(B29&lt;501,(B29-250)*0.21,250*0.21))+IF(B29&gt;500,IF(B29&lt;751,(B29-500)*0.22,250*0.22))+IF(B29&gt;750,IF(B29&lt;1001,(B29-750)*0.23,250*0.23))+IF(B29&gt;1000,IF(B29&lt;1251,(B29-1000)*0.24,250*0.24))+IF(B29&gt;1250,IF(B29&lt;1501,(B29-1250)*0.25,250*0.25))+IF(B29&gt;1500,IF(B29&lt;1751,(B29-1500)*0.26,250*0.26))+IF(B29&gt;1750,(B29-1750)*0.27,0))/30</f>
        <v>0</v>
      </c>
      <c r="G29" s="95">
        <f>N25/360</f>
        <v>0</v>
      </c>
      <c r="H29" s="96"/>
      <c r="I29" s="97">
        <f t="shared" si="22"/>
        <v>0</v>
      </c>
      <c r="J29" s="97">
        <f t="shared" si="23"/>
        <v>0</v>
      </c>
      <c r="K29" s="98"/>
      <c r="L29" s="99">
        <f>IF(N25=0,0.0005,0.05)*K29</f>
        <v>0</v>
      </c>
      <c r="M29" s="100"/>
      <c r="N29" s="101">
        <f>IF(N25=0,0.001,0.01)*M29</f>
        <v>0</v>
      </c>
      <c r="O29" s="102">
        <f>IF(N25=0,0.005,0.01)*C29</f>
        <v>0</v>
      </c>
      <c r="P29" s="103">
        <f t="shared" si="24"/>
        <v>0</v>
      </c>
      <c r="Q29" s="103">
        <f t="shared" si="25"/>
        <v>0</v>
      </c>
      <c r="R29" s="103">
        <f t="shared" si="26"/>
        <v>0</v>
      </c>
      <c r="U29" s="5">
        <v>10</v>
      </c>
      <c r="V29" s="3">
        <v>300</v>
      </c>
      <c r="W29" s="15" t="e">
        <f t="shared" si="7"/>
        <v>#DIV/0!</v>
      </c>
      <c r="X29" s="24">
        <f t="shared" si="27"/>
        <v>0</v>
      </c>
    </row>
    <row r="30" spans="1:24" ht="15.75">
      <c r="A30" s="77" t="s">
        <v>19</v>
      </c>
      <c r="B30" s="90"/>
      <c r="C30" s="91"/>
      <c r="D30" s="92" t="e">
        <f t="shared" si="20"/>
        <v>#DIV/0!</v>
      </c>
      <c r="E30" s="93" t="e">
        <f>IF(N25=0,((F30-(F30*0.3))/0.005)/B30,((F30-(F30*0.3))/0.01)/B30)</f>
        <v>#DIV/0!</v>
      </c>
      <c r="F30" s="94">
        <f t="shared" si="28"/>
        <v>0</v>
      </c>
      <c r="G30" s="95">
        <f>N25/360</f>
        <v>0</v>
      </c>
      <c r="H30" s="96"/>
      <c r="I30" s="97">
        <f t="shared" si="22"/>
        <v>0</v>
      </c>
      <c r="J30" s="97">
        <f t="shared" si="23"/>
        <v>0</v>
      </c>
      <c r="K30" s="98"/>
      <c r="L30" s="99">
        <f>IF(N25=0,0.0005,0.05)*K30</f>
        <v>0</v>
      </c>
      <c r="M30" s="100"/>
      <c r="N30" s="101">
        <f>IF(N25=0,0.001,0.01)*M30</f>
        <v>0</v>
      </c>
      <c r="O30" s="102">
        <f>IF(N25=0,0.005,0.01)*C30</f>
        <v>0</v>
      </c>
      <c r="P30" s="103">
        <f t="shared" si="24"/>
        <v>0</v>
      </c>
      <c r="Q30" s="103">
        <f t="shared" si="25"/>
        <v>0</v>
      </c>
      <c r="R30" s="103">
        <f t="shared" si="26"/>
        <v>0</v>
      </c>
      <c r="U30" s="5">
        <v>10</v>
      </c>
      <c r="V30" s="3">
        <v>300</v>
      </c>
      <c r="W30" s="15" t="e">
        <f t="shared" si="7"/>
        <v>#DIV/0!</v>
      </c>
      <c r="X30" s="24">
        <f t="shared" si="27"/>
        <v>0</v>
      </c>
    </row>
    <row r="31" spans="1:24" ht="15.75">
      <c r="A31" s="77" t="s">
        <v>19</v>
      </c>
      <c r="B31" s="90"/>
      <c r="C31" s="91"/>
      <c r="D31" s="92" t="e">
        <f t="shared" si="20"/>
        <v>#DIV/0!</v>
      </c>
      <c r="E31" s="93" t="e">
        <f>IF(N25=0,((F31-(F31*0.3))/0.005)/B31,((F31-(F31*0.3))/0.01)/B31)</f>
        <v>#DIV/0!</v>
      </c>
      <c r="F31" s="94">
        <f t="shared" si="28"/>
        <v>0</v>
      </c>
      <c r="G31" s="95">
        <f>N25/360</f>
        <v>0</v>
      </c>
      <c r="H31" s="96"/>
      <c r="I31" s="97">
        <f t="shared" si="22"/>
        <v>0</v>
      </c>
      <c r="J31" s="97">
        <f t="shared" si="23"/>
        <v>0</v>
      </c>
      <c r="K31" s="98"/>
      <c r="L31" s="99">
        <f>IF(N25=0,0.0005,0.05)*K31</f>
        <v>0</v>
      </c>
      <c r="M31" s="100"/>
      <c r="N31" s="101">
        <f>IF(N25=0,0.001,0.01)*M31</f>
        <v>0</v>
      </c>
      <c r="O31" s="102">
        <f>IF(N25=0,0.005,0.01)*C31</f>
        <v>0</v>
      </c>
      <c r="P31" s="103">
        <f t="shared" si="24"/>
        <v>0</v>
      </c>
      <c r="Q31" s="103">
        <f t="shared" si="25"/>
        <v>0</v>
      </c>
      <c r="R31" s="103">
        <f t="shared" si="26"/>
        <v>0</v>
      </c>
      <c r="U31" s="5">
        <v>10</v>
      </c>
      <c r="V31" s="3">
        <v>300</v>
      </c>
      <c r="W31" s="15" t="e">
        <f t="shared" si="7"/>
        <v>#DIV/0!</v>
      </c>
      <c r="X31" s="24">
        <f t="shared" si="27"/>
        <v>0</v>
      </c>
    </row>
    <row r="32" spans="1:24" ht="15.75">
      <c r="A32" s="77" t="s">
        <v>19</v>
      </c>
      <c r="B32" s="90"/>
      <c r="C32" s="91"/>
      <c r="D32" s="92" t="e">
        <f t="shared" si="20"/>
        <v>#DIV/0!</v>
      </c>
      <c r="E32" s="93" t="e">
        <f>IF(N25=0,((F32-(F32*0.3))/0.005)/B32,((F32-(F32*0.3))/0.01)/B32)</f>
        <v>#DIV/0!</v>
      </c>
      <c r="F32" s="94">
        <f>(IF(B32&lt;251,(B32)*0.2,250*0.2)+IF(B32&gt;250,IF(B32&lt;501,(B32-250)*0.21,250*0.21))+IF(B32&gt;500,IF(B32&lt;751,(B32-500)*0.22,250*0.22))+IF(B32&gt;750,IF(B32&lt;1001,(B32-750)*0.23,250*0.23))+IF(B32&gt;1000,IF(B32&lt;1251,(B32-1000)*0.24,250*0.24))+IF(B32&gt;1250,IF(B32&lt;1501,(B32-1250)*0.25,250*0.25))+IF(B32&gt;1500,IF(B32&lt;1751,(B32-1500)*0.26,250*0.26))+IF(B32&gt;1750,(B32-1750)*0.27,0))/30</f>
        <v>0</v>
      </c>
      <c r="G32" s="95">
        <f>N25/360</f>
        <v>0</v>
      </c>
      <c r="H32" s="96"/>
      <c r="I32" s="97">
        <f t="shared" si="22"/>
        <v>0</v>
      </c>
      <c r="J32" s="97">
        <f t="shared" si="23"/>
        <v>0</v>
      </c>
      <c r="K32" s="98"/>
      <c r="L32" s="99">
        <f>IF(N25=0,0.0005,0.05)*K32</f>
        <v>0</v>
      </c>
      <c r="M32" s="100"/>
      <c r="N32" s="101">
        <f>IF(N25=0,0.001,0.01)*M32</f>
        <v>0</v>
      </c>
      <c r="O32" s="102">
        <f>IF(N25=0,0.005,0.01)*C32</f>
        <v>0</v>
      </c>
      <c r="P32" s="103">
        <f t="shared" si="24"/>
        <v>0</v>
      </c>
      <c r="Q32" s="103">
        <f t="shared" si="25"/>
        <v>0</v>
      </c>
      <c r="R32" s="103">
        <f t="shared" si="26"/>
        <v>0</v>
      </c>
      <c r="U32" s="5">
        <v>10</v>
      </c>
      <c r="V32" s="3">
        <v>300</v>
      </c>
      <c r="W32" s="15" t="e">
        <f t="shared" si="7"/>
        <v>#DIV/0!</v>
      </c>
      <c r="X32" s="24">
        <f t="shared" si="27"/>
        <v>0</v>
      </c>
    </row>
    <row r="33" spans="1:24" ht="15.75">
      <c r="A33" s="77" t="s">
        <v>19</v>
      </c>
      <c r="B33" s="90"/>
      <c r="C33" s="91"/>
      <c r="D33" s="92" t="e">
        <f t="shared" si="20"/>
        <v>#DIV/0!</v>
      </c>
      <c r="E33" s="93" t="e">
        <f>IF(N29=0,((F33-(F33*0.3))/0.005)/B33,((F33-(F33*0.3))/0.01)/B33)</f>
        <v>#DIV/0!</v>
      </c>
      <c r="F33" s="94">
        <f t="shared" ref="F33:F35" si="29">(IF(B33&lt;251,(B33)*0.2,250*0.2)+IF(B33&gt;250,IF(B33&lt;501,(B33-250)*0.21,250*0.21))+IF(B33&gt;500,IF(B33&lt;751,(B33-500)*0.22,250*0.22))+IF(B33&gt;750,IF(B33&lt;1001,(B33-750)*0.23,250*0.23))+IF(B33&gt;1000,IF(B33&lt;1251,(B33-1000)*0.24,250*0.24))+IF(B33&gt;1250,IF(B33&lt;1501,(B33-1250)*0.25,250*0.25))+IF(B33&gt;1500,IF(B33&lt;1751,(B33-1500)*0.26,250*0.26))+IF(B33&gt;1750,(B33-1750)*0.27,0))/30</f>
        <v>0</v>
      </c>
      <c r="G33" s="95">
        <f>N29/360</f>
        <v>0</v>
      </c>
      <c r="H33" s="96"/>
      <c r="I33" s="97">
        <f t="shared" si="22"/>
        <v>0</v>
      </c>
      <c r="J33" s="97">
        <f t="shared" si="23"/>
        <v>0</v>
      </c>
      <c r="K33" s="98"/>
      <c r="L33" s="99">
        <f>IF(N29=0,0.0005,0.05)*K33</f>
        <v>0</v>
      </c>
      <c r="M33" s="100"/>
      <c r="N33" s="101">
        <f>IF(N29=0,0.001,0.01)*M33</f>
        <v>0</v>
      </c>
      <c r="O33" s="102">
        <f>IF(N29=0,0.005,0.01)*C33</f>
        <v>0</v>
      </c>
      <c r="P33" s="103">
        <f t="shared" si="24"/>
        <v>0</v>
      </c>
      <c r="Q33" s="103">
        <f t="shared" si="25"/>
        <v>0</v>
      </c>
      <c r="R33" s="103">
        <f t="shared" si="26"/>
        <v>0</v>
      </c>
      <c r="U33" s="5">
        <v>10</v>
      </c>
      <c r="V33" s="3">
        <v>300</v>
      </c>
      <c r="W33" s="15" t="e">
        <f t="shared" si="7"/>
        <v>#DIV/0!</v>
      </c>
      <c r="X33" s="24">
        <f t="shared" si="27"/>
        <v>0</v>
      </c>
    </row>
    <row r="34" spans="1:24" ht="15.75">
      <c r="A34" s="77" t="s">
        <v>19</v>
      </c>
      <c r="B34" s="90"/>
      <c r="C34" s="91"/>
      <c r="D34" s="92" t="e">
        <f t="shared" si="20"/>
        <v>#DIV/0!</v>
      </c>
      <c r="E34" s="93" t="e">
        <f>IF(N29=0,((F34-(F34*0.3))/0.005)/B34,((F34-(F34*0.3))/0.01)/B34)</f>
        <v>#DIV/0!</v>
      </c>
      <c r="F34" s="94">
        <f t="shared" si="29"/>
        <v>0</v>
      </c>
      <c r="G34" s="95">
        <f>N29/360</f>
        <v>0</v>
      </c>
      <c r="H34" s="96"/>
      <c r="I34" s="97">
        <f t="shared" si="22"/>
        <v>0</v>
      </c>
      <c r="J34" s="97">
        <f t="shared" si="23"/>
        <v>0</v>
      </c>
      <c r="K34" s="98"/>
      <c r="L34" s="99">
        <f>IF(N29=0,0.0005,0.05)*K34</f>
        <v>0</v>
      </c>
      <c r="M34" s="100"/>
      <c r="N34" s="101">
        <f>IF(N29=0,0.001,0.01)*M34</f>
        <v>0</v>
      </c>
      <c r="O34" s="102">
        <f>IF(N29=0,0.005,0.01)*C34</f>
        <v>0</v>
      </c>
      <c r="P34" s="103">
        <f t="shared" si="24"/>
        <v>0</v>
      </c>
      <c r="Q34" s="103">
        <f t="shared" si="25"/>
        <v>0</v>
      </c>
      <c r="R34" s="103">
        <f t="shared" si="26"/>
        <v>0</v>
      </c>
      <c r="U34" s="5">
        <v>10</v>
      </c>
      <c r="V34" s="3">
        <v>300</v>
      </c>
      <c r="W34" s="15" t="e">
        <f t="shared" si="7"/>
        <v>#DIV/0!</v>
      </c>
      <c r="X34" s="24">
        <f t="shared" si="27"/>
        <v>0</v>
      </c>
    </row>
    <row r="35" spans="1:24" ht="15.75">
      <c r="A35" s="77" t="s">
        <v>19</v>
      </c>
      <c r="B35" s="90"/>
      <c r="C35" s="91"/>
      <c r="D35" s="92" t="e">
        <f t="shared" si="20"/>
        <v>#DIV/0!</v>
      </c>
      <c r="E35" s="93" t="e">
        <f>IF(N29=0,((F35-(F35*0.3))/0.005)/B35,((F35-(F35*0.3))/0.01)/B35)</f>
        <v>#DIV/0!</v>
      </c>
      <c r="F35" s="94">
        <f t="shared" si="29"/>
        <v>0</v>
      </c>
      <c r="G35" s="95">
        <f>N29/360</f>
        <v>0</v>
      </c>
      <c r="H35" s="96"/>
      <c r="I35" s="97">
        <f t="shared" si="22"/>
        <v>0</v>
      </c>
      <c r="J35" s="97">
        <f t="shared" si="23"/>
        <v>0</v>
      </c>
      <c r="K35" s="98"/>
      <c r="L35" s="99">
        <f>IF(N29=0,0.0005,0.05)*K35</f>
        <v>0</v>
      </c>
      <c r="M35" s="100"/>
      <c r="N35" s="101">
        <f>IF(N29=0,0.001,0.01)*M35</f>
        <v>0</v>
      </c>
      <c r="O35" s="102">
        <f>IF(N29=0,0.005,0.01)*C35</f>
        <v>0</v>
      </c>
      <c r="P35" s="103">
        <f t="shared" si="24"/>
        <v>0</v>
      </c>
      <c r="Q35" s="103">
        <f t="shared" si="25"/>
        <v>0</v>
      </c>
      <c r="R35" s="103">
        <f t="shared" si="26"/>
        <v>0</v>
      </c>
      <c r="U35" s="5">
        <v>10</v>
      </c>
      <c r="V35" s="3">
        <v>300</v>
      </c>
      <c r="W35" s="15" t="e">
        <f t="shared" si="7"/>
        <v>#DIV/0!</v>
      </c>
      <c r="X35" s="24">
        <f t="shared" si="27"/>
        <v>0</v>
      </c>
    </row>
    <row r="36" spans="1:24" ht="15.75">
      <c r="A36" s="77" t="s">
        <v>19</v>
      </c>
      <c r="B36" s="90"/>
      <c r="C36" s="91"/>
      <c r="D36" s="92" t="e">
        <f t="shared" si="20"/>
        <v>#DIV/0!</v>
      </c>
      <c r="E36" s="93" t="e">
        <f>IF(N29=0,((F36-(F36*0.3))/0.005)/B36,((F36-(F36*0.3))/0.01)/B36)</f>
        <v>#DIV/0!</v>
      </c>
      <c r="F36" s="94">
        <f>(IF(B36&lt;251,(B36)*0.2,250*0.2)+IF(B36&gt;250,IF(B36&lt;501,(B36-250)*0.21,250*0.21))+IF(B36&gt;500,IF(B36&lt;751,(B36-500)*0.22,250*0.22))+IF(B36&gt;750,IF(B36&lt;1001,(B36-750)*0.23,250*0.23))+IF(B36&gt;1000,IF(B36&lt;1251,(B36-1000)*0.24,250*0.24))+IF(B36&gt;1250,IF(B36&lt;1501,(B36-1250)*0.25,250*0.25))+IF(B36&gt;1500,IF(B36&lt;1751,(B36-1500)*0.26,250*0.26))+IF(B36&gt;1750,(B36-1750)*0.27,0))/30</f>
        <v>0</v>
      </c>
      <c r="G36" s="95">
        <f>N29/360</f>
        <v>0</v>
      </c>
      <c r="H36" s="96"/>
      <c r="I36" s="97">
        <f t="shared" si="22"/>
        <v>0</v>
      </c>
      <c r="J36" s="97">
        <f t="shared" si="23"/>
        <v>0</v>
      </c>
      <c r="K36" s="98"/>
      <c r="L36" s="99">
        <f>IF(N29=0,0.0005,0.05)*K36</f>
        <v>0</v>
      </c>
      <c r="M36" s="100"/>
      <c r="N36" s="101">
        <f>IF(N29=0,0.001,0.01)*M36</f>
        <v>0</v>
      </c>
      <c r="O36" s="102">
        <f>IF(N29=0,0.005,0.01)*C36</f>
        <v>0</v>
      </c>
      <c r="P36" s="103">
        <f t="shared" si="24"/>
        <v>0</v>
      </c>
      <c r="Q36" s="103">
        <f t="shared" si="25"/>
        <v>0</v>
      </c>
      <c r="R36" s="103">
        <f t="shared" si="26"/>
        <v>0</v>
      </c>
      <c r="U36" s="5">
        <v>10</v>
      </c>
      <c r="V36" s="3">
        <v>300</v>
      </c>
      <c r="W36" s="15" t="e">
        <f t="shared" si="7"/>
        <v>#DIV/0!</v>
      </c>
      <c r="X36" s="24">
        <f t="shared" si="27"/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3" topLeftCell="A4" activePane="bottomLeft" state="frozenSplit"/>
      <selection pane="bottomLeft" activeCell="A2" sqref="A2:V2"/>
    </sheetView>
  </sheetViews>
  <sheetFormatPr baseColWidth="10" defaultRowHeight="15"/>
  <cols>
    <col min="1" max="5" width="11.42578125" style="104"/>
    <col min="6" max="6" width="12.42578125" style="104" bestFit="1" customWidth="1"/>
    <col min="7" max="7" width="12" style="104" bestFit="1" customWidth="1"/>
    <col min="8" max="10" width="11.42578125" style="104"/>
    <col min="11" max="11" width="12" style="104" bestFit="1" customWidth="1"/>
    <col min="12" max="13" width="11.42578125" style="104"/>
    <col min="14" max="14" width="12" style="104" bestFit="1" customWidth="1"/>
    <col min="15" max="16384" width="11.42578125" style="104"/>
  </cols>
  <sheetData>
    <row r="1" spans="1:28" ht="45">
      <c r="A1" s="6" t="s">
        <v>49</v>
      </c>
      <c r="B1" s="72">
        <v>0</v>
      </c>
      <c r="C1" s="6" t="s">
        <v>50</v>
      </c>
      <c r="D1" s="72">
        <v>0</v>
      </c>
      <c r="E1" s="6" t="s">
        <v>51</v>
      </c>
      <c r="F1" s="72">
        <v>0</v>
      </c>
      <c r="G1" s="6" t="s">
        <v>52</v>
      </c>
      <c r="H1" s="72">
        <v>0</v>
      </c>
      <c r="I1" s="6" t="s">
        <v>53</v>
      </c>
      <c r="J1" s="72">
        <v>0</v>
      </c>
      <c r="K1" s="6" t="s">
        <v>54</v>
      </c>
      <c r="L1" s="72">
        <v>0</v>
      </c>
      <c r="M1" s="6" t="s">
        <v>64</v>
      </c>
      <c r="N1" s="72">
        <f>L1+J1+H1+F1+D1+B1</f>
        <v>0</v>
      </c>
      <c r="O1" s="6" t="s">
        <v>48</v>
      </c>
      <c r="P1" s="73">
        <v>0</v>
      </c>
    </row>
    <row r="2" spans="1:28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5"/>
      <c r="U2" s="115"/>
      <c r="V2" s="116"/>
    </row>
    <row r="3" spans="1:28" ht="78.75">
      <c r="A3" s="77" t="s">
        <v>1</v>
      </c>
      <c r="B3" s="78" t="s">
        <v>0</v>
      </c>
      <c r="C3" s="79" t="s">
        <v>7</v>
      </c>
      <c r="D3" s="80" t="s">
        <v>8</v>
      </c>
      <c r="E3" s="81" t="s">
        <v>6</v>
      </c>
      <c r="F3" s="82" t="s">
        <v>67</v>
      </c>
      <c r="G3" s="83" t="s">
        <v>4</v>
      </c>
      <c r="H3" s="84" t="s">
        <v>66</v>
      </c>
      <c r="I3" s="85" t="s">
        <v>60</v>
      </c>
      <c r="J3" s="85" t="s">
        <v>61</v>
      </c>
      <c r="K3" s="86" t="s">
        <v>55</v>
      </c>
      <c r="L3" s="86" t="s">
        <v>10</v>
      </c>
      <c r="M3" s="87" t="s">
        <v>62</v>
      </c>
      <c r="N3" s="87" t="s">
        <v>63</v>
      </c>
      <c r="O3" s="88" t="s">
        <v>57</v>
      </c>
      <c r="P3" s="89" t="s">
        <v>56</v>
      </c>
      <c r="Q3" s="89" t="s">
        <v>58</v>
      </c>
      <c r="R3" s="89" t="s">
        <v>59</v>
      </c>
      <c r="S3" s="6"/>
      <c r="T3" s="6" t="s">
        <v>65</v>
      </c>
      <c r="U3" s="76" t="e">
        <f>((SUM(R4:R21)*100)/SUM(O4:O21))/18</f>
        <v>#DIV/0!</v>
      </c>
      <c r="Y3" s="6" t="s">
        <v>15</v>
      </c>
      <c r="Z3" s="6" t="s">
        <v>20</v>
      </c>
      <c r="AA3" s="6" t="s">
        <v>21</v>
      </c>
      <c r="AB3" s="6" t="s">
        <v>28</v>
      </c>
    </row>
    <row r="4" spans="1:28" ht="15.75">
      <c r="A4" s="77" t="s">
        <v>2</v>
      </c>
      <c r="B4" s="90"/>
      <c r="C4" s="91"/>
      <c r="D4" s="92" t="e">
        <f>C4/B4</f>
        <v>#DIV/0!</v>
      </c>
      <c r="E4" s="93" t="e">
        <f>IF(N1=0,((F4-(F4*0.3))/0.005)/B4,((F4-(F4*0.3))/0.01)/B4)</f>
        <v>#DIV/0!</v>
      </c>
      <c r="F4" s="94">
        <f>(IF(B4&lt;251,(B4)*0.2,250*0.2)+IF(B4&gt;250,IF(B4&lt;501,(B4-250)*0.21,250*0.21))+IF(B4&gt;500,IF(B4&lt;751,(B4-500)*0.22,250*0.22))+IF(B4&gt;750,IF(B4&lt;1001,(B4-750)*0.23,250*0.23))+IF(B4&gt;1000,IF(B4&lt;1251,(B4-1000)*0.24,250*0.24))+IF(B4&gt;1250,IF(B4&lt;1501,(B4-1250)*0.25,250*0.25))+IF(B4&gt;1500,IF(B4&lt;1751,(B4-1500)*0.26,250*0.26))+IF(B4&gt;1750,(B4-1750)*0.27,0))/30</f>
        <v>0</v>
      </c>
      <c r="G4" s="95">
        <f>N1/360</f>
        <v>0</v>
      </c>
      <c r="H4" s="96">
        <v>0.49</v>
      </c>
      <c r="I4" s="97">
        <f>H4+F4+G4</f>
        <v>0.49</v>
      </c>
      <c r="J4" s="97">
        <f>F4+G4+H4-(F4*0.3)</f>
        <v>0.49</v>
      </c>
      <c r="K4" s="98"/>
      <c r="L4" s="99">
        <f>IF(N1=0,0.0005,0.05)*K4</f>
        <v>0</v>
      </c>
      <c r="M4" s="100"/>
      <c r="N4" s="101">
        <f>IF(N1=0,0.001,0.01)*M4</f>
        <v>0</v>
      </c>
      <c r="O4" s="102">
        <f>IF(N1=0,0.005,0.01)*C4</f>
        <v>0</v>
      </c>
      <c r="P4" s="103">
        <f t="shared" ref="P4:P22" si="0">O4-J4+L4</f>
        <v>-0.49</v>
      </c>
      <c r="Q4" s="103">
        <f>P4*7</f>
        <v>-3.4299999999999997</v>
      </c>
      <c r="R4" s="103">
        <f>P4*30</f>
        <v>-14.7</v>
      </c>
      <c r="S4" s="5"/>
      <c r="T4" s="15"/>
      <c r="Y4" s="5">
        <v>10</v>
      </c>
      <c r="Z4" s="15">
        <v>300</v>
      </c>
      <c r="AA4" s="15">
        <f t="shared" ref="AA4:AA22" si="1">((Y4-(Z4*P4))/(2*P4))</f>
        <v>-160.20408163265307</v>
      </c>
      <c r="AB4" s="24">
        <f t="shared" ref="AB4:AB22" si="2">0.005*C4-H4</f>
        <v>-0.49</v>
      </c>
    </row>
    <row r="5" spans="1:28" ht="15.75">
      <c r="A5" s="77" t="s">
        <v>2</v>
      </c>
      <c r="B5" s="90"/>
      <c r="C5" s="91"/>
      <c r="D5" s="92" t="e">
        <f t="shared" ref="D5:D22" si="3">C5/B5</f>
        <v>#DIV/0!</v>
      </c>
      <c r="E5" s="93" t="e">
        <f>IF(N1=0,((F5-(F5*0.3))/0.005)/B5,((F5-(F5*0.3))/0.01)/B5)</f>
        <v>#DIV/0!</v>
      </c>
      <c r="F5" s="94">
        <f t="shared" ref="F5:F22" si="4">(IF(B5&lt;251,(B5)*0.2,250*0.2)+IF(B5&gt;250,IF(B5&lt;501,(B5-250)*0.21,250*0.21))+IF(B5&gt;500,IF(B5&lt;751,(B5-500)*0.22,250*0.22))+IF(B5&gt;750,IF(B5&lt;1001,(B5-750)*0.23,250*0.23))+IF(B5&gt;1000,IF(B5&lt;1251,(B5-1000)*0.24,250*0.24))+IF(B5&gt;1250,IF(B5&lt;1501,(B5-1250)*0.25,250*0.25))+IF(B5&gt;1500,IF(B5&lt;1751,(B5-1500)*0.26,250*0.26))+IF(B5&gt;1750,(B5-1750)*0.27,0))/30</f>
        <v>0</v>
      </c>
      <c r="G5" s="95">
        <f>N1/360</f>
        <v>0</v>
      </c>
      <c r="H5" s="96">
        <v>0</v>
      </c>
      <c r="I5" s="97">
        <f t="shared" ref="I5:I22" si="5">H5+F5+G5</f>
        <v>0</v>
      </c>
      <c r="J5" s="97">
        <f t="shared" ref="J5:J22" si="6">F5+G5+H5-(F5*0.3)</f>
        <v>0</v>
      </c>
      <c r="K5" s="98"/>
      <c r="L5" s="99">
        <f>IF(N1=0,0.0005,0.05)*K5</f>
        <v>0</v>
      </c>
      <c r="M5" s="100"/>
      <c r="N5" s="101">
        <f>IF(N1=0,0.001,0.01)*M5</f>
        <v>0</v>
      </c>
      <c r="O5" s="102">
        <f>IF(N1=0,0.005,0.01)*C5</f>
        <v>0</v>
      </c>
      <c r="P5" s="103">
        <f t="shared" si="0"/>
        <v>0</v>
      </c>
      <c r="Q5" s="103">
        <f t="shared" ref="Q5:Q22" si="7">P5*7</f>
        <v>0</v>
      </c>
      <c r="R5" s="103">
        <f t="shared" ref="R5:R22" si="8">P5*30</f>
        <v>0</v>
      </c>
      <c r="S5" s="5"/>
      <c r="T5" s="15"/>
      <c r="Y5" s="5">
        <v>10</v>
      </c>
      <c r="Z5" s="15">
        <v>300</v>
      </c>
      <c r="AA5" s="15" t="e">
        <f t="shared" si="1"/>
        <v>#DIV/0!</v>
      </c>
      <c r="AB5" s="24">
        <f t="shared" si="2"/>
        <v>0</v>
      </c>
    </row>
    <row r="6" spans="1:28" ht="15.75">
      <c r="A6" s="77" t="s">
        <v>2</v>
      </c>
      <c r="B6" s="90"/>
      <c r="C6" s="91"/>
      <c r="D6" s="92" t="e">
        <f t="shared" si="3"/>
        <v>#DIV/0!</v>
      </c>
      <c r="E6" s="93" t="e">
        <f>IF(N1=0,((F6-(F6*0.3))/0.005)/B6,((F6-(F6*0.3))/0.01)/B6)</f>
        <v>#DIV/0!</v>
      </c>
      <c r="F6" s="94">
        <f t="shared" si="4"/>
        <v>0</v>
      </c>
      <c r="G6" s="95">
        <f>N1/360</f>
        <v>0</v>
      </c>
      <c r="H6" s="96">
        <v>0.28000000000000003</v>
      </c>
      <c r="I6" s="97">
        <f t="shared" si="5"/>
        <v>0.28000000000000003</v>
      </c>
      <c r="J6" s="97">
        <f t="shared" si="6"/>
        <v>0.28000000000000003</v>
      </c>
      <c r="K6" s="98"/>
      <c r="L6" s="99">
        <f>IF(N1=0,0.0005,0.05)*K6</f>
        <v>0</v>
      </c>
      <c r="M6" s="100"/>
      <c r="N6" s="101">
        <f>IF(N1=0,0.001,0.01)*M6</f>
        <v>0</v>
      </c>
      <c r="O6" s="102">
        <f>IF(N1=0,0.005,0.01)*C6</f>
        <v>0</v>
      </c>
      <c r="P6" s="103">
        <f t="shared" si="0"/>
        <v>-0.28000000000000003</v>
      </c>
      <c r="Q6" s="103">
        <f t="shared" si="7"/>
        <v>-1.9600000000000002</v>
      </c>
      <c r="R6" s="103">
        <f t="shared" si="8"/>
        <v>-8.4</v>
      </c>
      <c r="S6" s="5"/>
      <c r="T6" s="15"/>
      <c r="Y6" s="5">
        <v>10</v>
      </c>
      <c r="Z6" s="15">
        <v>300</v>
      </c>
      <c r="AA6" s="15">
        <f t="shared" si="1"/>
        <v>-167.85714285714286</v>
      </c>
      <c r="AB6" s="24">
        <f t="shared" si="2"/>
        <v>-0.28000000000000003</v>
      </c>
    </row>
    <row r="7" spans="1:28" ht="15.75">
      <c r="A7" s="77" t="s">
        <v>2</v>
      </c>
      <c r="B7" s="90"/>
      <c r="C7" s="91"/>
      <c r="D7" s="92" t="e">
        <f t="shared" si="3"/>
        <v>#DIV/0!</v>
      </c>
      <c r="E7" s="93" t="e">
        <f>IF(N1=0,((F7-(F7*0.3))/0.005)/B7,((F7-(F7*0.3))/0.01)/B7)</f>
        <v>#DIV/0!</v>
      </c>
      <c r="F7" s="94">
        <f t="shared" si="4"/>
        <v>0</v>
      </c>
      <c r="G7" s="95">
        <f>N1/360</f>
        <v>0</v>
      </c>
      <c r="H7" s="96">
        <v>0</v>
      </c>
      <c r="I7" s="97">
        <f t="shared" si="5"/>
        <v>0</v>
      </c>
      <c r="J7" s="97">
        <f t="shared" si="6"/>
        <v>0</v>
      </c>
      <c r="K7" s="98"/>
      <c r="L7" s="99">
        <f>IF(N1=0,0.0005,0.05)*K7</f>
        <v>0</v>
      </c>
      <c r="M7" s="100"/>
      <c r="N7" s="101">
        <f>IF(N1=0,0.001,0.01)*M7</f>
        <v>0</v>
      </c>
      <c r="O7" s="102">
        <f>IF(N1=0,0.005,0.01)*C7</f>
        <v>0</v>
      </c>
      <c r="P7" s="103">
        <f t="shared" si="0"/>
        <v>0</v>
      </c>
      <c r="Q7" s="103">
        <f t="shared" si="7"/>
        <v>0</v>
      </c>
      <c r="R7" s="103">
        <f t="shared" si="8"/>
        <v>0</v>
      </c>
      <c r="S7" s="5"/>
      <c r="T7" s="15"/>
      <c r="Y7" s="5">
        <v>10</v>
      </c>
      <c r="Z7" s="15">
        <v>300</v>
      </c>
      <c r="AA7" s="15" t="e">
        <f t="shared" si="1"/>
        <v>#DIV/0!</v>
      </c>
      <c r="AB7" s="24">
        <f t="shared" si="2"/>
        <v>0</v>
      </c>
    </row>
    <row r="8" spans="1:28" ht="15.75">
      <c r="A8" s="77" t="s">
        <v>2</v>
      </c>
      <c r="B8" s="90"/>
      <c r="C8" s="91"/>
      <c r="D8" s="92" t="e">
        <f t="shared" si="3"/>
        <v>#DIV/0!</v>
      </c>
      <c r="E8" s="93" t="e">
        <f>IF(N1=0,((F8-(F8*0.3))/0.005)/B8,((F8-(F8*0.3))/0.01)/B8)</f>
        <v>#DIV/0!</v>
      </c>
      <c r="F8" s="94">
        <f t="shared" si="4"/>
        <v>0</v>
      </c>
      <c r="G8" s="95">
        <f>N1/360</f>
        <v>0</v>
      </c>
      <c r="H8" s="96">
        <v>0.42</v>
      </c>
      <c r="I8" s="97">
        <f t="shared" si="5"/>
        <v>0.42</v>
      </c>
      <c r="J8" s="97">
        <f t="shared" si="6"/>
        <v>0.42</v>
      </c>
      <c r="K8" s="98"/>
      <c r="L8" s="99">
        <f>IF(N1=0,0.0005,0.05)*K8</f>
        <v>0</v>
      </c>
      <c r="M8" s="100"/>
      <c r="N8" s="101">
        <f>IF(N1=0,0.001,0.01)*M8</f>
        <v>0</v>
      </c>
      <c r="O8" s="102">
        <f>IF(N1=0,0.005,0.01)*C8</f>
        <v>0</v>
      </c>
      <c r="P8" s="103">
        <f t="shared" si="0"/>
        <v>-0.42</v>
      </c>
      <c r="Q8" s="103">
        <f t="shared" si="7"/>
        <v>-2.94</v>
      </c>
      <c r="R8" s="103">
        <f t="shared" si="8"/>
        <v>-12.6</v>
      </c>
      <c r="S8" s="5"/>
      <c r="T8" s="15"/>
      <c r="Y8" s="5">
        <v>10</v>
      </c>
      <c r="Z8" s="15">
        <v>300</v>
      </c>
      <c r="AA8" s="15">
        <f t="shared" si="1"/>
        <v>-161.9047619047619</v>
      </c>
      <c r="AB8" s="24">
        <f t="shared" si="2"/>
        <v>-0.42</v>
      </c>
    </row>
    <row r="9" spans="1:28" ht="15.75">
      <c r="A9" s="77" t="s">
        <v>2</v>
      </c>
      <c r="B9" s="90"/>
      <c r="C9" s="91"/>
      <c r="D9" s="92" t="e">
        <f t="shared" si="3"/>
        <v>#DIV/0!</v>
      </c>
      <c r="E9" s="93" t="e">
        <f>IF(N1=0,((F9-(F9*0.3))/0.005)/B9,((F9-(F9*0.3))/0.01)/B9)</f>
        <v>#DIV/0!</v>
      </c>
      <c r="F9" s="94">
        <f t="shared" si="4"/>
        <v>0</v>
      </c>
      <c r="G9" s="95">
        <f>N1/360</f>
        <v>0</v>
      </c>
      <c r="H9" s="96">
        <v>0</v>
      </c>
      <c r="I9" s="97">
        <f t="shared" si="5"/>
        <v>0</v>
      </c>
      <c r="J9" s="97">
        <f t="shared" si="6"/>
        <v>0</v>
      </c>
      <c r="K9" s="98"/>
      <c r="L9" s="99">
        <f>IF(N1=0,0.0005,0.05)*K9</f>
        <v>0</v>
      </c>
      <c r="M9" s="100"/>
      <c r="N9" s="101">
        <f>IF(N1=0,0.001,0.01)*M9</f>
        <v>0</v>
      </c>
      <c r="O9" s="102">
        <f>IF(N1=0,0.005,0.01)*C9</f>
        <v>0</v>
      </c>
      <c r="P9" s="103">
        <f t="shared" si="0"/>
        <v>0</v>
      </c>
      <c r="Q9" s="103">
        <f t="shared" si="7"/>
        <v>0</v>
      </c>
      <c r="R9" s="103">
        <f t="shared" si="8"/>
        <v>0</v>
      </c>
      <c r="S9" s="5"/>
      <c r="T9" s="3"/>
      <c r="Y9" s="5">
        <v>10</v>
      </c>
      <c r="Z9" s="3">
        <v>300</v>
      </c>
      <c r="AA9" s="15" t="e">
        <f t="shared" si="1"/>
        <v>#DIV/0!</v>
      </c>
      <c r="AB9" s="24">
        <f t="shared" si="2"/>
        <v>0</v>
      </c>
    </row>
    <row r="10" spans="1:28" ht="15.75">
      <c r="A10" s="77" t="s">
        <v>2</v>
      </c>
      <c r="B10" s="90"/>
      <c r="C10" s="91"/>
      <c r="D10" s="92" t="e">
        <f t="shared" si="3"/>
        <v>#DIV/0!</v>
      </c>
      <c r="E10" s="93" t="e">
        <f>IF(N1=0,((F10-(F10*0.3))/0.005)/B10,((F10-(F10*0.3))/0.01)/B10)</f>
        <v>#DIV/0!</v>
      </c>
      <c r="F10" s="94">
        <f t="shared" si="4"/>
        <v>0</v>
      </c>
      <c r="G10" s="95">
        <f>N1/360</f>
        <v>0</v>
      </c>
      <c r="H10" s="96">
        <v>0</v>
      </c>
      <c r="I10" s="97">
        <f t="shared" si="5"/>
        <v>0</v>
      </c>
      <c r="J10" s="97">
        <f t="shared" si="6"/>
        <v>0</v>
      </c>
      <c r="K10" s="98"/>
      <c r="L10" s="99">
        <f>IF(N1=0,0.0005,0.05)*K10</f>
        <v>0</v>
      </c>
      <c r="M10" s="100"/>
      <c r="N10" s="101">
        <f>IF(N1=0,0.001,0.01)*M10</f>
        <v>0</v>
      </c>
      <c r="O10" s="102">
        <f>IF(N1=0,0.005,0.01)*C10</f>
        <v>0</v>
      </c>
      <c r="P10" s="103">
        <f t="shared" si="0"/>
        <v>0</v>
      </c>
      <c r="Q10" s="103">
        <f t="shared" si="7"/>
        <v>0</v>
      </c>
      <c r="R10" s="103">
        <f t="shared" si="8"/>
        <v>0</v>
      </c>
      <c r="S10" s="5"/>
      <c r="T10" s="3"/>
      <c r="Y10" s="5">
        <v>10</v>
      </c>
      <c r="Z10" s="3">
        <v>300</v>
      </c>
      <c r="AA10" s="15" t="e">
        <f t="shared" si="1"/>
        <v>#DIV/0!</v>
      </c>
      <c r="AB10" s="24">
        <f t="shared" si="2"/>
        <v>0</v>
      </c>
    </row>
    <row r="11" spans="1:28" ht="15.75">
      <c r="A11" s="77" t="s">
        <v>2</v>
      </c>
      <c r="B11" s="90"/>
      <c r="C11" s="91"/>
      <c r="D11" s="92" t="e">
        <f t="shared" si="3"/>
        <v>#DIV/0!</v>
      </c>
      <c r="E11" s="93" t="e">
        <f>IF(N1=0,((F11-(F11*0.3))/0.005)/B11,((F11-(F11*0.3))/0.01)/B11)</f>
        <v>#DIV/0!</v>
      </c>
      <c r="F11" s="94">
        <f t="shared" si="4"/>
        <v>0</v>
      </c>
      <c r="G11" s="95">
        <f>N1/360</f>
        <v>0</v>
      </c>
      <c r="H11" s="96">
        <v>0</v>
      </c>
      <c r="I11" s="97">
        <f t="shared" si="5"/>
        <v>0</v>
      </c>
      <c r="J11" s="97">
        <f t="shared" si="6"/>
        <v>0</v>
      </c>
      <c r="K11" s="98"/>
      <c r="L11" s="99">
        <f>IF(N1=0,0.0005,0.05)*K11</f>
        <v>0</v>
      </c>
      <c r="M11" s="100"/>
      <c r="N11" s="101">
        <f>IF(N1=0,0.001,0.01)*M11</f>
        <v>0</v>
      </c>
      <c r="O11" s="102">
        <f>IF(N1=0,0.005,0.01)*C11</f>
        <v>0</v>
      </c>
      <c r="P11" s="103">
        <f t="shared" si="0"/>
        <v>0</v>
      </c>
      <c r="Q11" s="103">
        <f t="shared" si="7"/>
        <v>0</v>
      </c>
      <c r="R11" s="103">
        <f t="shared" si="8"/>
        <v>0</v>
      </c>
      <c r="S11" s="5"/>
      <c r="T11" s="3"/>
      <c r="Y11" s="5">
        <v>10</v>
      </c>
      <c r="Z11" s="3">
        <v>300</v>
      </c>
      <c r="AA11" s="15" t="e">
        <f t="shared" si="1"/>
        <v>#DIV/0!</v>
      </c>
      <c r="AB11" s="24">
        <f t="shared" si="2"/>
        <v>0</v>
      </c>
    </row>
    <row r="12" spans="1:28" ht="15.75">
      <c r="A12" s="77" t="s">
        <v>2</v>
      </c>
      <c r="B12" s="90"/>
      <c r="C12" s="91"/>
      <c r="D12" s="92" t="e">
        <f t="shared" si="3"/>
        <v>#DIV/0!</v>
      </c>
      <c r="E12" s="93" t="e">
        <f>IF(N1=0,((F12-(F12*0.3))/0.005)/B12,((F12-(F12*0.3))/0.01)/B12)</f>
        <v>#DIV/0!</v>
      </c>
      <c r="F12" s="94">
        <f t="shared" si="4"/>
        <v>0</v>
      </c>
      <c r="G12" s="95">
        <f>N1/360</f>
        <v>0</v>
      </c>
      <c r="H12" s="96">
        <v>0.49</v>
      </c>
      <c r="I12" s="97">
        <f t="shared" si="5"/>
        <v>0.49</v>
      </c>
      <c r="J12" s="97">
        <f t="shared" si="6"/>
        <v>0.49</v>
      </c>
      <c r="K12" s="98"/>
      <c r="L12" s="99">
        <f>IF(N1=0,0.0005,0.05)*K12</f>
        <v>0</v>
      </c>
      <c r="M12" s="100"/>
      <c r="N12" s="101">
        <f>IF(N1=0,0.001,0.01)*M12</f>
        <v>0</v>
      </c>
      <c r="O12" s="102">
        <f>IF(N1=0,0.005,0.01)*C12</f>
        <v>0</v>
      </c>
      <c r="P12" s="103">
        <f t="shared" si="0"/>
        <v>-0.49</v>
      </c>
      <c r="Q12" s="103">
        <f t="shared" si="7"/>
        <v>-3.4299999999999997</v>
      </c>
      <c r="R12" s="103">
        <f t="shared" si="8"/>
        <v>-14.7</v>
      </c>
      <c r="S12" s="5"/>
      <c r="T12" s="3"/>
      <c r="Y12" s="5">
        <v>10</v>
      </c>
      <c r="Z12" s="3">
        <v>300</v>
      </c>
      <c r="AA12" s="15">
        <f t="shared" si="1"/>
        <v>-160.20408163265307</v>
      </c>
      <c r="AB12" s="24">
        <f t="shared" si="2"/>
        <v>-0.49</v>
      </c>
    </row>
    <row r="13" spans="1:28" ht="15.75">
      <c r="A13" s="77" t="s">
        <v>2</v>
      </c>
      <c r="B13" s="90"/>
      <c r="C13" s="91"/>
      <c r="D13" s="92" t="e">
        <f t="shared" si="3"/>
        <v>#DIV/0!</v>
      </c>
      <c r="E13" s="93" t="e">
        <f>IF(N1=0,((F13-(F13*0.3))/0.005)/B13,((F13-(F13*0.3))/0.01)/B13)</f>
        <v>#DIV/0!</v>
      </c>
      <c r="F13" s="94">
        <f t="shared" si="4"/>
        <v>0</v>
      </c>
      <c r="G13" s="95">
        <f>N1/360</f>
        <v>0</v>
      </c>
      <c r="H13" s="96">
        <v>1.05</v>
      </c>
      <c r="I13" s="97">
        <f t="shared" si="5"/>
        <v>1.05</v>
      </c>
      <c r="J13" s="97">
        <f t="shared" si="6"/>
        <v>1.05</v>
      </c>
      <c r="K13" s="98"/>
      <c r="L13" s="99">
        <f>IF(N1=0,0.0005,0.05)*K13</f>
        <v>0</v>
      </c>
      <c r="M13" s="100"/>
      <c r="N13" s="101">
        <f>IF(N1=0,0.001,0.01)*M13</f>
        <v>0</v>
      </c>
      <c r="O13" s="102">
        <f>IF(N1=0,0.005,0.01)*C13</f>
        <v>0</v>
      </c>
      <c r="P13" s="103">
        <f t="shared" si="0"/>
        <v>-1.05</v>
      </c>
      <c r="Q13" s="103">
        <f t="shared" si="7"/>
        <v>-7.3500000000000005</v>
      </c>
      <c r="R13" s="103">
        <f t="shared" si="8"/>
        <v>-31.5</v>
      </c>
      <c r="S13" s="5"/>
      <c r="T13" s="3"/>
      <c r="Y13" s="5">
        <v>10</v>
      </c>
      <c r="Z13" s="3">
        <v>300</v>
      </c>
      <c r="AA13" s="15">
        <f t="shared" si="1"/>
        <v>-154.76190476190476</v>
      </c>
      <c r="AB13" s="24">
        <f t="shared" si="2"/>
        <v>-1.05</v>
      </c>
    </row>
    <row r="14" spans="1:28" ht="15.75">
      <c r="A14" s="77" t="s">
        <v>2</v>
      </c>
      <c r="B14" s="90"/>
      <c r="C14" s="91"/>
      <c r="D14" s="92" t="e">
        <f t="shared" si="3"/>
        <v>#DIV/0!</v>
      </c>
      <c r="E14" s="93" t="e">
        <f>IF(N1=0,((F14-(F14*0.3))/0.005)/B14,((F14-(F14*0.3))/0.01)/B14)</f>
        <v>#DIV/0!</v>
      </c>
      <c r="F14" s="94">
        <f t="shared" si="4"/>
        <v>0</v>
      </c>
      <c r="G14" s="95">
        <f>N1/360</f>
        <v>0</v>
      </c>
      <c r="H14" s="96">
        <v>0</v>
      </c>
      <c r="I14" s="97">
        <f t="shared" si="5"/>
        <v>0</v>
      </c>
      <c r="J14" s="97">
        <f t="shared" si="6"/>
        <v>0</v>
      </c>
      <c r="K14" s="98"/>
      <c r="L14" s="99">
        <f>IF(N1=0,0.0005,0.05)*K14</f>
        <v>0</v>
      </c>
      <c r="M14" s="100"/>
      <c r="N14" s="101">
        <f>IF(N1=0,0.001,0.01)*M14</f>
        <v>0</v>
      </c>
      <c r="O14" s="102">
        <f>IF(N1=0,0.005,0.01)*C14</f>
        <v>0</v>
      </c>
      <c r="P14" s="103">
        <f t="shared" si="0"/>
        <v>0</v>
      </c>
      <c r="Q14" s="103">
        <f t="shared" si="7"/>
        <v>0</v>
      </c>
      <c r="R14" s="103">
        <f t="shared" si="8"/>
        <v>0</v>
      </c>
      <c r="S14" s="5"/>
      <c r="T14" s="15"/>
      <c r="Y14" s="5">
        <v>10</v>
      </c>
      <c r="Z14" s="15">
        <v>300</v>
      </c>
      <c r="AA14" s="15" t="e">
        <f t="shared" si="1"/>
        <v>#DIV/0!</v>
      </c>
      <c r="AB14" s="24">
        <f t="shared" si="2"/>
        <v>0</v>
      </c>
    </row>
    <row r="15" spans="1:28" ht="15.75">
      <c r="A15" s="77" t="s">
        <v>2</v>
      </c>
      <c r="B15" s="90"/>
      <c r="C15" s="91"/>
      <c r="D15" s="92" t="e">
        <f t="shared" si="3"/>
        <v>#DIV/0!</v>
      </c>
      <c r="E15" s="93" t="e">
        <f>IF(N1=0,((F15-(F15*0.3))/0.005)/B15,((F15-(F15*0.3))/0.01)/B15)</f>
        <v>#DIV/0!</v>
      </c>
      <c r="F15" s="94">
        <f t="shared" si="4"/>
        <v>0</v>
      </c>
      <c r="G15" s="95">
        <f>N1/360</f>
        <v>0</v>
      </c>
      <c r="H15" s="96">
        <v>0.98</v>
      </c>
      <c r="I15" s="97">
        <f t="shared" si="5"/>
        <v>0.98</v>
      </c>
      <c r="J15" s="97">
        <f t="shared" si="6"/>
        <v>0.98</v>
      </c>
      <c r="K15" s="98"/>
      <c r="L15" s="99">
        <f>IF(N1=0,0.0005,0.05)*K15</f>
        <v>0</v>
      </c>
      <c r="M15" s="100"/>
      <c r="N15" s="101">
        <f>IF(N1=0,0.001,0.01)*M15</f>
        <v>0</v>
      </c>
      <c r="O15" s="102">
        <f>IF(N1=0,0.005,0.01)*C15</f>
        <v>0</v>
      </c>
      <c r="P15" s="103">
        <f t="shared" si="0"/>
        <v>-0.98</v>
      </c>
      <c r="Q15" s="103">
        <f t="shared" si="7"/>
        <v>-6.8599999999999994</v>
      </c>
      <c r="R15" s="103">
        <f t="shared" si="8"/>
        <v>-29.4</v>
      </c>
      <c r="S15" s="5"/>
      <c r="T15" s="15"/>
      <c r="Y15" s="5">
        <v>10</v>
      </c>
      <c r="Z15" s="15">
        <v>300</v>
      </c>
      <c r="AA15" s="15">
        <f t="shared" si="1"/>
        <v>-155.10204081632654</v>
      </c>
      <c r="AB15" s="24">
        <f t="shared" si="2"/>
        <v>-0.98</v>
      </c>
    </row>
    <row r="16" spans="1:28" ht="15.75">
      <c r="A16" s="77" t="s">
        <v>2</v>
      </c>
      <c r="B16" s="90"/>
      <c r="C16" s="91"/>
      <c r="D16" s="92" t="e">
        <f t="shared" si="3"/>
        <v>#DIV/0!</v>
      </c>
      <c r="E16" s="93" t="e">
        <f>IF(N1=0,((F16-(F16*0.3))/0.005)/B16,((F16-(F16*0.3))/0.01)/B16)</f>
        <v>#DIV/0!</v>
      </c>
      <c r="F16" s="94">
        <f t="shared" si="4"/>
        <v>0</v>
      </c>
      <c r="G16" s="95">
        <f>N1/360</f>
        <v>0</v>
      </c>
      <c r="H16" s="96">
        <v>0.49</v>
      </c>
      <c r="I16" s="97">
        <f t="shared" si="5"/>
        <v>0.49</v>
      </c>
      <c r="J16" s="97">
        <f t="shared" si="6"/>
        <v>0.49</v>
      </c>
      <c r="K16" s="98"/>
      <c r="L16" s="99">
        <f>IF(N1=0,0.0005,0.05)*K16</f>
        <v>0</v>
      </c>
      <c r="M16" s="100"/>
      <c r="N16" s="101">
        <f>IF(N1=0,0.001,0.01)*M16</f>
        <v>0</v>
      </c>
      <c r="O16" s="102">
        <f>IF(N1=0,0.005,0.01)*C16</f>
        <v>0</v>
      </c>
      <c r="P16" s="103">
        <f t="shared" si="0"/>
        <v>-0.49</v>
      </c>
      <c r="Q16" s="103">
        <f t="shared" si="7"/>
        <v>-3.4299999999999997</v>
      </c>
      <c r="R16" s="103">
        <f t="shared" si="8"/>
        <v>-14.7</v>
      </c>
      <c r="S16" s="4"/>
      <c r="T16" s="4"/>
      <c r="U16" s="105"/>
      <c r="Y16" s="5">
        <v>10</v>
      </c>
      <c r="Z16" s="15">
        <v>300</v>
      </c>
      <c r="AA16" s="15">
        <f t="shared" si="1"/>
        <v>-160.20408163265307</v>
      </c>
      <c r="AB16" s="24">
        <f t="shared" si="2"/>
        <v>-0.49</v>
      </c>
    </row>
    <row r="17" spans="1:28" ht="15.75">
      <c r="A17" s="77" t="s">
        <v>2</v>
      </c>
      <c r="B17" s="90"/>
      <c r="C17" s="91"/>
      <c r="D17" s="92" t="e">
        <f t="shared" si="3"/>
        <v>#DIV/0!</v>
      </c>
      <c r="E17" s="93" t="e">
        <f>IF(N1=0,((F17-(F17*0.3))/0.005)/B17,((F17-(F17*0.3))/0.01)/B17)</f>
        <v>#DIV/0!</v>
      </c>
      <c r="F17" s="94">
        <f t="shared" si="4"/>
        <v>0</v>
      </c>
      <c r="G17" s="95">
        <f>N1/360</f>
        <v>0</v>
      </c>
      <c r="H17" s="96">
        <v>0.7</v>
      </c>
      <c r="I17" s="97">
        <f t="shared" si="5"/>
        <v>0.7</v>
      </c>
      <c r="J17" s="97">
        <f t="shared" si="6"/>
        <v>0.7</v>
      </c>
      <c r="K17" s="98"/>
      <c r="L17" s="99">
        <f>IF(N1=0,0.0005,0.05)*K17</f>
        <v>0</v>
      </c>
      <c r="M17" s="100"/>
      <c r="N17" s="101">
        <f>IF(N1=0,0.001,0.01)*M17</f>
        <v>0</v>
      </c>
      <c r="O17" s="102">
        <f>IF(N1=0,0.005,0.01)*C17</f>
        <v>0</v>
      </c>
      <c r="P17" s="103">
        <f t="shared" si="0"/>
        <v>-0.7</v>
      </c>
      <c r="Q17" s="103">
        <f t="shared" si="7"/>
        <v>-4.8999999999999995</v>
      </c>
      <c r="R17" s="103">
        <f t="shared" si="8"/>
        <v>-21</v>
      </c>
      <c r="S17" s="5"/>
      <c r="T17" s="15"/>
      <c r="Y17" s="5">
        <v>10</v>
      </c>
      <c r="Z17" s="15">
        <v>300</v>
      </c>
      <c r="AA17" s="15">
        <f t="shared" si="1"/>
        <v>-157.14285714285714</v>
      </c>
      <c r="AB17" s="24">
        <f t="shared" si="2"/>
        <v>-0.7</v>
      </c>
    </row>
    <row r="18" spans="1:28" ht="15.75">
      <c r="A18" s="77" t="s">
        <v>2</v>
      </c>
      <c r="B18" s="90"/>
      <c r="C18" s="91"/>
      <c r="D18" s="92" t="e">
        <f t="shared" si="3"/>
        <v>#DIV/0!</v>
      </c>
      <c r="E18" s="93" t="e">
        <f>IF(N1=0,((F18-(F18*0.3))/0.005)/B18,((F18-(F18*0.3))/0.01)/B18)</f>
        <v>#DIV/0!</v>
      </c>
      <c r="F18" s="94">
        <f t="shared" si="4"/>
        <v>0</v>
      </c>
      <c r="G18" s="95">
        <f>N1/360</f>
        <v>0</v>
      </c>
      <c r="H18" s="96">
        <v>0.7</v>
      </c>
      <c r="I18" s="97">
        <f t="shared" si="5"/>
        <v>0.7</v>
      </c>
      <c r="J18" s="97">
        <f t="shared" si="6"/>
        <v>0.7</v>
      </c>
      <c r="K18" s="98"/>
      <c r="L18" s="99">
        <f>IF(N1=0,0.0005,0.05)*K18</f>
        <v>0</v>
      </c>
      <c r="M18" s="100"/>
      <c r="N18" s="101">
        <f>IF(N1=0,0.001,0.01)*M18</f>
        <v>0</v>
      </c>
      <c r="O18" s="102">
        <f>IF(N1=0,0.005,0.01)*C18</f>
        <v>0</v>
      </c>
      <c r="P18" s="103">
        <f t="shared" si="0"/>
        <v>-0.7</v>
      </c>
      <c r="Q18" s="103">
        <f t="shared" si="7"/>
        <v>-4.8999999999999995</v>
      </c>
      <c r="R18" s="103">
        <f t="shared" si="8"/>
        <v>-21</v>
      </c>
      <c r="S18" s="5"/>
      <c r="T18" s="3"/>
      <c r="Y18" s="5">
        <v>10</v>
      </c>
      <c r="Z18" s="3">
        <v>300</v>
      </c>
      <c r="AA18" s="15">
        <f t="shared" si="1"/>
        <v>-157.14285714285714</v>
      </c>
      <c r="AB18" s="24">
        <f t="shared" si="2"/>
        <v>-0.7</v>
      </c>
    </row>
    <row r="19" spans="1:28" ht="15.75">
      <c r="A19" s="77" t="s">
        <v>2</v>
      </c>
      <c r="B19" s="90"/>
      <c r="C19" s="91"/>
      <c r="D19" s="92" t="e">
        <f t="shared" si="3"/>
        <v>#DIV/0!</v>
      </c>
      <c r="E19" s="93" t="e">
        <f>IF(N1=0,((F19-(F19*0.3))/0.005)/B19,((F19-(F19*0.3))/0.01)/B19)</f>
        <v>#DIV/0!</v>
      </c>
      <c r="F19" s="94">
        <f t="shared" si="4"/>
        <v>0</v>
      </c>
      <c r="G19" s="95">
        <f>N1/360</f>
        <v>0</v>
      </c>
      <c r="H19" s="96">
        <v>0.63</v>
      </c>
      <c r="I19" s="97">
        <f t="shared" si="5"/>
        <v>0.63</v>
      </c>
      <c r="J19" s="97">
        <f t="shared" si="6"/>
        <v>0.63</v>
      </c>
      <c r="K19" s="98"/>
      <c r="L19" s="99">
        <f>IF(N1=0,0.0005,0.05)*K19</f>
        <v>0</v>
      </c>
      <c r="M19" s="100"/>
      <c r="N19" s="101">
        <f>IF(N1=0,0.001,0.01)*M19</f>
        <v>0</v>
      </c>
      <c r="O19" s="102">
        <f>IF(N1=0,0.005,0.01)*C19</f>
        <v>0</v>
      </c>
      <c r="P19" s="103">
        <f t="shared" si="0"/>
        <v>-0.63</v>
      </c>
      <c r="Q19" s="103">
        <f t="shared" si="7"/>
        <v>-4.41</v>
      </c>
      <c r="R19" s="103">
        <f t="shared" si="8"/>
        <v>-18.899999999999999</v>
      </c>
      <c r="S19" s="5"/>
      <c r="T19" s="3"/>
      <c r="Y19" s="5">
        <v>10</v>
      </c>
      <c r="Z19" s="3">
        <v>300</v>
      </c>
      <c r="AA19" s="15">
        <f t="shared" si="1"/>
        <v>-157.93650793650792</v>
      </c>
      <c r="AB19" s="24">
        <f t="shared" si="2"/>
        <v>-0.63</v>
      </c>
    </row>
    <row r="20" spans="1:28" ht="15.75">
      <c r="A20" s="77" t="s">
        <v>2</v>
      </c>
      <c r="B20" s="90"/>
      <c r="C20" s="91"/>
      <c r="D20" s="92" t="e">
        <f t="shared" si="3"/>
        <v>#DIV/0!</v>
      </c>
      <c r="E20" s="93" t="e">
        <f>IF(N1=0,((F20-(F20*0.3))/0.005)/B20,((F20-(F20*0.3))/0.01)/B20)</f>
        <v>#DIV/0!</v>
      </c>
      <c r="F20" s="94">
        <f t="shared" si="4"/>
        <v>0</v>
      </c>
      <c r="G20" s="95">
        <f>N1/360</f>
        <v>0</v>
      </c>
      <c r="H20" s="96">
        <v>0.77</v>
      </c>
      <c r="I20" s="97">
        <f t="shared" si="5"/>
        <v>0.77</v>
      </c>
      <c r="J20" s="97">
        <f t="shared" si="6"/>
        <v>0.77</v>
      </c>
      <c r="K20" s="98"/>
      <c r="L20" s="99">
        <f>IF(N1=0,0.0005,0.05)*K20</f>
        <v>0</v>
      </c>
      <c r="M20" s="100"/>
      <c r="N20" s="101">
        <f>IF(N1=0,0.001,0.01)*M20</f>
        <v>0</v>
      </c>
      <c r="O20" s="102">
        <f>IF(N1=0,0.005,0.01)*C20</f>
        <v>0</v>
      </c>
      <c r="P20" s="103">
        <f t="shared" si="0"/>
        <v>-0.77</v>
      </c>
      <c r="Q20" s="103">
        <f t="shared" si="7"/>
        <v>-5.3900000000000006</v>
      </c>
      <c r="R20" s="103">
        <f t="shared" si="8"/>
        <v>-23.1</v>
      </c>
      <c r="S20" s="5"/>
      <c r="T20" s="3"/>
      <c r="Y20" s="5">
        <v>10</v>
      </c>
      <c r="Z20" s="3">
        <v>300</v>
      </c>
      <c r="AA20" s="15">
        <f t="shared" si="1"/>
        <v>-156.49350649350649</v>
      </c>
      <c r="AB20" s="24">
        <f t="shared" si="2"/>
        <v>-0.77</v>
      </c>
    </row>
    <row r="21" spans="1:28" ht="15.75">
      <c r="A21" s="77" t="s">
        <v>2</v>
      </c>
      <c r="B21" s="90"/>
      <c r="C21" s="91"/>
      <c r="D21" s="92" t="e">
        <f t="shared" si="3"/>
        <v>#DIV/0!</v>
      </c>
      <c r="E21" s="93" t="e">
        <f>IF(N1=0,((F21-(F21*0.3))/0.005)/B21,((F21-(F21*0.3))/0.01)/B21)</f>
        <v>#DIV/0!</v>
      </c>
      <c r="F21" s="94">
        <f t="shared" si="4"/>
        <v>0</v>
      </c>
      <c r="G21" s="95">
        <f>N1/360</f>
        <v>0</v>
      </c>
      <c r="H21" s="96">
        <v>0.49</v>
      </c>
      <c r="I21" s="97">
        <f t="shared" si="5"/>
        <v>0.49</v>
      </c>
      <c r="J21" s="97">
        <f t="shared" si="6"/>
        <v>0.49</v>
      </c>
      <c r="K21" s="98"/>
      <c r="L21" s="99">
        <f>IF(N1=0,0.0005,0.05)*K21</f>
        <v>0</v>
      </c>
      <c r="M21" s="100"/>
      <c r="N21" s="101">
        <f>IF(N1=0,0.001,0.01)*M21</f>
        <v>0</v>
      </c>
      <c r="O21" s="102">
        <f>IF(N1=0,0.005,0.01)*C21</f>
        <v>0</v>
      </c>
      <c r="P21" s="103">
        <f t="shared" si="0"/>
        <v>-0.49</v>
      </c>
      <c r="Q21" s="103">
        <f t="shared" si="7"/>
        <v>-3.4299999999999997</v>
      </c>
      <c r="R21" s="103">
        <f t="shared" si="8"/>
        <v>-14.7</v>
      </c>
      <c r="S21" s="5"/>
      <c r="T21" s="3"/>
      <c r="Y21" s="5">
        <v>10</v>
      </c>
      <c r="Z21" s="3">
        <v>300</v>
      </c>
      <c r="AA21" s="15">
        <f t="shared" si="1"/>
        <v>-160.20408163265307</v>
      </c>
      <c r="AB21" s="24">
        <f t="shared" si="2"/>
        <v>-0.49</v>
      </c>
    </row>
    <row r="22" spans="1:28" ht="15.75">
      <c r="A22" s="77" t="s">
        <v>2</v>
      </c>
      <c r="B22" s="90"/>
      <c r="C22" s="91"/>
      <c r="D22" s="92" t="e">
        <f t="shared" si="3"/>
        <v>#DIV/0!</v>
      </c>
      <c r="E22" s="93" t="e">
        <f>IF(N1=0,((F22-(F22*0.3))/0.005)/B22,((F22-(F22*0.3))/0.01)/B22)</f>
        <v>#DIV/0!</v>
      </c>
      <c r="F22" s="94">
        <f t="shared" si="4"/>
        <v>0</v>
      </c>
      <c r="G22" s="95">
        <f>N1/360</f>
        <v>0</v>
      </c>
      <c r="H22" s="96">
        <v>1.42</v>
      </c>
      <c r="I22" s="97">
        <f t="shared" si="5"/>
        <v>1.42</v>
      </c>
      <c r="J22" s="97">
        <f t="shared" si="6"/>
        <v>1.42</v>
      </c>
      <c r="K22" s="98"/>
      <c r="L22" s="99">
        <f>IF(N1=0,0.0005,0.05)*K22</f>
        <v>0</v>
      </c>
      <c r="M22" s="100"/>
      <c r="N22" s="101">
        <f>IF(N1=0,0.001,0.01)*M22</f>
        <v>0</v>
      </c>
      <c r="O22" s="102">
        <f>IF(N1=0,0.005,0.01)*C22</f>
        <v>0</v>
      </c>
      <c r="P22" s="103">
        <f t="shared" si="0"/>
        <v>-1.42</v>
      </c>
      <c r="Q22" s="103">
        <f t="shared" si="7"/>
        <v>-9.94</v>
      </c>
      <c r="R22" s="103">
        <f t="shared" si="8"/>
        <v>-42.599999999999994</v>
      </c>
      <c r="S22" s="5"/>
      <c r="T22" s="3"/>
      <c r="Y22" s="5">
        <v>10</v>
      </c>
      <c r="Z22" s="3">
        <v>300</v>
      </c>
      <c r="AA22" s="15">
        <f t="shared" si="1"/>
        <v>-153.52112676056339</v>
      </c>
      <c r="AB22" s="24">
        <f t="shared" si="2"/>
        <v>-1.42</v>
      </c>
    </row>
    <row r="24" spans="1:28" ht="15.75">
      <c r="A24" s="77" t="s">
        <v>14</v>
      </c>
      <c r="B24" s="106"/>
      <c r="C24" s="107" t="e">
        <f>AVERAGE(C4:C22)</f>
        <v>#DIV/0!</v>
      </c>
      <c r="D24" s="108" t="e">
        <f t="shared" ref="D24:R24" si="9">AVERAGE(D4:D22)</f>
        <v>#DIV/0!</v>
      </c>
      <c r="E24" s="108" t="e">
        <f t="shared" si="9"/>
        <v>#DIV/0!</v>
      </c>
      <c r="F24" s="75">
        <f t="shared" si="9"/>
        <v>0</v>
      </c>
      <c r="G24" s="75">
        <f t="shared" si="9"/>
        <v>0</v>
      </c>
      <c r="H24" s="75">
        <f t="shared" si="9"/>
        <v>0.46894736842105261</v>
      </c>
      <c r="I24" s="75">
        <f t="shared" si="9"/>
        <v>0.46894736842105261</v>
      </c>
      <c r="J24" s="75">
        <f t="shared" si="9"/>
        <v>0.46894736842105261</v>
      </c>
      <c r="K24" s="107" t="e">
        <f t="shared" si="9"/>
        <v>#DIV/0!</v>
      </c>
      <c r="L24" s="75">
        <f t="shared" si="9"/>
        <v>0</v>
      </c>
      <c r="M24" s="107" t="e">
        <f t="shared" si="9"/>
        <v>#DIV/0!</v>
      </c>
      <c r="N24" s="75">
        <f t="shared" si="9"/>
        <v>0</v>
      </c>
      <c r="O24" s="75">
        <f t="shared" si="9"/>
        <v>0</v>
      </c>
      <c r="P24" s="75">
        <f t="shared" si="9"/>
        <v>-0.46894736842105261</v>
      </c>
      <c r="Q24" s="75">
        <f t="shared" si="9"/>
        <v>-3.2826315789473681</v>
      </c>
      <c r="R24" s="75">
        <f t="shared" si="9"/>
        <v>-14.068421052631576</v>
      </c>
    </row>
  </sheetData>
  <mergeCells count="1">
    <mergeCell ref="A2:V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I28" sqref="I28:I30"/>
    </sheetView>
  </sheetViews>
  <sheetFormatPr baseColWidth="10" defaultRowHeight="15"/>
  <cols>
    <col min="5" max="5" width="11.85546875" bestFit="1" customWidth="1"/>
  </cols>
  <sheetData>
    <row r="1" spans="1:6" ht="45">
      <c r="A1" s="52"/>
      <c r="B1" s="37" t="s">
        <v>33</v>
      </c>
      <c r="C1" s="34" t="s">
        <v>68</v>
      </c>
      <c r="D1" s="49"/>
      <c r="E1" s="67" t="s">
        <v>45</v>
      </c>
      <c r="F1" s="6" t="s">
        <v>46</v>
      </c>
    </row>
    <row r="2" spans="1:6">
      <c r="A2" s="53"/>
      <c r="B2" s="50"/>
      <c r="C2" s="42"/>
      <c r="D2" s="38"/>
      <c r="E2" s="44"/>
      <c r="F2" s="41">
        <f>E2/0.07</f>
        <v>0</v>
      </c>
    </row>
    <row r="3" spans="1:6">
      <c r="A3" s="53"/>
      <c r="B3" s="50"/>
      <c r="C3" s="42"/>
      <c r="D3" s="38"/>
      <c r="E3" s="44"/>
      <c r="F3" s="41">
        <f t="shared" ref="F3:F23" si="0">E3/0.07</f>
        <v>0</v>
      </c>
    </row>
    <row r="4" spans="1:6">
      <c r="A4" s="53"/>
      <c r="B4" s="50"/>
      <c r="C4" s="42"/>
      <c r="D4" s="38"/>
      <c r="E4" s="44"/>
      <c r="F4" s="41">
        <f t="shared" si="0"/>
        <v>0</v>
      </c>
    </row>
    <row r="5" spans="1:6">
      <c r="A5" s="53"/>
      <c r="B5" s="50"/>
      <c r="C5" s="42"/>
      <c r="D5" s="38"/>
      <c r="E5" s="44"/>
      <c r="F5" s="41">
        <f t="shared" si="0"/>
        <v>0</v>
      </c>
    </row>
    <row r="6" spans="1:6">
      <c r="A6" s="53"/>
      <c r="B6" s="50"/>
      <c r="C6" s="42"/>
      <c r="D6" s="38"/>
      <c r="E6" s="44"/>
      <c r="F6" s="41">
        <f t="shared" si="0"/>
        <v>0</v>
      </c>
    </row>
    <row r="7" spans="1:6">
      <c r="A7" s="53"/>
      <c r="B7" s="50"/>
      <c r="C7" s="42"/>
      <c r="D7" s="38"/>
      <c r="E7" s="44"/>
      <c r="F7" s="41">
        <f t="shared" si="0"/>
        <v>0</v>
      </c>
    </row>
    <row r="8" spans="1:6">
      <c r="A8" s="54"/>
      <c r="B8" s="51"/>
      <c r="C8" s="43"/>
      <c r="D8" s="38"/>
      <c r="E8" s="44"/>
      <c r="F8" s="41">
        <f t="shared" si="0"/>
        <v>0</v>
      </c>
    </row>
    <row r="9" spans="1:6">
      <c r="A9" s="55"/>
      <c r="B9" s="51"/>
      <c r="C9" s="42"/>
      <c r="D9" s="38"/>
      <c r="E9" s="44"/>
      <c r="F9" s="41">
        <f t="shared" si="0"/>
        <v>0</v>
      </c>
    </row>
    <row r="10" spans="1:6">
      <c r="A10" s="55"/>
      <c r="B10" s="51"/>
      <c r="C10" s="42"/>
      <c r="D10" s="38"/>
      <c r="E10" s="44"/>
      <c r="F10" s="41">
        <f t="shared" si="0"/>
        <v>0</v>
      </c>
    </row>
    <row r="11" spans="1:6">
      <c r="A11" s="56"/>
      <c r="B11" s="51"/>
      <c r="C11" s="42"/>
      <c r="D11" s="38"/>
      <c r="E11" s="44"/>
      <c r="F11" s="41">
        <f t="shared" si="0"/>
        <v>0</v>
      </c>
    </row>
    <row r="12" spans="1:6">
      <c r="A12" s="57"/>
      <c r="B12" s="51"/>
      <c r="C12" s="42"/>
      <c r="D12" s="38"/>
      <c r="E12" s="44"/>
      <c r="F12" s="41">
        <f t="shared" si="0"/>
        <v>0</v>
      </c>
    </row>
    <row r="13" spans="1:6">
      <c r="A13" s="57"/>
      <c r="B13" s="51"/>
      <c r="C13" s="42"/>
      <c r="D13" s="38"/>
      <c r="E13" s="44"/>
      <c r="F13" s="41">
        <f t="shared" si="0"/>
        <v>0</v>
      </c>
    </row>
    <row r="14" spans="1:6">
      <c r="A14" s="57"/>
      <c r="B14" s="51"/>
      <c r="C14" s="42"/>
      <c r="D14" s="38"/>
      <c r="E14" s="44"/>
      <c r="F14" s="41">
        <f t="shared" si="0"/>
        <v>0</v>
      </c>
    </row>
    <row r="15" spans="1:6">
      <c r="A15" s="57"/>
      <c r="B15" s="51"/>
      <c r="C15" s="42"/>
      <c r="D15" s="38"/>
      <c r="E15" s="44"/>
      <c r="F15" s="41">
        <f t="shared" si="0"/>
        <v>0</v>
      </c>
    </row>
    <row r="16" spans="1:6">
      <c r="A16" s="57"/>
      <c r="B16" s="51"/>
      <c r="C16" s="42"/>
      <c r="D16" s="38"/>
      <c r="E16" s="44"/>
      <c r="F16" s="41">
        <f t="shared" si="0"/>
        <v>0</v>
      </c>
    </row>
    <row r="17" spans="1:13">
      <c r="A17" s="57"/>
      <c r="B17" s="51"/>
      <c r="C17" s="69"/>
      <c r="D17" s="46"/>
      <c r="E17" s="45"/>
      <c r="F17" s="41">
        <f t="shared" si="0"/>
        <v>0</v>
      </c>
    </row>
    <row r="18" spans="1:13">
      <c r="A18" s="57"/>
      <c r="B18" s="51"/>
      <c r="C18" s="69"/>
      <c r="D18" s="47"/>
      <c r="E18" s="45"/>
      <c r="F18" s="41">
        <f t="shared" si="0"/>
        <v>0</v>
      </c>
    </row>
    <row r="19" spans="1:13">
      <c r="A19" s="57"/>
      <c r="B19" s="51"/>
      <c r="C19" s="59"/>
      <c r="D19" s="48"/>
      <c r="E19" s="45"/>
      <c r="F19" s="41">
        <f t="shared" si="0"/>
        <v>0</v>
      </c>
    </row>
    <row r="20" spans="1:13">
      <c r="A20" s="57"/>
      <c r="B20" s="74"/>
      <c r="C20" s="70"/>
      <c r="D20" s="58"/>
      <c r="E20" s="75"/>
      <c r="F20" s="41">
        <f t="shared" si="0"/>
        <v>0</v>
      </c>
    </row>
    <row r="21" spans="1:13">
      <c r="A21" s="57"/>
      <c r="B21" s="74"/>
      <c r="C21" s="70"/>
      <c r="D21" s="58"/>
      <c r="E21" s="75"/>
      <c r="F21" s="41">
        <f t="shared" si="0"/>
        <v>0</v>
      </c>
    </row>
    <row r="22" spans="1:13">
      <c r="A22" s="57"/>
      <c r="B22" s="74"/>
      <c r="C22" s="70"/>
      <c r="D22" s="58"/>
      <c r="E22" s="75"/>
      <c r="F22" s="41">
        <f t="shared" si="0"/>
        <v>0</v>
      </c>
    </row>
    <row r="23" spans="1:13">
      <c r="A23" s="6" t="s">
        <v>47</v>
      </c>
      <c r="B23" s="64"/>
      <c r="C23" s="70">
        <f>SUM(C2:C19)</f>
        <v>0</v>
      </c>
      <c r="D23" s="58"/>
      <c r="E23" s="75"/>
      <c r="F23" s="41">
        <f t="shared" si="0"/>
        <v>0</v>
      </c>
    </row>
    <row r="24" spans="1:13">
      <c r="A24" s="6" t="s">
        <v>43</v>
      </c>
      <c r="B24" s="65"/>
      <c r="C24" s="59" t="e">
        <f>AVERAGE(C2:C10)</f>
        <v>#DIV/0!</v>
      </c>
      <c r="D24" s="48"/>
      <c r="E24" s="60" t="e">
        <f>AVERAGE(E2:E22)</f>
        <v>#DIV/0!</v>
      </c>
      <c r="F24" s="73" t="e">
        <f>E24/0.07</f>
        <v>#DIV/0!</v>
      </c>
    </row>
    <row r="25" spans="1:13">
      <c r="A25" s="66"/>
      <c r="B25" s="61"/>
      <c r="C25" s="61"/>
      <c r="D25" s="58"/>
      <c r="E25" s="62"/>
      <c r="F25" s="63"/>
      <c r="G25" s="63"/>
      <c r="H25" s="63"/>
      <c r="I25" s="63"/>
      <c r="J25" s="63"/>
      <c r="K25" s="63"/>
      <c r="L25" s="63"/>
      <c r="M25" s="63"/>
    </row>
    <row r="27" spans="1:13" ht="60">
      <c r="A27" s="6" t="s">
        <v>42</v>
      </c>
      <c r="B27" s="6" t="s">
        <v>34</v>
      </c>
      <c r="C27" s="6" t="s">
        <v>35</v>
      </c>
      <c r="D27" s="21" t="s">
        <v>39</v>
      </c>
      <c r="E27" s="21" t="s">
        <v>37</v>
      </c>
      <c r="F27" s="21" t="s">
        <v>36</v>
      </c>
      <c r="G27" s="21" t="s">
        <v>44</v>
      </c>
      <c r="H27" s="21" t="s">
        <v>38</v>
      </c>
      <c r="I27" s="21" t="s">
        <v>40</v>
      </c>
      <c r="J27" s="21" t="s">
        <v>41</v>
      </c>
    </row>
    <row r="28" spans="1:13">
      <c r="A28" s="21" t="s">
        <v>2</v>
      </c>
      <c r="B28" s="4"/>
      <c r="C28" s="15"/>
      <c r="D28" s="25"/>
      <c r="E28" s="26">
        <f>B28*C28*D28*30</f>
        <v>0</v>
      </c>
      <c r="F28" s="26">
        <f>((0.2-(0.2*0.3))*250+(0.21-(0.21*0.3))*45)</f>
        <v>41.615000000000002</v>
      </c>
      <c r="G28" s="26" t="e">
        <f>E24*30</f>
        <v>#DIV/0!</v>
      </c>
      <c r="H28" s="26" t="e">
        <f>E28-F28-G28</f>
        <v>#DIV/0!</v>
      </c>
      <c r="I28" s="26"/>
      <c r="J28" s="41" t="e">
        <f>I28/H28</f>
        <v>#DIV/0!</v>
      </c>
    </row>
    <row r="29" spans="1:13">
      <c r="A29" s="21" t="s">
        <v>19</v>
      </c>
      <c r="B29" s="4"/>
      <c r="C29" s="15"/>
      <c r="D29" s="25"/>
      <c r="E29" s="26">
        <f>B29*C29*30*D29</f>
        <v>0</v>
      </c>
      <c r="F29" s="26">
        <f>((0.2-(0.2*0.3))*250+(0.21-(0.21*0.3))*45)+(90/12)</f>
        <v>49.115000000000002</v>
      </c>
      <c r="G29" s="26" t="e">
        <f>E24*30</f>
        <v>#DIV/0!</v>
      </c>
      <c r="H29" s="26" t="e">
        <f t="shared" ref="H29:H30" si="1">E29-F29-G29</f>
        <v>#DIV/0!</v>
      </c>
      <c r="I29" s="26"/>
      <c r="J29" s="41" t="e">
        <f t="shared" ref="J29:J30" si="2">I29/H29</f>
        <v>#DIV/0!</v>
      </c>
    </row>
    <row r="30" spans="1:13">
      <c r="A30" s="21" t="s">
        <v>19</v>
      </c>
      <c r="B30" s="4"/>
      <c r="C30" s="15"/>
      <c r="D30" s="25"/>
      <c r="E30" s="26">
        <f>B30*C30*30*D30</f>
        <v>0</v>
      </c>
      <c r="F30" s="26">
        <f>((0.2-(0.2*0.3))*250+(0.21-(0.21*0.3))*45)+(90/12)</f>
        <v>49.115000000000002</v>
      </c>
      <c r="G30" s="26" t="e">
        <f>E24*30</f>
        <v>#DIV/0!</v>
      </c>
      <c r="H30" s="26" t="e">
        <f t="shared" si="1"/>
        <v>#DIV/0!</v>
      </c>
      <c r="I30" s="26"/>
      <c r="J30" s="41" t="e">
        <f t="shared" si="2"/>
        <v>#DIV/0!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3"/>
  <sheetViews>
    <sheetView workbookViewId="0">
      <selection activeCell="A28" sqref="A28:L43"/>
    </sheetView>
  </sheetViews>
  <sheetFormatPr baseColWidth="10" defaultColWidth="13.7109375" defaultRowHeight="15"/>
  <cols>
    <col min="1" max="5" width="13.7109375" style="1"/>
    <col min="6" max="8" width="13.85546875" style="1" customWidth="1"/>
    <col min="9" max="9" width="13.7109375" style="1" customWidth="1"/>
    <col min="10" max="17" width="13.7109375" style="1"/>
    <col min="18" max="18" width="13.7109375" style="19"/>
    <col min="19" max="16384" width="13.7109375" style="1"/>
  </cols>
  <sheetData>
    <row r="1" spans="1:18">
      <c r="A1" s="123" t="s">
        <v>13</v>
      </c>
      <c r="B1" s="124"/>
      <c r="C1" s="124"/>
      <c r="D1" s="124"/>
      <c r="E1" s="124"/>
      <c r="F1" s="124"/>
      <c r="G1" s="124"/>
      <c r="H1" s="124"/>
      <c r="I1" s="124"/>
      <c r="J1" s="124"/>
      <c r="K1" s="121"/>
      <c r="L1" s="121"/>
      <c r="M1" s="121"/>
      <c r="N1" s="121"/>
      <c r="O1" s="121"/>
      <c r="P1" s="121"/>
      <c r="Q1" s="121"/>
    </row>
    <row r="2" spans="1:18" customFormat="1" ht="45">
      <c r="A2" s="6" t="s">
        <v>1</v>
      </c>
      <c r="B2" s="6" t="s">
        <v>0</v>
      </c>
      <c r="C2" s="6" t="s">
        <v>7</v>
      </c>
      <c r="D2" s="29" t="s">
        <v>8</v>
      </c>
      <c r="E2" s="6" t="s">
        <v>6</v>
      </c>
      <c r="F2" s="6" t="s">
        <v>3</v>
      </c>
      <c r="G2" s="6" t="s">
        <v>4</v>
      </c>
      <c r="H2" s="6" t="s">
        <v>5</v>
      </c>
      <c r="I2" s="6" t="s">
        <v>26</v>
      </c>
      <c r="J2" s="6" t="s">
        <v>27</v>
      </c>
      <c r="K2" s="6" t="s">
        <v>25</v>
      </c>
      <c r="L2" s="6" t="s">
        <v>10</v>
      </c>
      <c r="M2" s="6" t="s">
        <v>32</v>
      </c>
      <c r="N2" s="29" t="s">
        <v>31</v>
      </c>
      <c r="O2" s="6" t="s">
        <v>69</v>
      </c>
      <c r="P2" s="6" t="s">
        <v>30</v>
      </c>
      <c r="Q2" s="34" t="s">
        <v>29</v>
      </c>
    </row>
    <row r="3" spans="1:18" customFormat="1">
      <c r="A3" s="6"/>
      <c r="B3" s="3"/>
      <c r="C3" s="3"/>
      <c r="D3" s="31" t="e">
        <f t="shared" ref="D3:D12" si="0">C3/B3</f>
        <v>#DIV/0!</v>
      </c>
      <c r="E3" s="24" t="e">
        <f t="shared" ref="E3:E12" si="1">(H3/0.005)/B3</f>
        <v>#DIV/0!</v>
      </c>
      <c r="F3" s="26">
        <f>(IF(B3&lt;251,(B3)*0.2,250*0.2)+IF(B3&gt;250,IF(B3&lt;501,(B3-250)*0.21,250*0.21))+IF(B3&gt;500,IF(B3&lt;751,(B3-500)*0.22,250*0.22))+IF(B3&gt;750,IF(B3&lt;1001,(B3-750)*0.23,250*0.23))+IF(B3&gt;1000,IF(B3&lt;1251,(B3-1000)*0.24,250*0.24))+IF(B3&gt;1250,IF(B3&lt;1501,(B3-1250)*0.25,250*0.25))+IF(B3&gt;1500,IF(B3&lt;1751,(B3-1500)*0.26,250*0.26))+IF(B3&gt;1750,(B3-1750)*0.27,0))/30</f>
        <v>0</v>
      </c>
      <c r="G3" s="4">
        <v>0</v>
      </c>
      <c r="H3" s="4">
        <f t="shared" ref="H3:H12" si="2">F3+G3</f>
        <v>0</v>
      </c>
      <c r="I3" s="4"/>
      <c r="J3" s="4"/>
      <c r="K3" s="4"/>
      <c r="L3" s="4">
        <v>0</v>
      </c>
      <c r="M3" s="4">
        <f t="shared" ref="M3:M12" si="3">J3-I3+K3-L3</f>
        <v>0</v>
      </c>
      <c r="N3" s="30">
        <f t="shared" ref="N3:N12" si="4">C3*0.005</f>
        <v>0</v>
      </c>
      <c r="O3" s="4" t="e">
        <f t="shared" ref="O3:O12" si="5">M3/B3</f>
        <v>#DIV/0!</v>
      </c>
      <c r="P3" s="4" t="e">
        <f t="shared" ref="P3:P12" si="6">O3*7</f>
        <v>#DIV/0!</v>
      </c>
      <c r="Q3" s="35" t="e">
        <f t="shared" ref="Q3:Q12" si="7">O3*30</f>
        <v>#DIV/0!</v>
      </c>
    </row>
    <row r="4" spans="1:18" customFormat="1">
      <c r="A4" s="6"/>
      <c r="B4" s="3"/>
      <c r="C4" s="3"/>
      <c r="D4" s="31" t="e">
        <f t="shared" si="0"/>
        <v>#DIV/0!</v>
      </c>
      <c r="E4" s="24" t="e">
        <f t="shared" si="1"/>
        <v>#DIV/0!</v>
      </c>
      <c r="F4" s="26">
        <f t="shared" ref="F4:F12" si="8">(IF(B4&lt;251,(B4)*0.2,250*0.2)+IF(B4&gt;250,IF(B4&lt;501,(B4-250)*0.21,250*0.21))+IF(B4&gt;500,IF(B4&lt;751,(B4-500)*0.22,250*0.22))+IF(B4&gt;750,IF(B4&lt;1001,(B4-750)*0.23,250*0.23))+IF(B4&gt;1000,IF(B4&lt;1251,(B4-1000)*0.24,250*0.24))+IF(B4&gt;1250,IF(B4&lt;1501,(B4-1250)*0.25,250*0.25))+IF(B4&gt;1500,IF(B4&lt;1751,(B4-1500)*0.26,250*0.26))+IF(B4&gt;1750,(B4-1750)*0.27,0))/30</f>
        <v>0</v>
      </c>
      <c r="G4" s="4">
        <v>0</v>
      </c>
      <c r="H4" s="4">
        <f t="shared" si="2"/>
        <v>0</v>
      </c>
      <c r="I4" s="4"/>
      <c r="J4" s="4"/>
      <c r="K4" s="4"/>
      <c r="L4" s="4">
        <v>0</v>
      </c>
      <c r="M4" s="4">
        <f t="shared" si="3"/>
        <v>0</v>
      </c>
      <c r="N4" s="30">
        <f t="shared" si="4"/>
        <v>0</v>
      </c>
      <c r="O4" s="4" t="e">
        <f t="shared" si="5"/>
        <v>#DIV/0!</v>
      </c>
      <c r="P4" s="4" t="e">
        <f t="shared" si="6"/>
        <v>#DIV/0!</v>
      </c>
      <c r="Q4" s="35" t="e">
        <f t="shared" si="7"/>
        <v>#DIV/0!</v>
      </c>
    </row>
    <row r="5" spans="1:18" customFormat="1">
      <c r="A5" s="6"/>
      <c r="B5" s="3"/>
      <c r="C5" s="3"/>
      <c r="D5" s="31" t="e">
        <f t="shared" si="0"/>
        <v>#DIV/0!</v>
      </c>
      <c r="E5" s="24" t="e">
        <f t="shared" si="1"/>
        <v>#DIV/0!</v>
      </c>
      <c r="F5" s="26">
        <f t="shared" si="8"/>
        <v>0</v>
      </c>
      <c r="G5" s="4">
        <v>0</v>
      </c>
      <c r="H5" s="4">
        <f t="shared" si="2"/>
        <v>0</v>
      </c>
      <c r="I5" s="4"/>
      <c r="J5" s="4"/>
      <c r="K5" s="4"/>
      <c r="L5" s="4">
        <v>0</v>
      </c>
      <c r="M5" s="4">
        <f t="shared" si="3"/>
        <v>0</v>
      </c>
      <c r="N5" s="30">
        <f t="shared" si="4"/>
        <v>0</v>
      </c>
      <c r="O5" s="4" t="e">
        <f t="shared" si="5"/>
        <v>#DIV/0!</v>
      </c>
      <c r="P5" s="4" t="e">
        <f t="shared" si="6"/>
        <v>#DIV/0!</v>
      </c>
      <c r="Q5" s="35" t="e">
        <f t="shared" si="7"/>
        <v>#DIV/0!</v>
      </c>
    </row>
    <row r="6" spans="1:18" customFormat="1">
      <c r="A6" s="6"/>
      <c r="B6" s="3"/>
      <c r="C6" s="3"/>
      <c r="D6" s="31" t="e">
        <f t="shared" si="0"/>
        <v>#DIV/0!</v>
      </c>
      <c r="E6" s="24" t="e">
        <f t="shared" si="1"/>
        <v>#DIV/0!</v>
      </c>
      <c r="F6" s="26">
        <f t="shared" si="8"/>
        <v>0</v>
      </c>
      <c r="G6" s="4">
        <v>0</v>
      </c>
      <c r="H6" s="4">
        <f t="shared" si="2"/>
        <v>0</v>
      </c>
      <c r="I6" s="4"/>
      <c r="J6" s="4"/>
      <c r="K6" s="4"/>
      <c r="L6" s="4">
        <v>0</v>
      </c>
      <c r="M6" s="4">
        <f t="shared" si="3"/>
        <v>0</v>
      </c>
      <c r="N6" s="30">
        <f t="shared" si="4"/>
        <v>0</v>
      </c>
      <c r="O6" s="4" t="e">
        <f t="shared" si="5"/>
        <v>#DIV/0!</v>
      </c>
      <c r="P6" s="4" t="e">
        <f t="shared" si="6"/>
        <v>#DIV/0!</v>
      </c>
      <c r="Q6" s="35" t="e">
        <f t="shared" si="7"/>
        <v>#DIV/0!</v>
      </c>
    </row>
    <row r="7" spans="1:18" customFormat="1">
      <c r="A7" s="6"/>
      <c r="B7" s="3"/>
      <c r="C7" s="3"/>
      <c r="D7" s="31" t="e">
        <f t="shared" si="0"/>
        <v>#DIV/0!</v>
      </c>
      <c r="E7" s="24" t="e">
        <f t="shared" si="1"/>
        <v>#DIV/0!</v>
      </c>
      <c r="F7" s="26">
        <f t="shared" si="8"/>
        <v>0</v>
      </c>
      <c r="G7" s="4">
        <v>0</v>
      </c>
      <c r="H7" s="4">
        <f t="shared" si="2"/>
        <v>0</v>
      </c>
      <c r="I7" s="4"/>
      <c r="J7" s="4"/>
      <c r="K7" s="4"/>
      <c r="L7" s="4">
        <v>0</v>
      </c>
      <c r="M7" s="4">
        <f t="shared" si="3"/>
        <v>0</v>
      </c>
      <c r="N7" s="30">
        <f t="shared" si="4"/>
        <v>0</v>
      </c>
      <c r="O7" s="4" t="e">
        <f t="shared" si="5"/>
        <v>#DIV/0!</v>
      </c>
      <c r="P7" s="4" t="e">
        <f t="shared" si="6"/>
        <v>#DIV/0!</v>
      </c>
      <c r="Q7" s="35" t="e">
        <f t="shared" si="7"/>
        <v>#DIV/0!</v>
      </c>
    </row>
    <row r="8" spans="1:18" customFormat="1">
      <c r="A8" s="6"/>
      <c r="B8" s="3"/>
      <c r="C8" s="3"/>
      <c r="D8" s="31" t="e">
        <f t="shared" si="0"/>
        <v>#DIV/0!</v>
      </c>
      <c r="E8" s="24" t="e">
        <f t="shared" si="1"/>
        <v>#DIV/0!</v>
      </c>
      <c r="F8" s="26">
        <f t="shared" si="8"/>
        <v>0</v>
      </c>
      <c r="G8" s="27">
        <v>0</v>
      </c>
      <c r="H8" s="27">
        <f t="shared" si="2"/>
        <v>0</v>
      </c>
      <c r="I8" s="4"/>
      <c r="J8" s="4"/>
      <c r="K8" s="4"/>
      <c r="L8" s="4">
        <v>0</v>
      </c>
      <c r="M8" s="4">
        <f t="shared" si="3"/>
        <v>0</v>
      </c>
      <c r="N8" s="30">
        <f t="shared" si="4"/>
        <v>0</v>
      </c>
      <c r="O8" s="4" t="e">
        <f t="shared" si="5"/>
        <v>#DIV/0!</v>
      </c>
      <c r="P8" s="4" t="e">
        <f t="shared" si="6"/>
        <v>#DIV/0!</v>
      </c>
      <c r="Q8" s="35" t="e">
        <f t="shared" si="7"/>
        <v>#DIV/0!</v>
      </c>
    </row>
    <row r="9" spans="1:18" customFormat="1">
      <c r="A9" s="6"/>
      <c r="B9" s="3"/>
      <c r="C9" s="3"/>
      <c r="D9" s="31" t="e">
        <f t="shared" si="0"/>
        <v>#DIV/0!</v>
      </c>
      <c r="E9" s="24" t="e">
        <f t="shared" si="1"/>
        <v>#DIV/0!</v>
      </c>
      <c r="F9" s="26">
        <f t="shared" si="8"/>
        <v>0</v>
      </c>
      <c r="G9" s="27">
        <v>0</v>
      </c>
      <c r="H9" s="27">
        <f t="shared" si="2"/>
        <v>0</v>
      </c>
      <c r="I9" s="4"/>
      <c r="J9" s="2"/>
      <c r="K9" s="4"/>
      <c r="L9" s="4">
        <v>0</v>
      </c>
      <c r="M9" s="4">
        <f t="shared" si="3"/>
        <v>0</v>
      </c>
      <c r="N9" s="30">
        <f t="shared" si="4"/>
        <v>0</v>
      </c>
      <c r="O9" s="4" t="e">
        <f t="shared" si="5"/>
        <v>#DIV/0!</v>
      </c>
      <c r="P9" s="4" t="e">
        <f t="shared" si="6"/>
        <v>#DIV/0!</v>
      </c>
      <c r="Q9" s="35" t="e">
        <f t="shared" si="7"/>
        <v>#DIV/0!</v>
      </c>
    </row>
    <row r="10" spans="1:18" customFormat="1">
      <c r="A10" s="6"/>
      <c r="B10" s="3"/>
      <c r="C10" s="3"/>
      <c r="D10" s="31" t="e">
        <f t="shared" si="0"/>
        <v>#DIV/0!</v>
      </c>
      <c r="E10" s="24" t="e">
        <f t="shared" si="1"/>
        <v>#DIV/0!</v>
      </c>
      <c r="F10" s="26">
        <f t="shared" si="8"/>
        <v>0</v>
      </c>
      <c r="G10" s="27">
        <v>0</v>
      </c>
      <c r="H10" s="27">
        <f t="shared" si="2"/>
        <v>0</v>
      </c>
      <c r="I10" s="4"/>
      <c r="J10" s="4"/>
      <c r="K10" s="4"/>
      <c r="L10" s="4">
        <v>0</v>
      </c>
      <c r="M10" s="4">
        <f t="shared" si="3"/>
        <v>0</v>
      </c>
      <c r="N10" s="30">
        <f t="shared" si="4"/>
        <v>0</v>
      </c>
      <c r="O10" s="4" t="e">
        <f t="shared" si="5"/>
        <v>#DIV/0!</v>
      </c>
      <c r="P10" s="4" t="e">
        <f t="shared" si="6"/>
        <v>#DIV/0!</v>
      </c>
      <c r="Q10" s="35" t="e">
        <f t="shared" si="7"/>
        <v>#DIV/0!</v>
      </c>
    </row>
    <row r="11" spans="1:18" customFormat="1">
      <c r="A11" s="6"/>
      <c r="B11" s="3"/>
      <c r="C11" s="3"/>
      <c r="D11" s="31" t="e">
        <f t="shared" si="0"/>
        <v>#DIV/0!</v>
      </c>
      <c r="E11" s="24" t="e">
        <f t="shared" si="1"/>
        <v>#DIV/0!</v>
      </c>
      <c r="F11" s="26">
        <f t="shared" si="8"/>
        <v>0</v>
      </c>
      <c r="G11" s="27">
        <v>0</v>
      </c>
      <c r="H11" s="27">
        <f t="shared" si="2"/>
        <v>0</v>
      </c>
      <c r="I11" s="4"/>
      <c r="J11" s="4"/>
      <c r="K11" s="4"/>
      <c r="L11" s="4">
        <v>0</v>
      </c>
      <c r="M11" s="4">
        <f t="shared" si="3"/>
        <v>0</v>
      </c>
      <c r="N11" s="30">
        <f t="shared" si="4"/>
        <v>0</v>
      </c>
      <c r="O11" s="4" t="e">
        <f t="shared" si="5"/>
        <v>#DIV/0!</v>
      </c>
      <c r="P11" s="4" t="e">
        <f t="shared" si="6"/>
        <v>#DIV/0!</v>
      </c>
      <c r="Q11" s="35" t="e">
        <f t="shared" si="7"/>
        <v>#DIV/0!</v>
      </c>
    </row>
    <row r="12" spans="1:18" customFormat="1">
      <c r="A12" s="6"/>
      <c r="B12" s="3"/>
      <c r="C12" s="3"/>
      <c r="D12" s="31" t="e">
        <f t="shared" si="0"/>
        <v>#DIV/0!</v>
      </c>
      <c r="E12" s="24" t="e">
        <f t="shared" si="1"/>
        <v>#DIV/0!</v>
      </c>
      <c r="F12" s="26">
        <f t="shared" si="8"/>
        <v>0</v>
      </c>
      <c r="G12" s="27">
        <v>0</v>
      </c>
      <c r="H12" s="27">
        <f t="shared" si="2"/>
        <v>0</v>
      </c>
      <c r="I12" s="4"/>
      <c r="J12" s="4"/>
      <c r="K12" s="4"/>
      <c r="L12" s="4">
        <v>0</v>
      </c>
      <c r="M12" s="4">
        <f t="shared" si="3"/>
        <v>0</v>
      </c>
      <c r="N12" s="30">
        <f t="shared" si="4"/>
        <v>0</v>
      </c>
      <c r="O12" s="4" t="e">
        <f t="shared" si="5"/>
        <v>#DIV/0!</v>
      </c>
      <c r="P12" s="4" t="e">
        <f t="shared" si="6"/>
        <v>#DIV/0!</v>
      </c>
      <c r="Q12" s="35" t="e">
        <f t="shared" si="7"/>
        <v>#DIV/0!</v>
      </c>
    </row>
    <row r="13" spans="1:18">
      <c r="A13" s="23"/>
      <c r="O13" s="19"/>
      <c r="R13" s="1"/>
    </row>
    <row r="14" spans="1:18" s="19" customFormat="1">
      <c r="A14" s="7" t="s">
        <v>14</v>
      </c>
      <c r="B14" s="22"/>
      <c r="C14" s="32" t="e">
        <f>AVERAGE(C3:C12)</f>
        <v>#DIV/0!</v>
      </c>
      <c r="D14" s="40" t="e">
        <f t="shared" ref="D14:Q14" si="9">AVERAGE(D3:D12)</f>
        <v>#DIV/0!</v>
      </c>
      <c r="E14" s="33" t="e">
        <f t="shared" si="9"/>
        <v>#DIV/0!</v>
      </c>
      <c r="F14" s="22">
        <f t="shared" si="9"/>
        <v>0</v>
      </c>
      <c r="G14" s="22">
        <f t="shared" si="9"/>
        <v>0</v>
      </c>
      <c r="H14" s="22">
        <f t="shared" si="9"/>
        <v>0</v>
      </c>
      <c r="I14" s="22" t="e">
        <f t="shared" si="9"/>
        <v>#DIV/0!</v>
      </c>
      <c r="J14" s="22" t="e">
        <f t="shared" si="9"/>
        <v>#DIV/0!</v>
      </c>
      <c r="K14" s="22" t="e">
        <f t="shared" si="9"/>
        <v>#DIV/0!</v>
      </c>
      <c r="L14" s="22">
        <f t="shared" si="9"/>
        <v>0</v>
      </c>
      <c r="M14" s="22">
        <f t="shared" si="9"/>
        <v>0</v>
      </c>
      <c r="N14" s="39">
        <f t="shared" si="9"/>
        <v>0</v>
      </c>
      <c r="O14" s="22" t="e">
        <f t="shared" si="9"/>
        <v>#DIV/0!</v>
      </c>
      <c r="P14" s="22" t="e">
        <f t="shared" si="9"/>
        <v>#DIV/0!</v>
      </c>
      <c r="Q14" s="36" t="e">
        <f t="shared" si="9"/>
        <v>#DIV/0!</v>
      </c>
    </row>
    <row r="15" spans="1:18" s="19" customFormat="1">
      <c r="G15" s="20"/>
      <c r="H15" s="9"/>
      <c r="I15" s="9"/>
      <c r="J15" s="9"/>
    </row>
    <row r="16" spans="1:18">
      <c r="A16" s="117" t="s">
        <v>70</v>
      </c>
      <c r="B16" s="118"/>
      <c r="C16" s="118"/>
      <c r="D16" s="118"/>
      <c r="E16" s="118"/>
      <c r="F16" s="119"/>
      <c r="H16" s="19"/>
      <c r="I16" s="19"/>
      <c r="J16" s="71"/>
      <c r="K16" s="19"/>
    </row>
    <row r="17" spans="1:18" ht="15" customHeight="1">
      <c r="A17" s="120"/>
      <c r="B17" s="121"/>
      <c r="C17" s="121"/>
      <c r="D17" s="121"/>
      <c r="E17" s="121"/>
      <c r="F17" s="122"/>
      <c r="G17" s="2"/>
      <c r="H17" s="19"/>
      <c r="I17" s="19"/>
      <c r="J17" s="19"/>
      <c r="K17" s="19"/>
    </row>
    <row r="18" spans="1:18" ht="45">
      <c r="A18" s="6" t="s">
        <v>1</v>
      </c>
      <c r="B18" s="6" t="s">
        <v>0</v>
      </c>
      <c r="C18" s="6" t="s">
        <v>9</v>
      </c>
      <c r="D18" s="6" t="s">
        <v>11</v>
      </c>
      <c r="E18" s="6" t="s">
        <v>24</v>
      </c>
      <c r="F18" s="6" t="s">
        <v>12</v>
      </c>
      <c r="H18" s="19"/>
      <c r="I18" s="19"/>
      <c r="J18" s="19"/>
      <c r="K18" s="19"/>
    </row>
    <row r="19" spans="1:18" s="19" customFormat="1">
      <c r="A19" s="6"/>
      <c r="B19" s="68"/>
      <c r="C19" s="4" t="e">
        <f>O14</f>
        <v>#DIV/0!</v>
      </c>
      <c r="D19" s="4" t="e">
        <f>C19*B19</f>
        <v>#DIV/0!</v>
      </c>
      <c r="E19" s="4" t="e">
        <f>D19*7</f>
        <v>#DIV/0!</v>
      </c>
      <c r="F19" s="4" t="e">
        <f>D19*30</f>
        <v>#DIV/0!</v>
      </c>
    </row>
    <row r="20" spans="1:18">
      <c r="A20" s="6"/>
      <c r="B20" s="3"/>
      <c r="C20" s="4" t="e">
        <f>O14</f>
        <v>#DIV/0!</v>
      </c>
      <c r="D20" s="4" t="e">
        <f>C20*B20</f>
        <v>#DIV/0!</v>
      </c>
      <c r="E20" s="4" t="e">
        <f>D20*7</f>
        <v>#DIV/0!</v>
      </c>
      <c r="F20" s="4" t="e">
        <f>D20*30</f>
        <v>#DIV/0!</v>
      </c>
      <c r="H20" s="19"/>
      <c r="I20" s="58"/>
      <c r="J20" s="62"/>
      <c r="K20" s="63"/>
      <c r="L20" s="63"/>
      <c r="M20" s="63"/>
    </row>
    <row r="21" spans="1:18">
      <c r="A21" s="16"/>
      <c r="B21" s="17"/>
      <c r="C21" s="18" t="e">
        <f>O14</f>
        <v>#DIV/0!</v>
      </c>
      <c r="D21" s="18" t="e">
        <f>C21*B21</f>
        <v>#DIV/0!</v>
      </c>
      <c r="E21" s="18" t="e">
        <f>D21*7</f>
        <v>#DIV/0!</v>
      </c>
      <c r="F21" s="18" t="e">
        <f>D21*30</f>
        <v>#DIV/0!</v>
      </c>
      <c r="H21" s="19"/>
      <c r="I21"/>
      <c r="J21"/>
      <c r="K21"/>
      <c r="L21"/>
      <c r="M21"/>
    </row>
    <row r="22" spans="1:18">
      <c r="A22" s="10"/>
      <c r="B22" s="8"/>
      <c r="C22" s="9"/>
      <c r="D22" s="9"/>
      <c r="E22" s="9"/>
      <c r="K22" s="19"/>
    </row>
    <row r="23" spans="1:18" ht="15" customHeight="1">
      <c r="A23" s="113" t="s">
        <v>16</v>
      </c>
      <c r="B23" s="114"/>
      <c r="C23" s="114"/>
      <c r="D23" s="114"/>
      <c r="E23" s="114"/>
      <c r="F23" s="115"/>
      <c r="G23" s="115"/>
      <c r="H23" s="115"/>
      <c r="I23" s="115"/>
      <c r="J23" s="116"/>
    </row>
    <row r="24" spans="1:18" ht="45">
      <c r="A24" s="6" t="s">
        <v>1</v>
      </c>
      <c r="B24" s="6" t="s">
        <v>0</v>
      </c>
      <c r="C24" s="6" t="s">
        <v>11</v>
      </c>
      <c r="D24" s="6" t="s">
        <v>24</v>
      </c>
      <c r="E24" s="6" t="s">
        <v>12</v>
      </c>
      <c r="F24" s="6" t="s">
        <v>17</v>
      </c>
      <c r="G24" s="6" t="s">
        <v>11</v>
      </c>
      <c r="H24" s="6" t="s">
        <v>18</v>
      </c>
      <c r="I24" s="6" t="s">
        <v>23</v>
      </c>
      <c r="J24" s="6" t="s">
        <v>22</v>
      </c>
    </row>
    <row r="25" spans="1:18">
      <c r="A25" s="16" t="s">
        <v>2</v>
      </c>
      <c r="B25" s="17"/>
      <c r="C25" s="18">
        <f>B25*0.005</f>
        <v>0</v>
      </c>
      <c r="D25" s="18">
        <f>C25*7</f>
        <v>0</v>
      </c>
      <c r="E25" s="18">
        <f>C25*30</f>
        <v>0</v>
      </c>
      <c r="F25" s="18">
        <f>C25*50</f>
        <v>0</v>
      </c>
      <c r="G25" s="18">
        <f>F25+D25</f>
        <v>0</v>
      </c>
      <c r="H25" s="18">
        <f>C25*25</f>
        <v>0</v>
      </c>
      <c r="I25" s="18">
        <f>H25+G25</f>
        <v>0</v>
      </c>
      <c r="J25" s="18">
        <f>I25*30</f>
        <v>0</v>
      </c>
    </row>
    <row r="26" spans="1:18">
      <c r="A26" s="6" t="s">
        <v>19</v>
      </c>
      <c r="B26" s="3"/>
      <c r="C26" s="4">
        <f>C25*2</f>
        <v>0</v>
      </c>
      <c r="D26" s="28">
        <f>C26*7</f>
        <v>0</v>
      </c>
      <c r="E26" s="4">
        <f>C26*30</f>
        <v>0</v>
      </c>
      <c r="F26" s="4"/>
      <c r="G26" s="4"/>
      <c r="H26" s="4"/>
      <c r="I26" s="4"/>
      <c r="J26" s="4"/>
    </row>
    <row r="27" spans="1:18">
      <c r="A27" s="11"/>
      <c r="B27" s="12"/>
      <c r="C27" s="13"/>
      <c r="D27" s="13"/>
      <c r="E27" s="13"/>
      <c r="F27" s="14"/>
      <c r="G27" s="14"/>
      <c r="H27" s="8"/>
      <c r="I27" s="8"/>
    </row>
    <row r="28" spans="1:18" ht="15" customHeight="1">
      <c r="F28" s="19"/>
      <c r="R28" s="1"/>
    </row>
    <row r="29" spans="1:18">
      <c r="F29" s="19"/>
      <c r="R29" s="1"/>
    </row>
    <row r="30" spans="1:18">
      <c r="F30" s="19"/>
      <c r="R30" s="1"/>
    </row>
    <row r="31" spans="1:18">
      <c r="F31" s="19"/>
      <c r="R31" s="1"/>
    </row>
    <row r="32" spans="1:18">
      <c r="F32" s="19"/>
      <c r="R32" s="1"/>
    </row>
    <row r="33" spans="6:18">
      <c r="F33" s="19"/>
      <c r="R33" s="1"/>
    </row>
    <row r="34" spans="6:18">
      <c r="F34" s="19"/>
      <c r="R34" s="1"/>
    </row>
    <row r="35" spans="6:18">
      <c r="F35" s="19"/>
      <c r="R35" s="1"/>
    </row>
    <row r="36" spans="6:18">
      <c r="F36" s="19"/>
      <c r="R36" s="1"/>
    </row>
    <row r="37" spans="6:18">
      <c r="F37" s="19"/>
      <c r="R37" s="1"/>
    </row>
    <row r="38" spans="6:18">
      <c r="F38" s="19"/>
      <c r="R38" s="1"/>
    </row>
    <row r="39" spans="6:18">
      <c r="F39" s="19"/>
      <c r="R39" s="1"/>
    </row>
    <row r="40" spans="6:18">
      <c r="F40" s="19"/>
      <c r="R40" s="1"/>
    </row>
    <row r="41" spans="6:18">
      <c r="F41" s="19"/>
      <c r="R41" s="1"/>
    </row>
    <row r="42" spans="6:18">
      <c r="F42" s="19"/>
      <c r="R42" s="1"/>
    </row>
    <row r="43" spans="6:18">
      <c r="F43" s="19"/>
      <c r="R43" s="1"/>
    </row>
  </sheetData>
  <mergeCells count="3">
    <mergeCell ref="A23:J23"/>
    <mergeCell ref="A16:F17"/>
    <mergeCell ref="A1:Q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Gain golden</vt:lpstr>
      <vt:lpstr>Gain standard</vt:lpstr>
      <vt:lpstr>frais</vt:lpstr>
      <vt:lpstr>calculs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Poste1</dc:creator>
  <cp:lastModifiedBy>Poste1</cp:lastModifiedBy>
  <dcterms:created xsi:type="dcterms:W3CDTF">2013-02-06T13:01:58Z</dcterms:created>
  <dcterms:modified xsi:type="dcterms:W3CDTF">2013-03-28T13:39:36Z</dcterms:modified>
</cp:coreProperties>
</file>