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0" windowWidth="2190" windowHeight="1035"/>
  </bookViews>
  <sheets>
    <sheet name="Sheet1" sheetId="1" r:id="rId1"/>
  </sheets>
  <calcPr calcId="125725" iterate="1"/>
</workbook>
</file>

<file path=xl/calcChain.xml><?xml version="1.0" encoding="utf-8"?>
<calcChain xmlns="http://schemas.openxmlformats.org/spreadsheetml/2006/main">
  <c r="J39" i="1"/>
  <c r="B21"/>
  <c r="K8"/>
  <c r="I39"/>
  <c r="O8"/>
  <c r="D21" l="1"/>
  <c r="B5"/>
  <c r="O20"/>
  <c r="O15"/>
  <c r="G34"/>
  <c r="O26"/>
  <c r="I19"/>
  <c r="K19"/>
  <c r="M19"/>
  <c r="M18"/>
  <c r="K18"/>
  <c r="H26"/>
  <c r="C19"/>
  <c r="B19"/>
  <c r="L26"/>
  <c r="H34"/>
  <c r="B18"/>
  <c r="I18"/>
  <c r="N19"/>
  <c r="N26" s="1"/>
  <c r="J8"/>
  <c r="L5"/>
  <c r="D19"/>
  <c r="D18"/>
  <c r="F5"/>
  <c r="E8"/>
  <c r="E19"/>
  <c r="F19"/>
  <c r="F18"/>
  <c r="G19"/>
  <c r="G18"/>
  <c r="N13"/>
  <c r="M6"/>
  <c r="J6"/>
  <c r="L6"/>
  <c r="C6"/>
  <c r="K6"/>
  <c r="J26"/>
  <c r="G8"/>
  <c r="C34"/>
  <c r="D8"/>
  <c r="I8"/>
  <c r="K26" l="1"/>
  <c r="M26"/>
  <c r="I26"/>
  <c r="G26"/>
  <c r="B34"/>
  <c r="B39" s="1"/>
  <c r="H8"/>
  <c r="H6"/>
  <c r="H5"/>
  <c r="G6"/>
  <c r="F6"/>
  <c r="D13" l="1"/>
  <c r="C13"/>
  <c r="H13"/>
  <c r="C39"/>
  <c r="D39"/>
  <c r="E39"/>
  <c r="F39"/>
  <c r="G39"/>
  <c r="H39"/>
  <c r="C26"/>
  <c r="O13"/>
  <c r="E26"/>
  <c r="F26"/>
  <c r="E13"/>
  <c r="F13"/>
  <c r="G13"/>
  <c r="I13"/>
  <c r="D26" l="1"/>
  <c r="B26"/>
  <c r="L13"/>
  <c r="J13"/>
  <c r="K13"/>
  <c r="M13"/>
  <c r="B12"/>
  <c r="B13" s="1"/>
</calcChain>
</file>

<file path=xl/sharedStrings.xml><?xml version="1.0" encoding="utf-8"?>
<sst xmlns="http://schemas.openxmlformats.org/spreadsheetml/2006/main" count="153" uniqueCount="52">
  <si>
    <t>Seekers</t>
  </si>
  <si>
    <t>ZA</t>
  </si>
  <si>
    <t>Def</t>
  </si>
  <si>
    <t>Abs</t>
  </si>
  <si>
    <t>HL</t>
  </si>
  <si>
    <t>Str</t>
  </si>
  <si>
    <t>Rezé</t>
  </si>
  <si>
    <t>Nantes</t>
  </si>
  <si>
    <t>Trentemoult</t>
  </si>
  <si>
    <t>Les Couets</t>
  </si>
  <si>
    <t>Bases</t>
  </si>
  <si>
    <t>Alliés</t>
  </si>
  <si>
    <t>Shock</t>
  </si>
  <si>
    <t>Pont Rousseau</t>
  </si>
  <si>
    <t>Saint Jacques</t>
  </si>
  <si>
    <t>Saint Sébastien</t>
  </si>
  <si>
    <t>La Contrie</t>
  </si>
  <si>
    <t>Chantenay</t>
  </si>
  <si>
    <t>Roche-Maurice</t>
  </si>
  <si>
    <t>Bouguenais</t>
  </si>
  <si>
    <t>Château Bougon</t>
  </si>
  <si>
    <t>û</t>
  </si>
  <si>
    <t>ü</t>
  </si>
  <si>
    <t>SUD LOIRE</t>
  </si>
  <si>
    <t>St Philbert de Grandlieu</t>
  </si>
  <si>
    <t>Machecoul</t>
  </si>
  <si>
    <t>La Chevrolière</t>
  </si>
  <si>
    <t>La Marne</t>
  </si>
  <si>
    <t>St Même le Tenu</t>
  </si>
  <si>
    <t>Pont St Martin</t>
  </si>
  <si>
    <t>Les Sorinières</t>
  </si>
  <si>
    <t>St Aignan de Grandlieu</t>
  </si>
  <si>
    <t>St Luce sur Loire</t>
  </si>
  <si>
    <t>Basse Goulaine</t>
  </si>
  <si>
    <t>Haute Goulaine</t>
  </si>
  <si>
    <t>Vertou</t>
  </si>
  <si>
    <t>Haute Indre</t>
  </si>
  <si>
    <t>Saint Herblain</t>
  </si>
  <si>
    <t>Orvault</t>
  </si>
  <si>
    <t>Saint Joseph</t>
  </si>
  <si>
    <t>Carquefou</t>
  </si>
  <si>
    <t>La Chapelle sur Erdre</t>
  </si>
  <si>
    <t>La Haie</t>
  </si>
  <si>
    <t>La Chambre</t>
  </si>
  <si>
    <t>Ragon</t>
  </si>
  <si>
    <t>Le Doucet</t>
  </si>
  <si>
    <t xml:space="preserve">Total </t>
  </si>
  <si>
    <t>X</t>
  </si>
  <si>
    <t>La Vrière</t>
  </si>
  <si>
    <t>AGGLOMERATION NANTAISE ET PERIPHERIE</t>
  </si>
  <si>
    <t>St Lumine de Coutais</t>
  </si>
  <si>
    <t>Paulx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</si>
</sst>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B050"/>
      <name val="Wingdings"/>
      <charset val="2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3" xfId="0" applyFont="1" applyBorder="1"/>
    <xf numFmtId="0" fontId="0" fillId="0" borderId="12" xfId="0" applyFont="1" applyBorder="1" applyAlignment="1">
      <alignment horizontal="left"/>
    </xf>
    <xf numFmtId="0" fontId="1" fillId="0" borderId="16" xfId="0" applyFont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/>
    <xf numFmtId="0" fontId="2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1" fillId="0" borderId="4" xfId="0" applyFont="1" applyBorder="1"/>
    <xf numFmtId="0" fontId="0" fillId="0" borderId="36" xfId="0" applyFont="1" applyBorder="1" applyAlignment="1">
      <alignment horizontal="left"/>
    </xf>
    <xf numFmtId="0" fontId="0" fillId="0" borderId="37" xfId="0" applyFont="1" applyBorder="1"/>
    <xf numFmtId="0" fontId="3" fillId="0" borderId="37" xfId="0" applyFont="1" applyBorder="1"/>
    <xf numFmtId="0" fontId="1" fillId="0" borderId="38" xfId="0" applyFont="1" applyBorder="1"/>
    <xf numFmtId="0" fontId="5" fillId="5" borderId="32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0" fontId="1" fillId="3" borderId="41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0" fillId="5" borderId="44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1" fillId="3" borderId="42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5AC1B"/>
      <color rgb="FFF89B34"/>
      <color rgb="FFF79325"/>
      <color rgb="FFF68D1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19" zoomScale="115" zoomScaleNormal="115" workbookViewId="0">
      <selection activeCell="L31" sqref="L31"/>
    </sheetView>
  </sheetViews>
  <sheetFormatPr defaultRowHeight="15"/>
  <cols>
    <col min="1" max="1" width="10.28515625" style="7" customWidth="1"/>
    <col min="2" max="12" width="12.42578125" style="6" customWidth="1"/>
    <col min="13" max="13" width="12.7109375" style="6" customWidth="1"/>
    <col min="14" max="14" width="12.7109375" style="7" customWidth="1"/>
    <col min="15" max="15" width="12.140625" style="7" customWidth="1"/>
    <col min="16" max="16384" width="9.140625" style="7"/>
  </cols>
  <sheetData>
    <row r="1" spans="1:15">
      <c r="A1" s="1" t="s">
        <v>49</v>
      </c>
    </row>
    <row r="2" spans="1:15" ht="15" customHeight="1" thickBot="1">
      <c r="K2" s="76"/>
    </row>
    <row r="3" spans="1:15" s="2" customFormat="1" ht="35.25" customHeight="1" thickBot="1">
      <c r="B3" s="44" t="s">
        <v>7</v>
      </c>
      <c r="C3" s="45" t="s">
        <v>6</v>
      </c>
      <c r="D3" s="46" t="s">
        <v>8</v>
      </c>
      <c r="E3" s="46" t="s">
        <v>9</v>
      </c>
      <c r="F3" s="46" t="s">
        <v>13</v>
      </c>
      <c r="G3" s="46" t="s">
        <v>14</v>
      </c>
      <c r="H3" s="47" t="s">
        <v>15</v>
      </c>
      <c r="I3" s="47" t="s">
        <v>20</v>
      </c>
      <c r="J3" s="46" t="s">
        <v>16</v>
      </c>
      <c r="K3" s="46" t="s">
        <v>17</v>
      </c>
      <c r="L3" s="46" t="s">
        <v>18</v>
      </c>
      <c r="M3" s="46" t="s">
        <v>19</v>
      </c>
      <c r="N3" s="87" t="s">
        <v>36</v>
      </c>
      <c r="O3" s="56" t="s">
        <v>30</v>
      </c>
    </row>
    <row r="4" spans="1:15" s="6" customFormat="1" ht="15.75" thickBot="1">
      <c r="A4" s="13" t="s">
        <v>10</v>
      </c>
      <c r="B4" s="48" t="s">
        <v>22</v>
      </c>
      <c r="C4" s="49" t="s">
        <v>22</v>
      </c>
      <c r="D4" s="50" t="s">
        <v>22</v>
      </c>
      <c r="E4" s="50" t="s">
        <v>22</v>
      </c>
      <c r="F4" s="50" t="s">
        <v>22</v>
      </c>
      <c r="G4" s="50" t="s">
        <v>22</v>
      </c>
      <c r="H4" s="51" t="s">
        <v>22</v>
      </c>
      <c r="I4" s="52" t="s">
        <v>21</v>
      </c>
      <c r="J4" s="53" t="s">
        <v>21</v>
      </c>
      <c r="K4" s="53" t="s">
        <v>21</v>
      </c>
      <c r="L4" s="53" t="s">
        <v>21</v>
      </c>
      <c r="M4" s="53" t="s">
        <v>21</v>
      </c>
      <c r="N4" s="88" t="s">
        <v>21</v>
      </c>
      <c r="O4" s="75" t="s">
        <v>22</v>
      </c>
    </row>
    <row r="5" spans="1:15">
      <c r="A5" s="18" t="s">
        <v>0</v>
      </c>
      <c r="B5" s="20">
        <f>1138+1062</f>
        <v>2200</v>
      </c>
      <c r="C5" s="21">
        <v>2259</v>
      </c>
      <c r="D5" s="22">
        <v>2400</v>
      </c>
      <c r="E5" s="22">
        <v>2400</v>
      </c>
      <c r="F5" s="22">
        <f>988+1050</f>
        <v>2038</v>
      </c>
      <c r="G5" s="22">
        <v>2400</v>
      </c>
      <c r="H5" s="37">
        <f>5954+1173</f>
        <v>7127</v>
      </c>
      <c r="I5" s="37">
        <v>3026</v>
      </c>
      <c r="J5" s="22">
        <v>3619</v>
      </c>
      <c r="K5" s="22">
        <v>2908</v>
      </c>
      <c r="L5" s="22">
        <f>2084+1075</f>
        <v>3159</v>
      </c>
      <c r="M5" s="22">
        <v>2039</v>
      </c>
      <c r="N5" s="89">
        <v>2367</v>
      </c>
      <c r="O5" s="72">
        <v>2400</v>
      </c>
    </row>
    <row r="6" spans="1:15">
      <c r="A6" s="11" t="s">
        <v>1</v>
      </c>
      <c r="B6" s="23">
        <v>6813</v>
      </c>
      <c r="C6" s="24">
        <f>5717+1038+1150</f>
        <v>7905</v>
      </c>
      <c r="D6" s="25">
        <v>5301</v>
      </c>
      <c r="E6" s="25">
        <v>6054</v>
      </c>
      <c r="F6" s="25">
        <f>1150+3165</f>
        <v>4315</v>
      </c>
      <c r="G6" s="25">
        <f>1150+3004</f>
        <v>4154</v>
      </c>
      <c r="H6" s="38">
        <f>1137+6257</f>
        <v>7394</v>
      </c>
      <c r="I6" s="38">
        <v>4600</v>
      </c>
      <c r="J6" s="25">
        <f>2300+1150*2</f>
        <v>4600</v>
      </c>
      <c r="K6" s="25">
        <f>1034+1073+1139+1150</f>
        <v>4396</v>
      </c>
      <c r="L6" s="25">
        <f>2300+1150*2</f>
        <v>4600</v>
      </c>
      <c r="M6" s="25">
        <f>1285+1150*3</f>
        <v>4735</v>
      </c>
      <c r="N6" s="90">
        <v>4600</v>
      </c>
      <c r="O6" s="26">
        <v>4328</v>
      </c>
    </row>
    <row r="7" spans="1:15">
      <c r="A7" s="11" t="s">
        <v>12</v>
      </c>
      <c r="B7" s="23" t="s">
        <v>47</v>
      </c>
      <c r="C7" s="24" t="s">
        <v>47</v>
      </c>
      <c r="D7" s="25" t="s">
        <v>47</v>
      </c>
      <c r="E7" s="25">
        <v>579</v>
      </c>
      <c r="F7" s="25" t="s">
        <v>47</v>
      </c>
      <c r="G7" s="25">
        <v>216</v>
      </c>
      <c r="H7" s="38">
        <v>1270</v>
      </c>
      <c r="I7" s="38" t="s">
        <v>47</v>
      </c>
      <c r="J7" s="25">
        <v>1131</v>
      </c>
      <c r="K7" s="25" t="s">
        <v>47</v>
      </c>
      <c r="L7" s="25">
        <v>449</v>
      </c>
      <c r="M7" s="25">
        <v>361</v>
      </c>
      <c r="N7" s="90" t="s">
        <v>47</v>
      </c>
      <c r="O7" s="26">
        <v>289</v>
      </c>
    </row>
    <row r="8" spans="1:15" s="3" customFormat="1">
      <c r="A8" s="12" t="s">
        <v>2</v>
      </c>
      <c r="B8" s="23">
        <v>217793</v>
      </c>
      <c r="C8" s="24">
        <v>148860</v>
      </c>
      <c r="D8" s="25">
        <f>135426+13*1250</f>
        <v>151676</v>
      </c>
      <c r="E8" s="25">
        <f>1250+148382+2*1250</f>
        <v>152132</v>
      </c>
      <c r="F8" s="25">
        <v>155368</v>
      </c>
      <c r="G8" s="25">
        <f>145000+8*1250</f>
        <v>155000</v>
      </c>
      <c r="H8" s="38">
        <f>134736+1250*9</f>
        <v>145986</v>
      </c>
      <c r="I8" s="38">
        <f>143750+8*1250</f>
        <v>153750</v>
      </c>
      <c r="J8" s="28">
        <f>10000+1250*4</f>
        <v>15000</v>
      </c>
      <c r="K8" s="28">
        <f>16214+1250</f>
        <v>17464</v>
      </c>
      <c r="L8" s="28">
        <v>15000</v>
      </c>
      <c r="M8" s="28">
        <v>15000</v>
      </c>
      <c r="N8" s="91">
        <v>15000</v>
      </c>
      <c r="O8" s="26">
        <f>102822+1250*41</f>
        <v>154072</v>
      </c>
    </row>
    <row r="9" spans="1:15">
      <c r="A9" s="11" t="s">
        <v>3</v>
      </c>
      <c r="B9" s="23">
        <v>2700</v>
      </c>
      <c r="C9" s="24">
        <v>4000</v>
      </c>
      <c r="D9" s="25">
        <v>4000</v>
      </c>
      <c r="E9" s="25">
        <v>4000</v>
      </c>
      <c r="F9" s="25">
        <v>3633</v>
      </c>
      <c r="G9" s="25">
        <v>4000</v>
      </c>
      <c r="H9" s="38">
        <v>3600</v>
      </c>
      <c r="I9" s="38">
        <v>4000</v>
      </c>
      <c r="J9" s="31">
        <v>2000</v>
      </c>
      <c r="K9" s="31">
        <v>2000</v>
      </c>
      <c r="L9" s="31">
        <v>2000</v>
      </c>
      <c r="M9" s="31">
        <v>2000</v>
      </c>
      <c r="N9" s="92">
        <v>2000</v>
      </c>
      <c r="O9" s="26">
        <v>4000</v>
      </c>
    </row>
    <row r="10" spans="1:15">
      <c r="A10" s="11" t="s">
        <v>4</v>
      </c>
      <c r="B10" s="23">
        <v>25000</v>
      </c>
      <c r="C10" s="24">
        <v>15000</v>
      </c>
      <c r="D10" s="25">
        <v>15000</v>
      </c>
      <c r="E10" s="25">
        <v>15000</v>
      </c>
      <c r="F10" s="25">
        <v>15000</v>
      </c>
      <c r="G10" s="25">
        <v>15000</v>
      </c>
      <c r="H10" s="38">
        <v>14500</v>
      </c>
      <c r="I10" s="38">
        <v>15000</v>
      </c>
      <c r="J10" s="31">
        <v>5000</v>
      </c>
      <c r="K10" s="31">
        <v>0</v>
      </c>
      <c r="L10" s="31">
        <v>0</v>
      </c>
      <c r="M10" s="31">
        <v>0</v>
      </c>
      <c r="N10" s="92">
        <v>0</v>
      </c>
      <c r="O10" s="32">
        <v>0</v>
      </c>
    </row>
    <row r="11" spans="1:15">
      <c r="A11" s="11" t="s">
        <v>5</v>
      </c>
      <c r="B11" s="23">
        <v>40000</v>
      </c>
      <c r="C11" s="27">
        <v>5000</v>
      </c>
      <c r="D11" s="31">
        <v>0</v>
      </c>
      <c r="E11" s="31">
        <v>0</v>
      </c>
      <c r="F11" s="31">
        <v>0</v>
      </c>
      <c r="G11" s="31">
        <v>0</v>
      </c>
      <c r="H11" s="38">
        <v>20000</v>
      </c>
      <c r="I11" s="43">
        <v>0</v>
      </c>
      <c r="J11" s="31">
        <v>0</v>
      </c>
      <c r="K11" s="31">
        <v>0</v>
      </c>
      <c r="L11" s="31">
        <v>0</v>
      </c>
      <c r="M11" s="31">
        <v>0</v>
      </c>
      <c r="N11" s="92">
        <v>0</v>
      </c>
      <c r="O11" s="32">
        <v>0</v>
      </c>
    </row>
    <row r="12" spans="1:15" ht="15.75" thickBot="1">
      <c r="A12" s="19" t="s">
        <v>11</v>
      </c>
      <c r="B12" s="33">
        <f>5101+2968</f>
        <v>8069</v>
      </c>
      <c r="C12" s="34">
        <v>10105</v>
      </c>
      <c r="D12" s="35">
        <v>1794</v>
      </c>
      <c r="E12" s="35" t="s">
        <v>47</v>
      </c>
      <c r="F12" s="35" t="s">
        <v>47</v>
      </c>
      <c r="G12" s="35" t="s">
        <v>47</v>
      </c>
      <c r="H12" s="39" t="s">
        <v>47</v>
      </c>
      <c r="I12" s="39" t="s">
        <v>47</v>
      </c>
      <c r="J12" s="35" t="s">
        <v>47</v>
      </c>
      <c r="K12" s="35" t="s">
        <v>47</v>
      </c>
      <c r="L12" s="35" t="s">
        <v>47</v>
      </c>
      <c r="M12" s="35" t="s">
        <v>47</v>
      </c>
      <c r="N12" s="93" t="s">
        <v>47</v>
      </c>
      <c r="O12" s="36" t="s">
        <v>47</v>
      </c>
    </row>
    <row r="13" spans="1:15" s="1" customFormat="1" ht="15.75" thickBot="1">
      <c r="A13" s="14" t="s">
        <v>46</v>
      </c>
      <c r="B13" s="41">
        <f>SUM(B5:B12)</f>
        <v>302575</v>
      </c>
      <c r="C13" s="15">
        <f t="shared" ref="C13:N13" si="0">SUM(C5:C12)</f>
        <v>193129</v>
      </c>
      <c r="D13" s="16">
        <f t="shared" si="0"/>
        <v>180171</v>
      </c>
      <c r="E13" s="16">
        <f t="shared" si="0"/>
        <v>180165</v>
      </c>
      <c r="F13" s="16">
        <f t="shared" si="0"/>
        <v>180354</v>
      </c>
      <c r="G13" s="16">
        <f t="shared" si="0"/>
        <v>180770</v>
      </c>
      <c r="H13" s="42">
        <f t="shared" si="0"/>
        <v>199877</v>
      </c>
      <c r="I13" s="40">
        <f t="shared" si="0"/>
        <v>180376</v>
      </c>
      <c r="J13" s="16">
        <f t="shared" si="0"/>
        <v>31350</v>
      </c>
      <c r="K13" s="16">
        <f t="shared" si="0"/>
        <v>26768</v>
      </c>
      <c r="L13" s="16">
        <f t="shared" si="0"/>
        <v>25208</v>
      </c>
      <c r="M13" s="16">
        <f t="shared" si="0"/>
        <v>24135</v>
      </c>
      <c r="N13" s="94">
        <f t="shared" si="0"/>
        <v>23967</v>
      </c>
      <c r="O13" s="17">
        <f>SUM(O5:O12)</f>
        <v>165089</v>
      </c>
    </row>
    <row r="14" spans="1:15" ht="9" customHeight="1"/>
    <row r="15" spans="1:15" ht="15.75" customHeight="1" thickBot="1">
      <c r="O15" s="86">
        <f>29741-859-816-816-816</f>
        <v>26434</v>
      </c>
    </row>
    <row r="16" spans="1:15" ht="33" customHeight="1" thickBot="1">
      <c r="B16" s="45" t="s">
        <v>32</v>
      </c>
      <c r="C16" s="46" t="s">
        <v>33</v>
      </c>
      <c r="D16" s="46" t="s">
        <v>35</v>
      </c>
      <c r="E16" s="46" t="s">
        <v>38</v>
      </c>
      <c r="F16" s="46" t="s">
        <v>39</v>
      </c>
      <c r="G16" s="46" t="s">
        <v>37</v>
      </c>
      <c r="H16" s="46" t="s">
        <v>42</v>
      </c>
      <c r="I16" s="46" t="s">
        <v>41</v>
      </c>
      <c r="J16" s="46" t="s">
        <v>44</v>
      </c>
      <c r="K16" s="46" t="s">
        <v>45</v>
      </c>
      <c r="L16" s="46" t="s">
        <v>40</v>
      </c>
      <c r="M16" s="47" t="s">
        <v>43</v>
      </c>
      <c r="N16" s="46" t="s">
        <v>34</v>
      </c>
      <c r="O16" s="85" t="s">
        <v>48</v>
      </c>
    </row>
    <row r="17" spans="1:15" ht="16.5" customHeight="1" thickBot="1">
      <c r="A17" s="64" t="s">
        <v>10</v>
      </c>
      <c r="B17" s="58" t="s">
        <v>21</v>
      </c>
      <c r="C17" s="59" t="s">
        <v>21</v>
      </c>
      <c r="D17" s="59" t="s">
        <v>21</v>
      </c>
      <c r="E17" s="59" t="s">
        <v>21</v>
      </c>
      <c r="F17" s="59" t="s">
        <v>21</v>
      </c>
      <c r="G17" s="59" t="s">
        <v>21</v>
      </c>
      <c r="H17" s="59" t="s">
        <v>21</v>
      </c>
      <c r="I17" s="59" t="s">
        <v>21</v>
      </c>
      <c r="J17" s="59" t="s">
        <v>21</v>
      </c>
      <c r="K17" s="59" t="s">
        <v>21</v>
      </c>
      <c r="L17" s="59" t="s">
        <v>21</v>
      </c>
      <c r="M17" s="77" t="s">
        <v>21</v>
      </c>
      <c r="N17" s="59" t="s">
        <v>21</v>
      </c>
      <c r="O17" s="60" t="s">
        <v>21</v>
      </c>
    </row>
    <row r="18" spans="1:15" ht="16.5" customHeight="1">
      <c r="A18" s="11" t="s">
        <v>0</v>
      </c>
      <c r="B18" s="70">
        <f>739+1200</f>
        <v>1939</v>
      </c>
      <c r="C18" s="71">
        <v>2794</v>
      </c>
      <c r="D18" s="71">
        <f>1881+1200</f>
        <v>3081</v>
      </c>
      <c r="E18" s="71">
        <v>2251</v>
      </c>
      <c r="F18" s="71">
        <f>1794+1200</f>
        <v>2994</v>
      </c>
      <c r="G18" s="71">
        <f>1444+1200</f>
        <v>2644</v>
      </c>
      <c r="H18" s="71">
        <v>1905</v>
      </c>
      <c r="I18" s="71">
        <f>1039+1200</f>
        <v>2239</v>
      </c>
      <c r="J18" s="71">
        <v>3361</v>
      </c>
      <c r="K18" s="71">
        <f>1115+1200</f>
        <v>2315</v>
      </c>
      <c r="L18" s="71">
        <v>2400</v>
      </c>
      <c r="M18" s="83">
        <f>1200+720</f>
        <v>1920</v>
      </c>
      <c r="N18" s="71">
        <v>2350</v>
      </c>
      <c r="O18" s="57">
        <v>0</v>
      </c>
    </row>
    <row r="19" spans="1:15" ht="16.5" customHeight="1">
      <c r="A19" s="11" t="s">
        <v>1</v>
      </c>
      <c r="B19" s="24">
        <f>2094+1150*2</f>
        <v>4394</v>
      </c>
      <c r="C19" s="25">
        <f>1054+1150*3</f>
        <v>4504</v>
      </c>
      <c r="D19" s="25">
        <f>1582+1150*3</f>
        <v>5032</v>
      </c>
      <c r="E19" s="25">
        <f>1072+1150*3</f>
        <v>4522</v>
      </c>
      <c r="F19" s="25">
        <f>1150*4</f>
        <v>4600</v>
      </c>
      <c r="G19" s="25">
        <f>857+1150*3</f>
        <v>4307</v>
      </c>
      <c r="H19" s="25">
        <v>4834</v>
      </c>
      <c r="I19" s="25">
        <f>2042+1150*2</f>
        <v>4342</v>
      </c>
      <c r="J19" s="25">
        <v>5113</v>
      </c>
      <c r="K19" s="25">
        <f>744+3*1150</f>
        <v>4194</v>
      </c>
      <c r="L19" s="25">
        <v>4600</v>
      </c>
      <c r="M19" s="38">
        <f>472+1150*3</f>
        <v>3922</v>
      </c>
      <c r="N19" s="25">
        <f>2008+1150*2</f>
        <v>4308</v>
      </c>
      <c r="O19" s="29">
        <v>607</v>
      </c>
    </row>
    <row r="20" spans="1:15" ht="16.5" customHeight="1">
      <c r="A20" s="11" t="s">
        <v>12</v>
      </c>
      <c r="B20" s="24">
        <v>4630</v>
      </c>
      <c r="C20" s="25">
        <v>362</v>
      </c>
      <c r="D20" s="25" t="s">
        <v>47</v>
      </c>
      <c r="E20" s="25" t="s">
        <v>47</v>
      </c>
      <c r="F20" s="25">
        <v>2439</v>
      </c>
      <c r="G20" s="25">
        <v>722</v>
      </c>
      <c r="H20" s="25">
        <v>704</v>
      </c>
      <c r="I20" s="25" t="s">
        <v>47</v>
      </c>
      <c r="J20" s="25" t="s">
        <v>47</v>
      </c>
      <c r="K20" s="25">
        <v>724</v>
      </c>
      <c r="L20" s="25" t="s">
        <v>47</v>
      </c>
      <c r="M20" s="38">
        <v>1109</v>
      </c>
      <c r="N20" s="25" t="s">
        <v>47</v>
      </c>
      <c r="O20" s="26">
        <f>6151+362+362+361+361+362</f>
        <v>7959</v>
      </c>
    </row>
    <row r="21" spans="1:15" ht="16.5" customHeight="1">
      <c r="A21" s="12" t="s">
        <v>2</v>
      </c>
      <c r="B21" s="30">
        <f>5372+1250*6</f>
        <v>12872</v>
      </c>
      <c r="C21" s="28">
        <v>10000</v>
      </c>
      <c r="D21" s="28">
        <f>1016+1250*7</f>
        <v>9766</v>
      </c>
      <c r="E21" s="28">
        <v>10000</v>
      </c>
      <c r="F21" s="28">
        <v>10000</v>
      </c>
      <c r="G21" s="28">
        <v>10000</v>
      </c>
      <c r="H21" s="28">
        <v>10000</v>
      </c>
      <c r="I21" s="28">
        <v>10000</v>
      </c>
      <c r="J21" s="28">
        <v>10000</v>
      </c>
      <c r="K21" s="28">
        <v>10000</v>
      </c>
      <c r="L21" s="28">
        <v>10000</v>
      </c>
      <c r="M21" s="78">
        <v>10000</v>
      </c>
      <c r="N21" s="28">
        <v>10000</v>
      </c>
      <c r="O21" s="29">
        <v>0</v>
      </c>
    </row>
    <row r="22" spans="1:15" ht="16.5" customHeight="1">
      <c r="A22" s="11" t="s">
        <v>3</v>
      </c>
      <c r="B22" s="27">
        <v>2000</v>
      </c>
      <c r="C22" s="31">
        <v>2000</v>
      </c>
      <c r="D22" s="31">
        <v>2000</v>
      </c>
      <c r="E22" s="31">
        <v>2000</v>
      </c>
      <c r="F22" s="31">
        <v>2000</v>
      </c>
      <c r="G22" s="31">
        <v>2000</v>
      </c>
      <c r="H22" s="31">
        <v>2000</v>
      </c>
      <c r="I22" s="31">
        <v>2000</v>
      </c>
      <c r="J22" s="31">
        <v>2000</v>
      </c>
      <c r="K22" s="31">
        <v>2000</v>
      </c>
      <c r="L22" s="31">
        <v>2000</v>
      </c>
      <c r="M22" s="43">
        <v>2000</v>
      </c>
      <c r="N22" s="31">
        <v>2000</v>
      </c>
      <c r="O22" s="32">
        <v>0</v>
      </c>
    </row>
    <row r="23" spans="1:15" ht="16.5" customHeight="1">
      <c r="A23" s="11" t="s">
        <v>4</v>
      </c>
      <c r="B23" s="27">
        <v>5000</v>
      </c>
      <c r="C23" s="31">
        <v>0</v>
      </c>
      <c r="D23" s="31">
        <v>0</v>
      </c>
      <c r="E23" s="31">
        <v>0</v>
      </c>
      <c r="F23" s="31">
        <v>5000</v>
      </c>
      <c r="G23" s="31">
        <v>0</v>
      </c>
      <c r="H23" s="31">
        <v>0</v>
      </c>
      <c r="I23" s="31">
        <v>5000</v>
      </c>
      <c r="J23" s="31">
        <v>0</v>
      </c>
      <c r="K23" s="31">
        <v>0</v>
      </c>
      <c r="L23" s="31">
        <v>5000</v>
      </c>
      <c r="M23" s="43">
        <v>5000</v>
      </c>
      <c r="N23" s="31">
        <v>0</v>
      </c>
      <c r="O23" s="32">
        <v>0</v>
      </c>
    </row>
    <row r="24" spans="1:15" ht="16.5" customHeight="1">
      <c r="A24" s="11" t="s">
        <v>5</v>
      </c>
      <c r="B24" s="27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43">
        <v>0</v>
      </c>
      <c r="N24" s="31">
        <v>0</v>
      </c>
      <c r="O24" s="32">
        <v>0</v>
      </c>
    </row>
    <row r="25" spans="1:15" ht="16.5" customHeight="1" thickBot="1">
      <c r="A25" s="11" t="s">
        <v>11</v>
      </c>
      <c r="B25" s="81" t="s">
        <v>47</v>
      </c>
      <c r="C25" s="80" t="s">
        <v>47</v>
      </c>
      <c r="D25" s="80" t="s">
        <v>47</v>
      </c>
      <c r="E25" s="80" t="s">
        <v>47</v>
      </c>
      <c r="F25" s="80" t="s">
        <v>47</v>
      </c>
      <c r="G25" s="80" t="s">
        <v>47</v>
      </c>
      <c r="H25" s="80" t="s">
        <v>47</v>
      </c>
      <c r="I25" s="80" t="s">
        <v>47</v>
      </c>
      <c r="J25" s="80" t="s">
        <v>47</v>
      </c>
      <c r="K25" s="80" t="s">
        <v>47</v>
      </c>
      <c r="L25" s="80">
        <v>934</v>
      </c>
      <c r="M25" s="82" t="s">
        <v>47</v>
      </c>
      <c r="N25" s="80" t="s">
        <v>47</v>
      </c>
      <c r="O25" s="84" t="s">
        <v>47</v>
      </c>
    </row>
    <row r="26" spans="1:15" ht="16.5" customHeight="1" thickBot="1">
      <c r="A26" s="65" t="s">
        <v>46</v>
      </c>
      <c r="B26" s="61">
        <f>SUM(B18:B25)</f>
        <v>30835</v>
      </c>
      <c r="C26" s="62">
        <f t="shared" ref="C26" si="1">SUM(C18:C25)</f>
        <v>19660</v>
      </c>
      <c r="D26" s="62">
        <f>SUM(D18:D25)</f>
        <v>19879</v>
      </c>
      <c r="E26" s="62">
        <f>SUM(E18:E25)</f>
        <v>18773</v>
      </c>
      <c r="F26" s="62">
        <f>SUM(F18:F25)</f>
        <v>27033</v>
      </c>
      <c r="G26" s="62">
        <f t="shared" ref="G26" si="2">SUM(G18:G25)</f>
        <v>19673</v>
      </c>
      <c r="H26" s="62">
        <f t="shared" ref="H26:O26" si="3">SUM(H18:H25)</f>
        <v>19443</v>
      </c>
      <c r="I26" s="62">
        <f t="shared" si="3"/>
        <v>23581</v>
      </c>
      <c r="J26" s="62">
        <f t="shared" si="3"/>
        <v>20474</v>
      </c>
      <c r="K26" s="62">
        <f t="shared" si="3"/>
        <v>19233</v>
      </c>
      <c r="L26" s="62">
        <f t="shared" si="3"/>
        <v>24934</v>
      </c>
      <c r="M26" s="79">
        <f t="shared" si="3"/>
        <v>23951</v>
      </c>
      <c r="N26" s="62">
        <f t="shared" si="3"/>
        <v>18658</v>
      </c>
      <c r="O26" s="63">
        <f t="shared" si="3"/>
        <v>8566</v>
      </c>
    </row>
    <row r="27" spans="1:15" ht="35.25" customHeight="1">
      <c r="A27" s="1" t="s">
        <v>23</v>
      </c>
    </row>
    <row r="28" spans="1:15" ht="15" customHeight="1" thickBot="1"/>
    <row r="29" spans="1:15" ht="36" customHeight="1" thickBot="1">
      <c r="A29" s="2"/>
      <c r="B29" s="54" t="s">
        <v>25</v>
      </c>
      <c r="C29" s="55" t="s">
        <v>24</v>
      </c>
      <c r="D29" s="55" t="s">
        <v>26</v>
      </c>
      <c r="E29" s="55" t="s">
        <v>27</v>
      </c>
      <c r="F29" s="55" t="s">
        <v>28</v>
      </c>
      <c r="G29" s="55" t="s">
        <v>29</v>
      </c>
      <c r="H29" s="55" t="s">
        <v>31</v>
      </c>
      <c r="I29" s="95" t="s">
        <v>50</v>
      </c>
      <c r="J29" s="56" t="s">
        <v>51</v>
      </c>
      <c r="K29" s="4"/>
      <c r="L29" s="4"/>
      <c r="M29" s="4"/>
    </row>
    <row r="30" spans="1:15" ht="15.75" thickBot="1">
      <c r="A30" s="66" t="s">
        <v>10</v>
      </c>
      <c r="B30" s="73" t="s">
        <v>22</v>
      </c>
      <c r="C30" s="74" t="s">
        <v>22</v>
      </c>
      <c r="D30" s="74" t="s">
        <v>22</v>
      </c>
      <c r="E30" s="74" t="s">
        <v>22</v>
      </c>
      <c r="F30" s="74" t="s">
        <v>22</v>
      </c>
      <c r="G30" s="74" t="s">
        <v>22</v>
      </c>
      <c r="H30" s="74" t="s">
        <v>22</v>
      </c>
      <c r="I30" s="59" t="s">
        <v>21</v>
      </c>
      <c r="J30" s="59" t="s">
        <v>21</v>
      </c>
      <c r="K30" s="8"/>
      <c r="L30" s="8"/>
      <c r="M30" s="8"/>
    </row>
    <row r="31" spans="1:15">
      <c r="A31" s="67" t="s">
        <v>0</v>
      </c>
      <c r="B31" s="70">
        <v>4800</v>
      </c>
      <c r="C31" s="71">
        <v>2400</v>
      </c>
      <c r="D31" s="71">
        <v>2400</v>
      </c>
      <c r="E31" s="71">
        <v>2400</v>
      </c>
      <c r="F31" s="71">
        <v>2400</v>
      </c>
      <c r="G31" s="71">
        <v>2400</v>
      </c>
      <c r="H31" s="71">
        <v>2400</v>
      </c>
      <c r="I31" s="96">
        <v>2400</v>
      </c>
      <c r="J31" s="72">
        <v>2400</v>
      </c>
      <c r="K31" s="9"/>
      <c r="L31" s="9"/>
      <c r="M31" s="9"/>
    </row>
    <row r="32" spans="1:15">
      <c r="A32" s="67" t="s">
        <v>1</v>
      </c>
      <c r="B32" s="24">
        <v>5438</v>
      </c>
      <c r="C32" s="25">
        <v>6770</v>
      </c>
      <c r="D32" s="25">
        <v>6500</v>
      </c>
      <c r="E32" s="25">
        <v>6500</v>
      </c>
      <c r="F32" s="25">
        <v>7200</v>
      </c>
      <c r="G32" s="25">
        <v>4600</v>
      </c>
      <c r="H32" s="25">
        <v>4316</v>
      </c>
      <c r="I32" s="90">
        <v>5695</v>
      </c>
      <c r="J32" s="29">
        <v>1150</v>
      </c>
      <c r="K32" s="9"/>
      <c r="L32" s="9"/>
      <c r="M32" s="9"/>
    </row>
    <row r="33" spans="1:13">
      <c r="A33" s="67" t="s">
        <v>12</v>
      </c>
      <c r="B33" s="24">
        <v>899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290</v>
      </c>
      <c r="I33" s="90" t="s">
        <v>47</v>
      </c>
      <c r="J33" s="26" t="s">
        <v>47</v>
      </c>
      <c r="K33" s="9"/>
      <c r="L33" s="9"/>
      <c r="M33" s="9"/>
    </row>
    <row r="34" spans="1:13">
      <c r="A34" s="68" t="s">
        <v>2</v>
      </c>
      <c r="B34" s="24">
        <f>114600+1250*23</f>
        <v>143350</v>
      </c>
      <c r="C34" s="25">
        <f>131008+1250*17</f>
        <v>152258</v>
      </c>
      <c r="D34" s="25">
        <v>152258</v>
      </c>
      <c r="E34" s="25">
        <v>152258</v>
      </c>
      <c r="F34" s="25">
        <v>152258</v>
      </c>
      <c r="G34" s="25">
        <f>92637+1250*49</f>
        <v>153887</v>
      </c>
      <c r="H34" s="25">
        <f>1250+89386+1250*51</f>
        <v>154386</v>
      </c>
      <c r="I34" s="91">
        <v>26250</v>
      </c>
      <c r="J34" s="29">
        <v>900</v>
      </c>
      <c r="K34" s="5"/>
      <c r="L34" s="5"/>
      <c r="M34" s="5"/>
    </row>
    <row r="35" spans="1:13">
      <c r="A35" s="67" t="s">
        <v>3</v>
      </c>
      <c r="B35" s="24">
        <v>4000</v>
      </c>
      <c r="C35" s="25">
        <v>4000</v>
      </c>
      <c r="D35" s="25">
        <v>4000</v>
      </c>
      <c r="E35" s="25">
        <v>4000</v>
      </c>
      <c r="F35" s="25">
        <v>4000</v>
      </c>
      <c r="G35" s="25">
        <v>4000</v>
      </c>
      <c r="H35" s="25">
        <v>4000</v>
      </c>
      <c r="I35" s="91">
        <v>2000</v>
      </c>
      <c r="J35" s="29">
        <v>0</v>
      </c>
      <c r="K35" s="9"/>
      <c r="L35" s="9"/>
      <c r="M35" s="9"/>
    </row>
    <row r="36" spans="1:13">
      <c r="A36" s="67" t="s">
        <v>4</v>
      </c>
      <c r="B36" s="24">
        <v>15000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92">
        <v>0</v>
      </c>
      <c r="J36" s="32">
        <v>0</v>
      </c>
      <c r="K36" s="9"/>
      <c r="L36" s="9"/>
      <c r="M36" s="9"/>
    </row>
    <row r="37" spans="1:13">
      <c r="A37" s="67" t="s">
        <v>5</v>
      </c>
      <c r="B37" s="27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92">
        <v>0</v>
      </c>
      <c r="J37" s="32">
        <v>0</v>
      </c>
      <c r="K37" s="9"/>
      <c r="L37" s="9"/>
      <c r="M37" s="9"/>
    </row>
    <row r="38" spans="1:13" ht="15.75" thickBot="1">
      <c r="A38" s="67" t="s">
        <v>11</v>
      </c>
      <c r="B38" s="34">
        <v>6277</v>
      </c>
      <c r="C38" s="35" t="s">
        <v>47</v>
      </c>
      <c r="D38" s="35" t="s">
        <v>47</v>
      </c>
      <c r="E38" s="35" t="s">
        <v>47</v>
      </c>
      <c r="F38" s="35" t="s">
        <v>47</v>
      </c>
      <c r="G38" s="35" t="s">
        <v>47</v>
      </c>
      <c r="H38" s="35" t="s">
        <v>47</v>
      </c>
      <c r="I38" s="93" t="s">
        <v>47</v>
      </c>
      <c r="J38" s="36" t="s">
        <v>47</v>
      </c>
      <c r="K38" s="9"/>
      <c r="L38" s="9"/>
      <c r="M38" s="9"/>
    </row>
    <row r="39" spans="1:13" ht="15.75" thickBot="1">
      <c r="A39" s="69" t="s">
        <v>46</v>
      </c>
      <c r="B39" s="15">
        <f>SUM(B31:B38)</f>
        <v>179764</v>
      </c>
      <c r="C39" s="16">
        <f t="shared" ref="C39:H39" si="4">SUM(C31:C38)</f>
        <v>165428</v>
      </c>
      <c r="D39" s="16">
        <f t="shared" si="4"/>
        <v>165158</v>
      </c>
      <c r="E39" s="16">
        <f t="shared" si="4"/>
        <v>165158</v>
      </c>
      <c r="F39" s="16">
        <f t="shared" si="4"/>
        <v>165858</v>
      </c>
      <c r="G39" s="16">
        <f t="shared" si="4"/>
        <v>164887</v>
      </c>
      <c r="H39" s="16">
        <f t="shared" si="4"/>
        <v>165392</v>
      </c>
      <c r="I39" s="94">
        <f t="shared" ref="I39:J39" si="5">SUM(I31:I38)</f>
        <v>36345</v>
      </c>
      <c r="J39" s="17">
        <f t="shared" si="5"/>
        <v>4450</v>
      </c>
      <c r="K39" s="10"/>
      <c r="L39" s="10"/>
      <c r="M39" s="10"/>
    </row>
    <row r="41" spans="1:13" ht="26.2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Wartsila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Hugot, Yann</dc:creator>
  <cp:lastModifiedBy>Hugot, Yann</cp:lastModifiedBy>
  <dcterms:created xsi:type="dcterms:W3CDTF">2013-03-25T08:08:10Z</dcterms:created>
  <dcterms:modified xsi:type="dcterms:W3CDTF">2013-04-11T09:15:00Z</dcterms:modified>
</cp:coreProperties>
</file>