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206"/>
  <workbookPr showInkAnnotation="0" autoCompressPictures="0"/>
  <bookViews>
    <workbookView xWindow="20" yWindow="0" windowWidth="25580" windowHeight="15480" tabRatio="500" activeTab="2"/>
  </bookViews>
  <sheets>
    <sheet name="Classement" sheetId="2" r:id="rId1"/>
    <sheet name="Mixte" sheetId="1" r:id="rId2"/>
    <sheet name="Hommes" sheetId="3" r:id="rId3"/>
  </sheets>
  <definedNames>
    <definedName name="Temps">Classement!$E$3:$E$39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T4" i="1" l="1"/>
  <c r="T5" i="1"/>
  <c r="T6" i="1"/>
  <c r="T7" i="1"/>
  <c r="T8" i="1"/>
  <c r="T9" i="1"/>
  <c r="T10" i="1"/>
  <c r="T11" i="1"/>
  <c r="T12" i="1"/>
  <c r="T3" i="1"/>
  <c r="S4" i="1"/>
  <c r="S5" i="1"/>
  <c r="S6" i="1"/>
  <c r="S7" i="1"/>
  <c r="S8" i="1"/>
  <c r="S9" i="1"/>
  <c r="S10" i="1"/>
  <c r="S11" i="1"/>
  <c r="S12" i="1"/>
  <c r="S3" i="1"/>
  <c r="R4" i="1"/>
  <c r="R5" i="1"/>
  <c r="R6" i="1"/>
  <c r="R7" i="1"/>
  <c r="R8" i="1"/>
  <c r="R9" i="1"/>
  <c r="R10" i="1"/>
  <c r="R11" i="1"/>
  <c r="R12" i="1"/>
  <c r="R13" i="1"/>
  <c r="R3" i="1"/>
  <c r="Q4" i="1"/>
  <c r="Q5" i="1"/>
  <c r="Q6" i="1"/>
  <c r="Q7" i="1"/>
  <c r="Q8" i="1"/>
  <c r="Q9" i="1"/>
  <c r="Q10" i="1"/>
  <c r="Q11" i="1"/>
  <c r="Q12" i="1"/>
  <c r="Q13" i="1"/>
  <c r="Q3" i="1"/>
  <c r="N4" i="1"/>
  <c r="N5" i="1"/>
  <c r="N6" i="1"/>
  <c r="N7" i="1"/>
  <c r="N8" i="1"/>
  <c r="N9" i="1"/>
  <c r="N10" i="1"/>
  <c r="N11" i="1"/>
  <c r="N12" i="1"/>
  <c r="N13" i="1"/>
  <c r="N3" i="1"/>
  <c r="M4" i="1"/>
  <c r="M5" i="1"/>
  <c r="M6" i="1"/>
  <c r="M7" i="1"/>
  <c r="M8" i="1"/>
  <c r="M9" i="1"/>
  <c r="M10" i="1"/>
  <c r="M11" i="1"/>
  <c r="M12" i="1"/>
  <c r="M13" i="1"/>
  <c r="M3" i="1"/>
  <c r="J4" i="1"/>
  <c r="J5" i="1"/>
  <c r="J6" i="1"/>
  <c r="J7" i="1"/>
  <c r="J8" i="1"/>
  <c r="J9" i="1"/>
  <c r="J10" i="1"/>
  <c r="J11" i="1"/>
  <c r="J12" i="1"/>
  <c r="J3" i="1"/>
  <c r="I4" i="1"/>
  <c r="I5" i="1"/>
  <c r="I6" i="1"/>
  <c r="I7" i="1"/>
  <c r="I8" i="1"/>
  <c r="I9" i="1"/>
  <c r="I10" i="1"/>
  <c r="I11" i="1"/>
  <c r="I12" i="1"/>
  <c r="I3" i="1"/>
  <c r="E4" i="1"/>
  <c r="E5" i="1"/>
  <c r="E6" i="1"/>
  <c r="E7" i="1"/>
  <c r="E8" i="1"/>
  <c r="E9" i="1"/>
  <c r="E10" i="1"/>
  <c r="E11" i="1"/>
  <c r="E12" i="1"/>
  <c r="E13" i="1"/>
  <c r="E3" i="1"/>
  <c r="F4" i="1"/>
  <c r="F5" i="1"/>
  <c r="F6" i="1"/>
  <c r="F7" i="1"/>
  <c r="F8" i="1"/>
  <c r="F9" i="1"/>
  <c r="F10" i="1"/>
  <c r="F11" i="1"/>
  <c r="F13" i="1"/>
  <c r="F12" i="1"/>
  <c r="F3" i="1"/>
  <c r="T4" i="3"/>
  <c r="T5" i="3"/>
  <c r="T6" i="3"/>
  <c r="T7" i="3"/>
  <c r="T8" i="3"/>
  <c r="T9" i="3"/>
  <c r="T10" i="3"/>
  <c r="T11" i="3"/>
  <c r="T12" i="3"/>
  <c r="T13" i="3"/>
  <c r="T14" i="3"/>
  <c r="T15" i="3"/>
  <c r="T16" i="3"/>
  <c r="T17" i="3"/>
  <c r="T18" i="3"/>
  <c r="T19" i="3"/>
  <c r="T20" i="3"/>
  <c r="T21" i="3"/>
  <c r="T22" i="3"/>
  <c r="T23" i="3"/>
  <c r="T3" i="3"/>
  <c r="S4" i="3"/>
  <c r="S5" i="3"/>
  <c r="S6" i="3"/>
  <c r="S7" i="3"/>
  <c r="S8" i="3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3" i="3"/>
  <c r="R4" i="3"/>
  <c r="R5" i="3"/>
  <c r="R6" i="3"/>
  <c r="R7" i="3"/>
  <c r="R8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3" i="3"/>
  <c r="Q4" i="3"/>
  <c r="Q5" i="3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3" i="3"/>
  <c r="N4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3" i="3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3" i="3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3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3" i="3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F3" i="2"/>
  <c r="M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N3" i="2"/>
  <c r="Q3" i="2"/>
  <c r="Q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R3" i="2"/>
  <c r="F4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J4" i="2"/>
  <c r="N4" i="2"/>
  <c r="R4" i="2"/>
  <c r="S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T4" i="2"/>
  <c r="F5" i="2"/>
  <c r="J5" i="2"/>
  <c r="N5" i="2"/>
  <c r="R5" i="2"/>
  <c r="T5" i="2"/>
  <c r="F6" i="2"/>
  <c r="J6" i="2"/>
  <c r="N6" i="2"/>
  <c r="R6" i="2"/>
  <c r="T6" i="2"/>
  <c r="F7" i="2"/>
  <c r="J7" i="2"/>
  <c r="N7" i="2"/>
  <c r="R7" i="2"/>
  <c r="T7" i="2"/>
  <c r="F8" i="2"/>
  <c r="J8" i="2"/>
  <c r="N8" i="2"/>
  <c r="R8" i="2"/>
  <c r="T8" i="2"/>
  <c r="F9" i="2"/>
  <c r="J9" i="2"/>
  <c r="N9" i="2"/>
  <c r="R9" i="2"/>
  <c r="T9" i="2"/>
  <c r="F10" i="2"/>
  <c r="J10" i="2"/>
  <c r="N10" i="2"/>
  <c r="R10" i="2"/>
  <c r="T10" i="2"/>
  <c r="F11" i="2"/>
  <c r="J11" i="2"/>
  <c r="N11" i="2"/>
  <c r="R11" i="2"/>
  <c r="T11" i="2"/>
  <c r="F12" i="2"/>
  <c r="J12" i="2"/>
  <c r="N12" i="2"/>
  <c r="R12" i="2"/>
  <c r="T12" i="2"/>
  <c r="F13" i="2"/>
  <c r="J13" i="2"/>
  <c r="N13" i="2"/>
  <c r="R13" i="2"/>
  <c r="T13" i="2"/>
  <c r="F14" i="2"/>
  <c r="J14" i="2"/>
  <c r="N14" i="2"/>
  <c r="R14" i="2"/>
  <c r="T14" i="2"/>
  <c r="F15" i="2"/>
  <c r="J15" i="2"/>
  <c r="N15" i="2"/>
  <c r="R15" i="2"/>
  <c r="T15" i="2"/>
  <c r="F16" i="2"/>
  <c r="J16" i="2"/>
  <c r="N16" i="2"/>
  <c r="R16" i="2"/>
  <c r="T16" i="2"/>
  <c r="F17" i="2"/>
  <c r="J17" i="2"/>
  <c r="N17" i="2"/>
  <c r="R17" i="2"/>
  <c r="T17" i="2"/>
  <c r="F18" i="2"/>
  <c r="J18" i="2"/>
  <c r="N18" i="2"/>
  <c r="R18" i="2"/>
  <c r="T18" i="2"/>
  <c r="F19" i="2"/>
  <c r="J19" i="2"/>
  <c r="N19" i="2"/>
  <c r="R19" i="2"/>
  <c r="T19" i="2"/>
  <c r="F20" i="2"/>
  <c r="J20" i="2"/>
  <c r="N20" i="2"/>
  <c r="R20" i="2"/>
  <c r="T20" i="2"/>
  <c r="F21" i="2"/>
  <c r="J21" i="2"/>
  <c r="N21" i="2"/>
  <c r="R21" i="2"/>
  <c r="T21" i="2"/>
  <c r="F22" i="2"/>
  <c r="J22" i="2"/>
  <c r="N22" i="2"/>
  <c r="R22" i="2"/>
  <c r="T22" i="2"/>
  <c r="F23" i="2"/>
  <c r="J23" i="2"/>
  <c r="N23" i="2"/>
  <c r="R23" i="2"/>
  <c r="T23" i="2"/>
  <c r="F24" i="2"/>
  <c r="J24" i="2"/>
  <c r="N24" i="2"/>
  <c r="R24" i="2"/>
  <c r="T24" i="2"/>
  <c r="F25" i="2"/>
  <c r="J25" i="2"/>
  <c r="N25" i="2"/>
  <c r="R25" i="2"/>
  <c r="T25" i="2"/>
  <c r="F26" i="2"/>
  <c r="J26" i="2"/>
  <c r="N26" i="2"/>
  <c r="R26" i="2"/>
  <c r="T26" i="2"/>
  <c r="F27" i="2"/>
  <c r="J27" i="2"/>
  <c r="N27" i="2"/>
  <c r="R27" i="2"/>
  <c r="T27" i="2"/>
  <c r="F28" i="2"/>
  <c r="J28" i="2"/>
  <c r="N28" i="2"/>
  <c r="R28" i="2"/>
  <c r="T28" i="2"/>
  <c r="F29" i="2"/>
  <c r="J29" i="2"/>
  <c r="N29" i="2"/>
  <c r="R29" i="2"/>
  <c r="T29" i="2"/>
  <c r="F30" i="2"/>
  <c r="J30" i="2"/>
  <c r="N30" i="2"/>
  <c r="R30" i="2"/>
  <c r="T30" i="2"/>
  <c r="F31" i="2"/>
  <c r="J31" i="2"/>
  <c r="N31" i="2"/>
  <c r="R31" i="2"/>
  <c r="T31" i="2"/>
  <c r="F32" i="2"/>
  <c r="J32" i="2"/>
  <c r="N32" i="2"/>
  <c r="R32" i="2"/>
  <c r="T32" i="2"/>
  <c r="F33" i="2"/>
  <c r="J33" i="2"/>
  <c r="N33" i="2"/>
  <c r="R33" i="2"/>
  <c r="T33" i="2"/>
  <c r="F34" i="2"/>
  <c r="J34" i="2"/>
  <c r="N34" i="2"/>
  <c r="R34" i="2"/>
  <c r="T34" i="2"/>
  <c r="F35" i="2"/>
  <c r="J35" i="2"/>
  <c r="F36" i="2"/>
  <c r="I36" i="2"/>
  <c r="J36" i="2"/>
</calcChain>
</file>

<file path=xl/sharedStrings.xml><?xml version="1.0" encoding="utf-8"?>
<sst xmlns="http://schemas.openxmlformats.org/spreadsheetml/2006/main" count="159" uniqueCount="62">
  <si>
    <t>ABANDON</t>
  </si>
  <si>
    <t>Boucherie Rémy Enduros</t>
  </si>
  <si>
    <t>ABNDON</t>
  </si>
  <si>
    <t>Les meilleurs</t>
  </si>
  <si>
    <t>Escale</t>
  </si>
  <si>
    <t>Dédé</t>
  </si>
  <si>
    <t>ICO</t>
  </si>
  <si>
    <t>DSKpade</t>
  </si>
  <si>
    <t>Benoit</t>
  </si>
  <si>
    <t>GreenTeam L</t>
  </si>
  <si>
    <t>Laurel &amp; Hardy</t>
  </si>
  <si>
    <t>Un pied devant l'autre</t>
  </si>
  <si>
    <t>GONE RAIDEUR 69</t>
  </si>
  <si>
    <t>mauvaises herbes</t>
  </si>
  <si>
    <t>Jeunes &amp; Pi</t>
  </si>
  <si>
    <t>Les Joker</t>
  </si>
  <si>
    <t>num29466</t>
  </si>
  <si>
    <t>CaroLau 2013</t>
  </si>
  <si>
    <t>Les Zen'ervÃ©s</t>
  </si>
  <si>
    <t>team raidlight a raid de rÃ¢ler</t>
  </si>
  <si>
    <t>GreenTeam</t>
  </si>
  <si>
    <t>Les Chauds Patates</t>
  </si>
  <si>
    <t>CIBORC</t>
  </si>
  <si>
    <t>Anne-Laure &amp; Ju</t>
  </si>
  <si>
    <t>GAYRAUD</t>
  </si>
  <si>
    <t>Naturellement raid</t>
  </si>
  <si>
    <t>JÃ© et Tony</t>
  </si>
  <si>
    <t>TRIALP MOIRANS</t>
  </si>
  <si>
    <t>Les Buld'IsÃ¨re</t>
  </si>
  <si>
    <t>Les pioupious</t>
  </si>
  <si>
    <t>La FlachÃ¨re 2 équipe 2</t>
  </si>
  <si>
    <t>La FlachÃ¨re 2 équipe 1</t>
  </si>
  <si>
    <t>Sabots de VÃ©nus</t>
  </si>
  <si>
    <t>Les lestÃ©s</t>
  </si>
  <si>
    <t>Desachy</t>
  </si>
  <si>
    <t>-</t>
  </si>
  <si>
    <t>Doat</t>
  </si>
  <si>
    <t>Classement final</t>
  </si>
  <si>
    <t>Total temps</t>
  </si>
  <si>
    <t>classemnt53</t>
  </si>
  <si>
    <t>temps ttl CO (en min)</t>
  </si>
  <si>
    <t>temps CO (en min)</t>
  </si>
  <si>
    <t>Pénalité (en min)</t>
  </si>
  <si>
    <t>classemnt5</t>
  </si>
  <si>
    <t>temps VTT4</t>
  </si>
  <si>
    <t>Heure d'arrivée33</t>
  </si>
  <si>
    <t>Heure de départ22</t>
  </si>
  <si>
    <t>classemnt</t>
  </si>
  <si>
    <t>temps VTT</t>
  </si>
  <si>
    <t>Heure d'arrivée3</t>
  </si>
  <si>
    <t>Heure de départ2</t>
  </si>
  <si>
    <t>Classement</t>
  </si>
  <si>
    <t>temps</t>
  </si>
  <si>
    <t>Heure d'arrivée</t>
  </si>
  <si>
    <t>Heure de départ</t>
  </si>
  <si>
    <t>N° de dossart</t>
  </si>
  <si>
    <t>Equipe</t>
  </si>
  <si>
    <t>RUN &amp; BIKE</t>
  </si>
  <si>
    <t>VTT</t>
  </si>
  <si>
    <t>TRAIL</t>
  </si>
  <si>
    <t>Run&amp;Bike</t>
  </si>
  <si>
    <t>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</si>
</sst>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4"/>
      <color theme="1"/>
      <name val="Calibri"/>
      <scheme val="minor"/>
    </font>
    <font>
      <sz val="18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theme="5" tint="-0.249977111117893"/>
        <bgColor indexed="64"/>
      </patternFill>
    </fill>
  </fills>
  <borders count="5">
    <border>
      <left/>
      <right/>
      <top/>
      <bottom/>
      <diagonal/>
    </border>
    <border>
      <left style="mediumDashDot">
        <color auto="1"/>
      </left>
      <right style="mediumDashDot">
        <color auto="1"/>
      </right>
      <top/>
      <bottom/>
      <diagonal/>
    </border>
    <border>
      <left style="mediumDashDot">
        <color auto="1"/>
      </left>
      <right/>
      <top/>
      <bottom/>
      <diagonal/>
    </border>
    <border>
      <left/>
      <right style="mediumDashDot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6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0" xfId="1"/>
    <xf numFmtId="164" fontId="1" fillId="0" borderId="0" xfId="1" applyNumberFormat="1"/>
    <xf numFmtId="0" fontId="1" fillId="0" borderId="0" xfId="1" applyBorder="1"/>
    <xf numFmtId="0" fontId="1" fillId="0" borderId="2" xfId="1" applyBorder="1"/>
    <xf numFmtId="0" fontId="1" fillId="0" borderId="1" xfId="1" applyBorder="1"/>
    <xf numFmtId="0" fontId="1" fillId="0" borderId="2" xfId="1" applyBorder="1" applyAlignment="1">
      <alignment horizontal="center"/>
    </xf>
    <xf numFmtId="0" fontId="1" fillId="0" borderId="0" xfId="1" applyBorder="1" applyAlignment="1">
      <alignment horizontal="center"/>
    </xf>
    <xf numFmtId="0" fontId="1" fillId="0" borderId="3" xfId="1" applyBorder="1" applyAlignment="1">
      <alignment horizontal="center"/>
    </xf>
    <xf numFmtId="0" fontId="1" fillId="0" borderId="4" xfId="1" applyFill="1" applyBorder="1"/>
    <xf numFmtId="164" fontId="1" fillId="0" borderId="4" xfId="1" applyNumberFormat="1" applyFill="1" applyBorder="1"/>
    <xf numFmtId="21" fontId="1" fillId="0" borderId="4" xfId="1" applyNumberFormat="1" applyFill="1" applyBorder="1"/>
    <xf numFmtId="21" fontId="2" fillId="0" borderId="4" xfId="1" applyNumberFormat="1" applyFont="1" applyFill="1" applyBorder="1"/>
    <xf numFmtId="0" fontId="1" fillId="0" borderId="4" xfId="1" applyNumberFormat="1" applyFill="1" applyBorder="1"/>
    <xf numFmtId="164" fontId="1" fillId="0" borderId="4" xfId="1" applyNumberFormat="1" applyFont="1" applyFill="1" applyBorder="1"/>
    <xf numFmtId="0" fontId="5" fillId="5" borderId="0" xfId="1" applyFont="1" applyFill="1"/>
    <xf numFmtId="0" fontId="5" fillId="5" borderId="4" xfId="1" applyFont="1" applyFill="1" applyBorder="1"/>
    <xf numFmtId="0" fontId="6" fillId="0" borderId="0" xfId="0" applyFont="1"/>
    <xf numFmtId="0" fontId="6" fillId="5" borderId="0" xfId="0" applyFont="1" applyFill="1"/>
    <xf numFmtId="0" fontId="1" fillId="0" borderId="4" xfId="1" applyBorder="1"/>
    <xf numFmtId="164" fontId="1" fillId="2" borderId="4" xfId="1" applyNumberFormat="1" applyFill="1" applyBorder="1"/>
    <xf numFmtId="0" fontId="1" fillId="2" borderId="4" xfId="1" applyFill="1" applyBorder="1"/>
    <xf numFmtId="21" fontId="1" fillId="2" borderId="4" xfId="1" applyNumberFormat="1" applyFill="1" applyBorder="1"/>
    <xf numFmtId="21" fontId="2" fillId="4" borderId="4" xfId="1" applyNumberFormat="1" applyFont="1" applyFill="1" applyBorder="1"/>
    <xf numFmtId="164" fontId="1" fillId="2" borderId="4" xfId="1" applyNumberFormat="1" applyFont="1" applyFill="1" applyBorder="1"/>
    <xf numFmtId="0" fontId="1" fillId="3" borderId="4" xfId="1" applyNumberFormat="1" applyFill="1" applyBorder="1"/>
    <xf numFmtId="164" fontId="1" fillId="0" borderId="4" xfId="1" applyNumberFormat="1" applyBorder="1"/>
    <xf numFmtId="0" fontId="1" fillId="2" borderId="4" xfId="1" applyNumberFormat="1" applyFill="1" applyBorder="1"/>
  </cellXfs>
  <cellStyles count="106">
    <cellStyle name="Lien hypertexte" xfId="2" builtinId="8" hidden="1"/>
    <cellStyle name="Lien hypertexte" xfId="4" builtinId="8" hidden="1"/>
    <cellStyle name="Lien hypertexte" xfId="6" builtinId="8" hidden="1"/>
    <cellStyle name="Lien hypertexte" xfId="8" builtinId="8" hidden="1"/>
    <cellStyle name="Lien hypertexte" xfId="10" builtinId="8" hidden="1"/>
    <cellStyle name="Lien hypertexte" xfId="12" builtinId="8" hidden="1"/>
    <cellStyle name="Lien hypertexte" xfId="14" builtinId="8" hidden="1"/>
    <cellStyle name="Lien hypertexte" xfId="16" builtinId="8" hidden="1"/>
    <cellStyle name="Lien hypertexte" xfId="18" builtinId="8" hidden="1"/>
    <cellStyle name="Lien hypertexte" xfId="20" builtinId="8" hidden="1"/>
    <cellStyle name="Lien hypertexte" xfId="22" builtinId="8" hidden="1"/>
    <cellStyle name="Lien hypertexte" xfId="24" builtinId="8" hidden="1"/>
    <cellStyle name="Lien hypertexte" xfId="26" builtinId="8" hidden="1"/>
    <cellStyle name="Lien hypertexte" xfId="28" builtinId="8" hidden="1"/>
    <cellStyle name="Lien hypertexte" xfId="30" builtinId="8" hidden="1"/>
    <cellStyle name="Lien hypertexte" xfId="32" builtinId="8" hidden="1"/>
    <cellStyle name="Lien hypertexte" xfId="34" builtinId="8" hidden="1"/>
    <cellStyle name="Lien hypertexte" xfId="36" builtinId="8" hidden="1"/>
    <cellStyle name="Lien hypertexte" xfId="38" builtinId="8" hidden="1"/>
    <cellStyle name="Lien hypertexte" xfId="40" builtinId="8" hidden="1"/>
    <cellStyle name="Lien hypertexte" xfId="42" builtinId="8" hidden="1"/>
    <cellStyle name="Lien hypertexte" xfId="44" builtinId="8" hidden="1"/>
    <cellStyle name="Lien hypertexte" xfId="46" builtinId="8" hidden="1"/>
    <cellStyle name="Lien hypertexte" xfId="48" builtinId="8" hidden="1"/>
    <cellStyle name="Lien hypertexte" xfId="50" builtinId="8" hidden="1"/>
    <cellStyle name="Lien hypertexte" xfId="52" builtinId="8" hidden="1"/>
    <cellStyle name="Lien hypertexte" xfId="54" builtinId="8" hidden="1"/>
    <cellStyle name="Lien hypertexte" xfId="56" builtinId="8" hidden="1"/>
    <cellStyle name="Lien hypertexte" xfId="58" builtinId="8" hidden="1"/>
    <cellStyle name="Lien hypertexte" xfId="60" builtinId="8" hidden="1"/>
    <cellStyle name="Lien hypertexte" xfId="62" builtinId="8" hidden="1"/>
    <cellStyle name="Lien hypertexte" xfId="64" builtinId="8" hidden="1"/>
    <cellStyle name="Lien hypertexte" xfId="66" builtinId="8" hidden="1"/>
    <cellStyle name="Lien hypertexte" xfId="68" builtinId="8" hidden="1"/>
    <cellStyle name="Lien hypertexte" xfId="70" builtinId="8" hidden="1"/>
    <cellStyle name="Lien hypertexte" xfId="72" builtinId="8" hidden="1"/>
    <cellStyle name="Lien hypertexte" xfId="74" builtinId="8" hidden="1"/>
    <cellStyle name="Lien hypertexte" xfId="76" builtinId="8" hidden="1"/>
    <cellStyle name="Lien hypertexte" xfId="78" builtinId="8" hidden="1"/>
    <cellStyle name="Lien hypertexte" xfId="80" builtinId="8" hidden="1"/>
    <cellStyle name="Lien hypertexte" xfId="82" builtinId="8" hidden="1"/>
    <cellStyle name="Lien hypertexte" xfId="84" builtinId="8" hidden="1"/>
    <cellStyle name="Lien hypertexte" xfId="86" builtinId="8" hidden="1"/>
    <cellStyle name="Lien hypertexte" xfId="88" builtinId="8" hidden="1"/>
    <cellStyle name="Lien hypertexte" xfId="90" builtinId="8" hidden="1"/>
    <cellStyle name="Lien hypertexte" xfId="92" builtinId="8" hidden="1"/>
    <cellStyle name="Lien hypertexte" xfId="94" builtinId="8" hidden="1"/>
    <cellStyle name="Lien hypertexte" xfId="96" builtinId="8" hidden="1"/>
    <cellStyle name="Lien hypertexte" xfId="98" builtinId="8" hidden="1"/>
    <cellStyle name="Lien hypertexte" xfId="100" builtinId="8" hidden="1"/>
    <cellStyle name="Lien hypertexte" xfId="102" builtinId="8" hidden="1"/>
    <cellStyle name="Lien hypertexte" xfId="104" builtinId="8" hidden="1"/>
    <cellStyle name="Lien hypertexte visité" xfId="3" builtinId="9" hidden="1"/>
    <cellStyle name="Lien hypertexte visité" xfId="5" builtinId="9" hidden="1"/>
    <cellStyle name="Lien hypertexte visité" xfId="7" builtinId="9" hidden="1"/>
    <cellStyle name="Lien hypertexte visité" xfId="9" builtinId="9" hidden="1"/>
    <cellStyle name="Lien hypertexte visité" xfId="11" builtinId="9" hidden="1"/>
    <cellStyle name="Lien hypertexte visité" xfId="13" builtinId="9" hidden="1"/>
    <cellStyle name="Lien hypertexte visité" xfId="15" builtinId="9" hidden="1"/>
    <cellStyle name="Lien hypertexte visité" xfId="17" builtinId="9" hidden="1"/>
    <cellStyle name="Lien hypertexte visité" xfId="19" builtinId="9" hidden="1"/>
    <cellStyle name="Lien hypertexte visité" xfId="21" builtinId="9" hidden="1"/>
    <cellStyle name="Lien hypertexte visité" xfId="23" builtinId="9" hidden="1"/>
    <cellStyle name="Lien hypertexte visité" xfId="25" builtinId="9" hidden="1"/>
    <cellStyle name="Lien hypertexte visité" xfId="27" builtinId="9" hidden="1"/>
    <cellStyle name="Lien hypertexte visité" xfId="29" builtinId="9" hidden="1"/>
    <cellStyle name="Lien hypertexte visité" xfId="31" builtinId="9" hidden="1"/>
    <cellStyle name="Lien hypertexte visité" xfId="33" builtinId="9" hidden="1"/>
    <cellStyle name="Lien hypertexte visité" xfId="35" builtinId="9" hidden="1"/>
    <cellStyle name="Lien hypertexte visité" xfId="37" builtinId="9" hidden="1"/>
    <cellStyle name="Lien hypertexte visité" xfId="39" builtinId="9" hidden="1"/>
    <cellStyle name="Lien hypertexte visité" xfId="41" builtinId="9" hidden="1"/>
    <cellStyle name="Lien hypertexte visité" xfId="43" builtinId="9" hidden="1"/>
    <cellStyle name="Lien hypertexte visité" xfId="45" builtinId="9" hidden="1"/>
    <cellStyle name="Lien hypertexte visité" xfId="47" builtinId="9" hidden="1"/>
    <cellStyle name="Lien hypertexte visité" xfId="49" builtinId="9" hidden="1"/>
    <cellStyle name="Lien hypertexte visité" xfId="51" builtinId="9" hidden="1"/>
    <cellStyle name="Lien hypertexte visité" xfId="53" builtinId="9" hidden="1"/>
    <cellStyle name="Lien hypertexte visité" xfId="55" builtinId="9" hidden="1"/>
    <cellStyle name="Lien hypertexte visité" xfId="57" builtinId="9" hidden="1"/>
    <cellStyle name="Lien hypertexte visité" xfId="59" builtinId="9" hidden="1"/>
    <cellStyle name="Lien hypertexte visité" xfId="61" builtinId="9" hidden="1"/>
    <cellStyle name="Lien hypertexte visité" xfId="63" builtinId="9" hidden="1"/>
    <cellStyle name="Lien hypertexte visité" xfId="65" builtinId="9" hidden="1"/>
    <cellStyle name="Lien hypertexte visité" xfId="67" builtinId="9" hidden="1"/>
    <cellStyle name="Lien hypertexte visité" xfId="69" builtinId="9" hidden="1"/>
    <cellStyle name="Lien hypertexte visité" xfId="71" builtinId="9" hidden="1"/>
    <cellStyle name="Lien hypertexte visité" xfId="73" builtinId="9" hidden="1"/>
    <cellStyle name="Lien hypertexte visité" xfId="75" builtinId="9" hidden="1"/>
    <cellStyle name="Lien hypertexte visité" xfId="77" builtinId="9" hidden="1"/>
    <cellStyle name="Lien hypertexte visité" xfId="79" builtinId="9" hidden="1"/>
    <cellStyle name="Lien hypertexte visité" xfId="81" builtinId="9" hidden="1"/>
    <cellStyle name="Lien hypertexte visité" xfId="83" builtinId="9" hidden="1"/>
    <cellStyle name="Lien hypertexte visité" xfId="85" builtinId="9" hidden="1"/>
    <cellStyle name="Lien hypertexte visité" xfId="87" builtinId="9" hidden="1"/>
    <cellStyle name="Lien hypertexte visité" xfId="89" builtinId="9" hidden="1"/>
    <cellStyle name="Lien hypertexte visité" xfId="91" builtinId="9" hidden="1"/>
    <cellStyle name="Lien hypertexte visité" xfId="93" builtinId="9" hidden="1"/>
    <cellStyle name="Lien hypertexte visité" xfId="95" builtinId="9" hidden="1"/>
    <cellStyle name="Lien hypertexte visité" xfId="97" builtinId="9" hidden="1"/>
    <cellStyle name="Lien hypertexte visité" xfId="99" builtinId="9" hidden="1"/>
    <cellStyle name="Lien hypertexte visité" xfId="101" builtinId="9" hidden="1"/>
    <cellStyle name="Lien hypertexte visité" xfId="103" builtinId="9" hidden="1"/>
    <cellStyle name="Lien hypertexte visité" xfId="105" builtinId="9" hidden="1"/>
    <cellStyle name="Normal" xfId="0" builtinId="0"/>
    <cellStyle name="Normal 2" xfId="1"/>
  </cellStyles>
  <dxfs count="61"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0" formatCode="General"/>
      <fill>
        <patternFill patternType="none">
          <fgColor indexed="64"/>
          <bgColor theme="4" tint="0.79998168889431442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[$-F400]h:mm:ss\ AM/PM"/>
      <fill>
        <patternFill patternType="none">
          <fgColor indexed="64"/>
          <bgColor theme="4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[$-F400]h:mm:ss\ AM/PM"/>
      <fill>
        <patternFill patternType="none">
          <fgColor indexed="64"/>
          <bgColor theme="4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fill>
        <patternFill patternType="none">
          <fgColor indexed="64"/>
          <bgColor theme="4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fill>
        <patternFill patternType="none">
          <fgColor indexed="64"/>
          <bgColor theme="4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[$-F400]h:mm:ss\ AM/PM"/>
      <fill>
        <patternFill patternType="none">
          <fgColor indexed="64"/>
          <bgColor theme="4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theme="4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theme="4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fill>
        <patternFill patternType="none">
          <fgColor indexed="64"/>
          <bgColor theme="4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[$-F400]h:mm:ss\ AM/PM"/>
      <fill>
        <patternFill patternType="none">
          <fgColor indexed="64"/>
          <bgColor theme="4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theme="4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theme="4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fill>
        <patternFill patternType="none">
          <fgColor indexed="64"/>
          <bgColor theme="4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[$-F400]h:mm:ss\ AM/PM"/>
      <fill>
        <patternFill patternType="none">
          <fgColor indexed="64"/>
          <bgColor theme="4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[$-F400]h:mm:ss\ AM/PM"/>
      <fill>
        <patternFill patternType="none">
          <fgColor indexed="64"/>
          <bgColor theme="4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[$-F400]h:mm:ss\ AM/PM"/>
      <fill>
        <patternFill patternType="none">
          <fgColor indexed="64"/>
          <bgColor theme="4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fill>
        <patternFill patternType="none">
          <fgColor indexed="64"/>
          <bgColor theme="5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theme="4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theme="4" tint="0.79998168889431442"/>
        </patternFill>
      </fill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5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[$-F400]h:mm:ss\ AM/PM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4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[$-F400]h:mm:ss\ AM/PM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[$-F400]h:mm:ss\ AM/PM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6" formatCode="hh:mm:ss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4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[$-F400]h:mm:ss\ AM/PM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6" formatCode="hh:mm:ss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6" formatCode="hh:mm:ss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4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[$-F400]h:mm:ss\ AM/PM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6" formatCode="hh:mm:ss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4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[$-F400]h:mm:ss\ AM/PM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[$-F400]h:mm:ss\ AM/PM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[$-F400]h:mm:ss\ AM/PM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rgb="FFFFFF0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[$-F400]h:mm:ss\ AM/PM"/>
      <fill>
        <patternFill patternType="none">
          <fgColor indexed="64"/>
          <bgColor rgb="FFFFFF0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rgb="FFFFFF0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[$-F400]h:mm:ss\ AM/PM"/>
      <fill>
        <patternFill patternType="none">
          <fgColor indexed="64"/>
          <bgColor rgb="FFFFFF0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[$-F400]h:mm:ss\ AM/PM"/>
      <fill>
        <patternFill patternType="none">
          <fgColor indexed="64"/>
          <bgColor rgb="FFFFFF0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6" formatCode="hh:mm:ss"/>
      <fill>
        <patternFill patternType="none">
          <fgColor indexed="64"/>
          <bgColor rgb="FFFFFF0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rgb="FFFFFF0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[$-F400]h:mm:ss\ AM/PM"/>
      <fill>
        <patternFill patternType="none">
          <fgColor indexed="64"/>
          <bgColor rgb="FFFFFF0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bgColor rgb="FFFFFF0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bgColor rgb="FFFFFF0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rgb="FFFFFF0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[$-F400]h:mm:ss\ AM/PM"/>
      <fill>
        <patternFill patternType="none">
          <fgColor indexed="64"/>
          <bgColor rgb="FFFFFF0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6" formatCode="hh:mm:ss"/>
      <fill>
        <patternFill patternType="none">
          <fgColor indexed="64"/>
          <bgColor rgb="FFFFFF0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6" formatCode="hh:mm:ss"/>
      <fill>
        <patternFill patternType="none">
          <fgColor indexed="64"/>
          <bgColor rgb="FFFFFF0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rgb="FFFFFF0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[$-F400]h:mm:ss\ AM/PM"/>
      <fill>
        <patternFill patternType="none">
          <fgColor indexed="64"/>
          <bgColor rgb="FFFFFF0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[$-F400]h:mm:ss\ AM/PM"/>
      <fill>
        <patternFill patternType="none">
          <fgColor indexed="64"/>
          <bgColor rgb="FFFFFF0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[$-F400]h:mm:ss\ AM/PM"/>
      <fill>
        <patternFill patternType="none">
          <fgColor indexed="64"/>
          <bgColor rgb="FFFFFF0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fill>
        <patternFill patternType="none">
          <fgColor indexed="64"/>
          <bgColor rgb="FFFFFF0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rgb="FFFFFF0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bgColor rgb="FFFFFF00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ables/table1.xml><?xml version="1.0" encoding="utf-8"?>
<table xmlns="http://schemas.openxmlformats.org/spreadsheetml/2006/main" id="1" name="Tableau134" displayName="Tableau134" ref="A2:R35" totalsRowShown="0" headerRowDxfId="0" dataDxfId="19">
  <autoFilter ref="A2:R35"/>
  <sortState ref="A3:W32">
    <sortCondition ref="B2:B32"/>
  </sortState>
  <tableColumns count="18">
    <tableColumn id="5" name="Equipe" dataDxfId="18"/>
    <tableColumn id="24" name="N° de dossart" dataDxfId="17"/>
    <tableColumn id="6" name="Heure de départ" dataDxfId="16"/>
    <tableColumn id="7" name="Heure d'arrivée" dataDxfId="15"/>
    <tableColumn id="8" name="temps" dataDxfId="14">
      <calculatedColumnFormula>(Tableau134[[#This Row],[Heure d''arrivée]]-Tableau134[[#This Row],[Heure de départ]])</calculatedColumnFormula>
    </tableColumn>
    <tableColumn id="13" name="Classement" dataDxfId="13">
      <calculatedColumnFormula>RANK(Tableau134[[#This Row],[temps]],$E$3:$E$36,1)</calculatedColumnFormula>
    </tableColumn>
    <tableColumn id="9" name="Heure de départ2" dataDxfId="12"/>
    <tableColumn id="10" name="Heure d'arrivée3" dataDxfId="11"/>
    <tableColumn id="11" name="temps VTT" dataDxfId="10">
      <calculatedColumnFormula>Tableau134[[#This Row],[Heure d''arrivée3]]-Tableau134[[#This Row],[Heure de départ2]]</calculatedColumnFormula>
    </tableColumn>
    <tableColumn id="14" name="classemnt" dataDxfId="9">
      <calculatedColumnFormula>RANK(Tableau134[[#This Row],[temps VTT]],Tableau134[temps VTT],1)</calculatedColumnFormula>
    </tableColumn>
    <tableColumn id="15" name="Heure de départ22" dataDxfId="8"/>
    <tableColumn id="16" name="Heure d'arrivée33" dataDxfId="7"/>
    <tableColumn id="17" name="temps VTT4" dataDxfId="6">
      <calculatedColumnFormula>Tableau134[[#This Row],[Heure d''arrivée33]]-Tableau134[[#This Row],[Heure de départ22]]</calculatedColumnFormula>
    </tableColumn>
    <tableColumn id="18" name="classemnt5" dataDxfId="5">
      <calculatedColumnFormula>RANK(Tableau134[[#This Row],[temps VTT4]],$M$3:$M$34,1)</calculatedColumnFormula>
    </tableColumn>
    <tableColumn id="1" name="Pénalité (en min)" dataDxfId="4"/>
    <tableColumn id="22" name="temps CO (en min)" dataDxfId="3"/>
    <tableColumn id="2" name="temps ttl CO (en min)" dataDxfId="2">
      <calculatedColumnFormula>Tableau134[[#This Row],[Pénalité (en min)]]+Tableau134[[#This Row],[temps CO (en min)]]</calculatedColumnFormula>
    </tableColumn>
    <tableColumn id="23" name="classemnt53" dataDxfId="1"/>
  </tableColumns>
  <tableStyleInfo name="TableStyleMedium8" showFirstColumn="0" showLastColumn="0" showRowStripes="1" showColumnStripes="0"/>
</table>
</file>

<file path=xl/tables/table2.xml><?xml version="1.0" encoding="utf-8"?>
<table xmlns="http://schemas.openxmlformats.org/spreadsheetml/2006/main" id="3" name="Table3" displayName="Table3" ref="A2:T13" totalsRowShown="0" headerRowCellStyle="Normal 2">
  <autoFilter ref="A2:T13"/>
  <tableColumns count="20">
    <tableColumn id="1" name="Equipe" dataDxfId="39"/>
    <tableColumn id="2" name="N° de dossart" dataDxfId="21"/>
    <tableColumn id="3" name="Heure de départ" dataDxfId="38" dataCellStyle="Normal 2"/>
    <tableColumn id="4" name="Heure d'arrivée" dataDxfId="37" dataCellStyle="Normal 2"/>
    <tableColumn id="5" name="temps" dataDxfId="36" dataCellStyle="Normal 2">
      <calculatedColumnFormula>Table3[[#This Row],[Heure d''arrivée]]-Table3[[#This Row],[Heure de départ]]</calculatedColumnFormula>
    </tableColumn>
    <tableColumn id="6" name="Classement" dataDxfId="35" dataCellStyle="Normal 2">
      <calculatedColumnFormula>RANK(Table3[[#This Row],[temps]],Table3[temps],1)</calculatedColumnFormula>
    </tableColumn>
    <tableColumn id="7" name="Heure de départ2" dataDxfId="34" dataCellStyle="Normal 2"/>
    <tableColumn id="8" name="Heure d'arrivée3" dataDxfId="33"/>
    <tableColumn id="9" name="temps VTT" dataDxfId="32" dataCellStyle="Normal 2">
      <calculatedColumnFormula>Table3[[#This Row],[Heure d''arrivée3]]-Table3[[#This Row],[Heure de départ2]]</calculatedColumnFormula>
    </tableColumn>
    <tableColumn id="10" name="classemnt" dataDxfId="31" dataCellStyle="Normal 2">
      <calculatedColumnFormula>RANK(Table3[[#This Row],[temps VTT]],$I$3:$I$12,1)</calculatedColumnFormula>
    </tableColumn>
    <tableColumn id="11" name="Heure de départ22" dataDxfId="30" dataCellStyle="Normal 2"/>
    <tableColumn id="12" name="Heure d'arrivée33" dataDxfId="29" dataCellStyle="Normal 2"/>
    <tableColumn id="13" name="temps VTT4" dataDxfId="28" dataCellStyle="Normal 2">
      <calculatedColumnFormula>Table3[[#This Row],[Heure d''arrivée33]]-Table3[[#This Row],[Heure de départ22]]</calculatedColumnFormula>
    </tableColumn>
    <tableColumn id="14" name="classemnt5" dataDxfId="27" dataCellStyle="Normal 2">
      <calculatedColumnFormula>RANK(Table3[[#This Row],[temps VTT4]],Table3[temps VTT4],1)</calculatedColumnFormula>
    </tableColumn>
    <tableColumn id="15" name="Pénalité (en min)" dataDxfId="26" dataCellStyle="Normal 2"/>
    <tableColumn id="16" name="temps CO (en min)" dataDxfId="25" dataCellStyle="Normal 2"/>
    <tableColumn id="17" name="temps ttl CO (en min)" dataDxfId="24" dataCellStyle="Normal 2">
      <calculatedColumnFormula>Table3[[#This Row],[Pénalité (en min)]]+Table3[[#This Row],[temps CO (en min)]]</calculatedColumnFormula>
    </tableColumn>
    <tableColumn id="18" name="classemnt53" dataDxfId="23" dataCellStyle="Normal 2">
      <calculatedColumnFormula>RANK(Table3[[#This Row],[temps ttl CO (en min)]],Table3[temps ttl CO (en min)],1)</calculatedColumnFormula>
    </tableColumn>
    <tableColumn id="19" name="Total temps" dataDxfId="22" dataCellStyle="Normal 2">
      <calculatedColumnFormula>Table3[[#This Row],[temps]]+Table3[[#This Row],[temps VTT]]+Table3[[#This Row],[temps VTT4]]+Table3[[#This Row],[temps ttl CO (en min)]]</calculatedColumnFormula>
    </tableColumn>
    <tableColumn id="20" name="Classement final" dataDxfId="20" dataCellStyle="Normal 2">
      <calculatedColumnFormula>RANK(Table3[[#This Row],[Total temps]],S3:S12,1)</calculatedColumnFormula>
    </tableColumn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2" name="Table2" displayName="Table2" ref="A2:T25" totalsRowShown="0" dataDxfId="60" headerRowCellStyle="Normal 2">
  <autoFilter ref="A2:T25"/>
  <tableColumns count="20">
    <tableColumn id="1" name="Equipe" dataDxfId="59" dataCellStyle="Normal 2"/>
    <tableColumn id="2" name="N° de dossart" dataDxfId="58" dataCellStyle="Normal 2"/>
    <tableColumn id="3" name="Heure de départ" dataDxfId="57" dataCellStyle="Normal 2"/>
    <tableColumn id="4" name="Heure d'arrivée" dataDxfId="56" dataCellStyle="Normal 2"/>
    <tableColumn id="5" name="temps" dataDxfId="55" dataCellStyle="Normal 2">
      <calculatedColumnFormula>Table2[[#This Row],[Heure d''arrivée]]-Table2[[#This Row],[Heure de départ]]</calculatedColumnFormula>
    </tableColumn>
    <tableColumn id="6" name="Classement" dataDxfId="54" dataCellStyle="Normal 2">
      <calculatedColumnFormula>RANK(Table2[[#This Row],[temps]],Table2[temps],1)</calculatedColumnFormula>
    </tableColumn>
    <tableColumn id="7" name="Heure de départ2" dataDxfId="53" dataCellStyle="Normal 2"/>
    <tableColumn id="8" name="Heure d'arrivée3" dataDxfId="52" dataCellStyle="Normal 2"/>
    <tableColumn id="9" name="temps VTT" dataDxfId="51" dataCellStyle="Normal 2">
      <calculatedColumnFormula>Table2[[#This Row],[Heure d''arrivée3]]-Table2[[#This Row],[Heure de départ2]]</calculatedColumnFormula>
    </tableColumn>
    <tableColumn id="10" name="classemnt" dataDxfId="50" dataCellStyle="Normal 2">
      <calculatedColumnFormula>RANK(Table2[[#This Row],[temps VTT]],Table2[temps VTT],1)</calculatedColumnFormula>
    </tableColumn>
    <tableColumn id="11" name="Heure de départ22" dataDxfId="49"/>
    <tableColumn id="12" name="Heure d'arrivée33" dataDxfId="48"/>
    <tableColumn id="13" name="temps VTT4" dataDxfId="47" dataCellStyle="Normal 2">
      <calculatedColumnFormula>Table2[[#This Row],[Heure d''arrivée33]]-Table2[[#This Row],[Heure de départ22]]</calculatedColumnFormula>
    </tableColumn>
    <tableColumn id="14" name="classemnt5" dataDxfId="46" dataCellStyle="Normal 2">
      <calculatedColumnFormula>RANK(Table2[[#This Row],[temps VTT4]],$M$3:$M$23,1)</calculatedColumnFormula>
    </tableColumn>
    <tableColumn id="15" name="Pénalité (en min)" dataDxfId="45" dataCellStyle="Normal 2"/>
    <tableColumn id="16" name="temps CO (en min)" dataDxfId="44" dataCellStyle="Normal 2"/>
    <tableColumn id="17" name="temps ttl CO (en min)" dataDxfId="43" dataCellStyle="Normal 2"/>
    <tableColumn id="18" name="classemnt53" dataDxfId="42" dataCellStyle="Normal 2"/>
    <tableColumn id="19" name="Total temps" dataDxfId="41" dataCellStyle="Normal 2"/>
    <tableColumn id="20" name="Classement final" dataDxfId="40" dataCellStyle="Normal 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6"/>
  <sheetViews>
    <sheetView zoomScale="125" zoomScaleNormal="125" zoomScalePageLayoutView="125" workbookViewId="0">
      <pane xSplit="2" ySplit="1" topLeftCell="C3" activePane="bottomRight" state="frozen"/>
      <selection pane="topRight" activeCell="C1" sqref="C1"/>
      <selection pane="bottomLeft" activeCell="A2" sqref="A2"/>
      <selection pane="bottomRight" activeCell="B23" sqref="B23"/>
    </sheetView>
  </sheetViews>
  <sheetFormatPr baseColWidth="10" defaultRowHeight="14" x14ac:dyDescent="0"/>
  <cols>
    <col min="1" max="1" width="29.5" style="1" customWidth="1"/>
    <col min="2" max="2" width="16.83203125" style="1" customWidth="1"/>
    <col min="3" max="3" width="17.83203125" style="1" customWidth="1"/>
    <col min="4" max="4" width="14.1640625" style="1" customWidth="1"/>
    <col min="5" max="5" width="10.83203125" style="1"/>
    <col min="6" max="6" width="13.1640625" style="1" customWidth="1"/>
    <col min="7" max="7" width="19.5" style="1" customWidth="1"/>
    <col min="8" max="8" width="14.83203125" style="1" customWidth="1"/>
    <col min="9" max="14" width="10.83203125" style="1"/>
    <col min="15" max="15" width="18.1640625" style="1" customWidth="1"/>
    <col min="16" max="16" width="10.83203125" style="2"/>
    <col min="17" max="17" width="13" style="1" customWidth="1"/>
    <col min="18" max="18" width="13.33203125" style="1" bestFit="1" customWidth="1"/>
    <col min="19" max="16384" width="10.83203125" style="1"/>
  </cols>
  <sheetData>
    <row r="1" spans="1:20">
      <c r="B1" s="5"/>
      <c r="C1" s="6" t="s">
        <v>59</v>
      </c>
      <c r="D1" s="7"/>
      <c r="E1" s="7"/>
      <c r="F1" s="8"/>
      <c r="G1" s="6" t="s">
        <v>58</v>
      </c>
      <c r="H1" s="7"/>
      <c r="I1" s="7"/>
      <c r="J1" s="8"/>
      <c r="K1" s="6" t="s">
        <v>57</v>
      </c>
      <c r="L1" s="7"/>
      <c r="M1" s="7"/>
      <c r="N1" s="7"/>
      <c r="O1" s="7"/>
      <c r="P1" s="7"/>
      <c r="Q1" s="7"/>
      <c r="R1" s="7"/>
    </row>
    <row r="2" spans="1:20">
      <c r="A2" s="19" t="s">
        <v>56</v>
      </c>
      <c r="B2" s="19" t="s">
        <v>55</v>
      </c>
      <c r="C2" s="19" t="s">
        <v>54</v>
      </c>
      <c r="D2" s="19" t="s">
        <v>53</v>
      </c>
      <c r="E2" s="19" t="s">
        <v>52</v>
      </c>
      <c r="F2" s="19" t="s">
        <v>51</v>
      </c>
      <c r="G2" s="19" t="s">
        <v>50</v>
      </c>
      <c r="H2" s="19" t="s">
        <v>49</v>
      </c>
      <c r="I2" s="19" t="s">
        <v>48</v>
      </c>
      <c r="J2" s="19" t="s">
        <v>47</v>
      </c>
      <c r="K2" s="19" t="s">
        <v>46</v>
      </c>
      <c r="L2" s="19" t="s">
        <v>45</v>
      </c>
      <c r="M2" s="19" t="s">
        <v>44</v>
      </c>
      <c r="N2" s="19" t="s">
        <v>43</v>
      </c>
      <c r="O2" s="19" t="s">
        <v>42</v>
      </c>
      <c r="P2" s="26" t="s">
        <v>41</v>
      </c>
      <c r="Q2" s="19" t="s">
        <v>40</v>
      </c>
      <c r="R2" s="19" t="s">
        <v>39</v>
      </c>
      <c r="S2" s="19" t="s">
        <v>38</v>
      </c>
      <c r="T2" s="19" t="s">
        <v>37</v>
      </c>
    </row>
    <row r="3" spans="1:20">
      <c r="A3" s="9" t="s">
        <v>36</v>
      </c>
      <c r="B3" s="9">
        <v>501</v>
      </c>
      <c r="C3" s="10">
        <v>0.39939814814814811</v>
      </c>
      <c r="D3" s="10">
        <v>0.43937500000000002</v>
      </c>
      <c r="E3" s="10">
        <f>(Tableau134[[#This Row],[Heure d''arrivée]]-Tableau134[[#This Row],[Heure de départ]])</f>
        <v>3.9976851851851902E-2</v>
      </c>
      <c r="F3" s="9">
        <f>RANK(Tableau134[[#This Row],[temps]],$E$3:$E$36,1)</f>
        <v>34</v>
      </c>
      <c r="G3" s="11">
        <v>0.45035879629629627</v>
      </c>
      <c r="H3" s="9" t="s">
        <v>0</v>
      </c>
      <c r="I3" s="10" t="s">
        <v>0</v>
      </c>
      <c r="J3" s="9" t="s">
        <v>0</v>
      </c>
      <c r="K3" s="11">
        <v>0.51896990740740734</v>
      </c>
      <c r="L3" s="11">
        <v>0.5725810185185185</v>
      </c>
      <c r="M3" s="10">
        <f>Tableau134[[#This Row],[Heure d''arrivée33]]-Tableau134[[#This Row],[Heure de départ22]]</f>
        <v>5.3611111111111165E-2</v>
      </c>
      <c r="N3" s="9">
        <f>RANK(Tableau134[[#This Row],[temps VTT4]],$M$3:$M$34,1)</f>
        <v>32</v>
      </c>
      <c r="O3" s="11">
        <v>6.2499999999999995E-3</v>
      </c>
      <c r="P3" s="10">
        <v>5.153935185185185E-2</v>
      </c>
      <c r="Q3" s="10">
        <f>Tableau134[[#This Row],[Pénalité (en min)]]+Tableau134[[#This Row],[temps CO (en min)]]</f>
        <v>5.7789351851851849E-2</v>
      </c>
      <c r="R3" s="9">
        <f>RANK(Tableau134[[#This Row],[temps ttl CO (en min)]],$Q$3:$Q$34,1)</f>
        <v>26</v>
      </c>
      <c r="S3" s="20" t="s">
        <v>0</v>
      </c>
      <c r="T3" s="21" t="s">
        <v>35</v>
      </c>
    </row>
    <row r="4" spans="1:20">
      <c r="A4" s="9" t="s">
        <v>34</v>
      </c>
      <c r="B4" s="9">
        <v>502</v>
      </c>
      <c r="C4" s="10">
        <v>0.39939814814814811</v>
      </c>
      <c r="D4" s="10">
        <v>0.42354166666666665</v>
      </c>
      <c r="E4" s="10">
        <f>(Tableau134[[#This Row],[Heure d''arrivée]]-Tableau134[[#This Row],[Heure de départ]])</f>
        <v>2.4143518518518536E-2</v>
      </c>
      <c r="F4" s="9">
        <f>RANK(Tableau134[[#This Row],[temps]],$E$3:$E$36,1)</f>
        <v>8</v>
      </c>
      <c r="G4" s="11">
        <v>0.43804398148148144</v>
      </c>
      <c r="H4" s="11">
        <v>0.47974537037037041</v>
      </c>
      <c r="I4" s="10">
        <f>Tableau134[[#This Row],[Heure d''arrivée3]]-Tableau134[[#This Row],[Heure de départ2]]</f>
        <v>4.1701388888888968E-2</v>
      </c>
      <c r="J4" s="9">
        <f>RANK(Tableau134[[#This Row],[temps VTT]],$I$4:$I$35,1)</f>
        <v>9</v>
      </c>
      <c r="K4" s="11">
        <v>0.50663194444444448</v>
      </c>
      <c r="L4" s="11">
        <v>0.5404282407407407</v>
      </c>
      <c r="M4" s="10">
        <f>Tableau134[[#This Row],[Heure d''arrivée33]]-Tableau134[[#This Row],[Heure de départ22]]</f>
        <v>3.3796296296296213E-2</v>
      </c>
      <c r="N4" s="9">
        <f>RANK(Tableau134[[#This Row],[temps VTT4]],$M$3:$M$34,1)</f>
        <v>9</v>
      </c>
      <c r="O4" s="11">
        <v>9.0277777777777787E-3</v>
      </c>
      <c r="P4" s="10">
        <v>4.7557870370370368E-2</v>
      </c>
      <c r="Q4" s="10">
        <f>Tableau134[[#This Row],[Pénalité (en min)]]+Tableau134[[#This Row],[temps CO (en min)]]</f>
        <v>5.6585648148148149E-2</v>
      </c>
      <c r="R4" s="9">
        <f>RANK(Tableau134[[#This Row],[temps ttl CO (en min)]],$Q$3:$Q$34,1)</f>
        <v>24</v>
      </c>
      <c r="S4" s="20">
        <f>Tableau134[[#This Row],[temps ttl CO (en min)]]+Tableau134[[#This Row],[temps VTT4]]+Tableau134[[#This Row],[temps VTT]]+Tableau134[[#This Row],[temps]]</f>
        <v>0.15622685185185187</v>
      </c>
      <c r="T4" s="21">
        <f t="shared" ref="T4:T34" si="0">RANK(S4,$S$4:$S$34,1)</f>
        <v>13</v>
      </c>
    </row>
    <row r="5" spans="1:20">
      <c r="A5" s="9" t="s">
        <v>33</v>
      </c>
      <c r="B5" s="9">
        <v>503</v>
      </c>
      <c r="C5" s="10">
        <v>0.39939814814814811</v>
      </c>
      <c r="D5" s="10">
        <v>0.42681712962962964</v>
      </c>
      <c r="E5" s="10">
        <f>(Tableau134[[#This Row],[Heure d''arrivée]]-Tableau134[[#This Row],[Heure de départ]])</f>
        <v>2.741898148148153E-2</v>
      </c>
      <c r="F5" s="9">
        <f>RANK(Tableau134[[#This Row],[temps]],$E$3:$E$36,1)</f>
        <v>13</v>
      </c>
      <c r="G5" s="11">
        <v>0.44153935185185184</v>
      </c>
      <c r="H5" s="11">
        <v>0.48363425925925929</v>
      </c>
      <c r="I5" s="10">
        <f>Tableau134[[#This Row],[Heure d''arrivée3]]-Tableau134[[#This Row],[Heure de départ2]]</f>
        <v>4.2094907407407456E-2</v>
      </c>
      <c r="J5" s="9">
        <f>RANK(Tableau134[[#This Row],[temps VTT]],$I$4:$I$35,1)</f>
        <v>11</v>
      </c>
      <c r="K5" s="11">
        <v>0.50806712962962963</v>
      </c>
      <c r="L5" s="11">
        <v>0.54256944444444444</v>
      </c>
      <c r="M5" s="10">
        <f>Tableau134[[#This Row],[Heure d''arrivée33]]-Tableau134[[#This Row],[Heure de départ22]]</f>
        <v>3.4502314814814805E-2</v>
      </c>
      <c r="N5" s="9">
        <f>RANK(Tableau134[[#This Row],[temps VTT4]],$M$3:$M$34,1)</f>
        <v>12</v>
      </c>
      <c r="O5" s="11">
        <v>2.0833333333333333E-3</v>
      </c>
      <c r="P5" s="10">
        <v>5.1215277777777783E-2</v>
      </c>
      <c r="Q5" s="10">
        <f>Tableau134[[#This Row],[Pénalité (en min)]]+Tableau134[[#This Row],[temps CO (en min)]]</f>
        <v>5.3298611111111116E-2</v>
      </c>
      <c r="R5" s="9">
        <f>RANK(Tableau134[[#This Row],[temps ttl CO (en min)]],$Q$3:$Q$34,1)</f>
        <v>17</v>
      </c>
      <c r="S5" s="20">
        <f>Tableau134[[#This Row],[temps ttl CO (en min)]]+Tableau134[[#This Row],[temps VTT4]]+Tableau134[[#This Row],[temps VTT]]+Tableau134[[#This Row],[temps]]</f>
        <v>0.15731481481481491</v>
      </c>
      <c r="T5" s="21">
        <f t="shared" si="0"/>
        <v>15</v>
      </c>
    </row>
    <row r="6" spans="1:20">
      <c r="A6" s="9" t="s">
        <v>32</v>
      </c>
      <c r="B6" s="9">
        <v>504</v>
      </c>
      <c r="C6" s="10">
        <v>0.39939814814814811</v>
      </c>
      <c r="D6" s="10">
        <v>0.42775462962962968</v>
      </c>
      <c r="E6" s="10">
        <f>(Tableau134[[#This Row],[Heure d''arrivée]]-Tableau134[[#This Row],[Heure de départ]])</f>
        <v>2.8356481481481566E-2</v>
      </c>
      <c r="F6" s="9">
        <f>RANK(Tableau134[[#This Row],[temps]],$E$3:$E$36,1)</f>
        <v>20</v>
      </c>
      <c r="G6" s="11">
        <v>0.44495370370370368</v>
      </c>
      <c r="H6" s="11">
        <v>0.48393518518518519</v>
      </c>
      <c r="I6" s="10">
        <f>Tableau134[[#This Row],[Heure d''arrivée3]]-Tableau134[[#This Row],[Heure de départ2]]</f>
        <v>3.8981481481481506E-2</v>
      </c>
      <c r="J6" s="9">
        <f>RANK(Tableau134[[#This Row],[temps VTT]],$I$4:$I$35,1)</f>
        <v>7</v>
      </c>
      <c r="K6" s="11">
        <v>0.50871527777777781</v>
      </c>
      <c r="L6" s="11">
        <v>0.54393518518518513</v>
      </c>
      <c r="M6" s="10">
        <f>Tableau134[[#This Row],[Heure d''arrivée33]]-Tableau134[[#This Row],[Heure de départ22]]</f>
        <v>3.5219907407407325E-2</v>
      </c>
      <c r="N6" s="9">
        <f>RANK(Tableau134[[#This Row],[temps VTT4]],$M$3:$M$34,1)</f>
        <v>13</v>
      </c>
      <c r="O6" s="11">
        <v>4.1666666666666666E-3</v>
      </c>
      <c r="P6" s="10">
        <v>4.6226851851851852E-2</v>
      </c>
      <c r="Q6" s="10">
        <f>Tableau134[[#This Row],[Pénalité (en min)]]+Tableau134[[#This Row],[temps CO (en min)]]</f>
        <v>5.0393518518518518E-2</v>
      </c>
      <c r="R6" s="9">
        <f>RANK(Tableau134[[#This Row],[temps ttl CO (en min)]],$Q$3:$Q$34,1)</f>
        <v>13</v>
      </c>
      <c r="S6" s="20">
        <f>Tableau134[[#This Row],[temps ttl CO (en min)]]+Tableau134[[#This Row],[temps VTT4]]+Tableau134[[#This Row],[temps VTT]]+Tableau134[[#This Row],[temps]]</f>
        <v>0.15295138888888893</v>
      </c>
      <c r="T6" s="21">
        <f t="shared" si="0"/>
        <v>11</v>
      </c>
    </row>
    <row r="7" spans="1:20">
      <c r="A7" s="9" t="s">
        <v>31</v>
      </c>
      <c r="B7" s="9">
        <v>505</v>
      </c>
      <c r="C7" s="10">
        <v>0.39939814814814811</v>
      </c>
      <c r="D7" s="10">
        <v>0.43236111111111114</v>
      </c>
      <c r="E7" s="10">
        <f>(Tableau134[[#This Row],[Heure d''arrivée]]-Tableau134[[#This Row],[Heure de départ]])</f>
        <v>3.2962962962963027E-2</v>
      </c>
      <c r="F7" s="9">
        <f>RANK(Tableau134[[#This Row],[temps]],$E$3:$E$36,1)</f>
        <v>28</v>
      </c>
      <c r="G7" s="11">
        <v>0.44796296296296295</v>
      </c>
      <c r="H7" s="11">
        <v>0.49483796296296295</v>
      </c>
      <c r="I7" s="10">
        <f>Tableau134[[#This Row],[Heure d''arrivée3]]-Tableau134[[#This Row],[Heure de départ2]]</f>
        <v>4.6875E-2</v>
      </c>
      <c r="J7" s="9">
        <f>RANK(Tableau134[[#This Row],[temps VTT]],$I$4:$I$35,1)</f>
        <v>19</v>
      </c>
      <c r="K7" s="11">
        <v>0.51324074074074078</v>
      </c>
      <c r="L7" s="11">
        <v>0.5527199074074074</v>
      </c>
      <c r="M7" s="10">
        <f>Tableau134[[#This Row],[Heure d''arrivée33]]-Tableau134[[#This Row],[Heure de départ22]]</f>
        <v>3.9479166666666621E-2</v>
      </c>
      <c r="N7" s="9">
        <f>RANK(Tableau134[[#This Row],[temps VTT4]],$M$3:$M$34,1)</f>
        <v>19</v>
      </c>
      <c r="O7" s="11">
        <v>8.3333333333333332E-3</v>
      </c>
      <c r="P7" s="10">
        <v>3.6481481481481483E-2</v>
      </c>
      <c r="Q7" s="10">
        <f>Tableau134[[#This Row],[Pénalité (en min)]]+Tableau134[[#This Row],[temps CO (en min)]]</f>
        <v>4.4814814814814814E-2</v>
      </c>
      <c r="R7" s="9">
        <f>RANK(Tableau134[[#This Row],[temps ttl CO (en min)]],$Q$3:$Q$34,1)</f>
        <v>5</v>
      </c>
      <c r="S7" s="20">
        <f>Tableau134[[#This Row],[temps ttl CO (en min)]]+Tableau134[[#This Row],[temps VTT4]]+Tableau134[[#This Row],[temps VTT]]+Tableau134[[#This Row],[temps]]</f>
        <v>0.16413194444444446</v>
      </c>
      <c r="T7" s="21">
        <f t="shared" si="0"/>
        <v>19</v>
      </c>
    </row>
    <row r="8" spans="1:20">
      <c r="A8" s="9" t="s">
        <v>30</v>
      </c>
      <c r="B8" s="9">
        <v>506</v>
      </c>
      <c r="C8" s="10">
        <v>0.39939814814814811</v>
      </c>
      <c r="D8" s="10">
        <v>0.43174768518518519</v>
      </c>
      <c r="E8" s="10">
        <f>(Tableau134[[#This Row],[Heure d''arrivée]]-Tableau134[[#This Row],[Heure de départ]])</f>
        <v>3.2349537037037079E-2</v>
      </c>
      <c r="F8" s="9">
        <f>RANK(Tableau134[[#This Row],[temps]],$E$3:$E$36,1)</f>
        <v>27</v>
      </c>
      <c r="G8" s="11">
        <v>0.44796296296296295</v>
      </c>
      <c r="H8" s="11">
        <v>0.49268518518518517</v>
      </c>
      <c r="I8" s="10">
        <f>Tableau134[[#This Row],[Heure d''arrivée3]]-Tableau134[[#This Row],[Heure de départ2]]</f>
        <v>4.4722222222222219E-2</v>
      </c>
      <c r="J8" s="9">
        <f>RANK(Tableau134[[#This Row],[temps VTT]],$I$4:$I$35,1)</f>
        <v>16</v>
      </c>
      <c r="K8" s="11">
        <v>0.51324074074074078</v>
      </c>
      <c r="L8" s="11">
        <v>0.55049768518518516</v>
      </c>
      <c r="M8" s="10">
        <f>Tableau134[[#This Row],[Heure d''arrivée33]]-Tableau134[[#This Row],[Heure de départ22]]</f>
        <v>3.7256944444444384E-2</v>
      </c>
      <c r="N8" s="9">
        <f>RANK(Tableau134[[#This Row],[temps VTT4]],$M$3:$M$34,1)</f>
        <v>18</v>
      </c>
      <c r="O8" s="11">
        <v>8.3333333333333332E-3</v>
      </c>
      <c r="P8" s="10">
        <v>3.6481481481481483E-2</v>
      </c>
      <c r="Q8" s="10">
        <f>Tableau134[[#This Row],[Pénalité (en min)]]+Tableau134[[#This Row],[temps CO (en min)]]</f>
        <v>4.4814814814814814E-2</v>
      </c>
      <c r="R8" s="9">
        <f>RANK(Tableau134[[#This Row],[temps ttl CO (en min)]],$Q$3:$Q$34,1)</f>
        <v>5</v>
      </c>
      <c r="S8" s="20">
        <f>Tableau134[[#This Row],[temps ttl CO (en min)]]+Tableau134[[#This Row],[temps VTT4]]+Tableau134[[#This Row],[temps VTT]]+Tableau134[[#This Row],[temps]]</f>
        <v>0.15914351851851849</v>
      </c>
      <c r="T8" s="21">
        <f t="shared" si="0"/>
        <v>16</v>
      </c>
    </row>
    <row r="9" spans="1:20">
      <c r="A9" s="9" t="s">
        <v>29</v>
      </c>
      <c r="B9" s="9">
        <v>507</v>
      </c>
      <c r="C9" s="10">
        <v>0.39939814814814811</v>
      </c>
      <c r="D9" s="10">
        <v>0.43124999999999997</v>
      </c>
      <c r="E9" s="10">
        <f>(Tableau134[[#This Row],[Heure d''arrivée]]-Tableau134[[#This Row],[Heure de départ]])</f>
        <v>3.1851851851851853E-2</v>
      </c>
      <c r="F9" s="9">
        <f>RANK(Tableau134[[#This Row],[temps]],$E$3:$E$36,1)</f>
        <v>25</v>
      </c>
      <c r="G9" s="11">
        <v>0.4470601851851852</v>
      </c>
      <c r="H9" s="11">
        <v>0.49629629629629629</v>
      </c>
      <c r="I9" s="10">
        <f>Tableau134[[#This Row],[Heure d''arrivée3]]-Tableau134[[#This Row],[Heure de départ2]]</f>
        <v>4.9236111111111092E-2</v>
      </c>
      <c r="J9" s="9">
        <f>RANK(Tableau134[[#This Row],[temps VTT]],$I$4:$I$35,1)</f>
        <v>21</v>
      </c>
      <c r="K9" s="11">
        <v>0.51484953703703706</v>
      </c>
      <c r="L9" s="11">
        <v>0.55734953703703705</v>
      </c>
      <c r="M9" s="10">
        <f>Tableau134[[#This Row],[Heure d''arrivée33]]-Tableau134[[#This Row],[Heure de départ22]]</f>
        <v>4.2499999999999982E-2</v>
      </c>
      <c r="N9" s="9">
        <f>RANK(Tableau134[[#This Row],[temps VTT4]],$M$3:$M$34,1)</f>
        <v>23</v>
      </c>
      <c r="O9" s="11">
        <v>6.9444444444444441E-3</v>
      </c>
      <c r="P9" s="10">
        <v>7.0451388888888897E-2</v>
      </c>
      <c r="Q9" s="10">
        <f>Tableau134[[#This Row],[Pénalité (en min)]]+Tableau134[[#This Row],[temps CO (en min)]]</f>
        <v>7.7395833333333344E-2</v>
      </c>
      <c r="R9" s="9">
        <f>RANK(Tableau134[[#This Row],[temps ttl CO (en min)]],$Q$3:$Q$34,1)</f>
        <v>32</v>
      </c>
      <c r="S9" s="20">
        <f>Tableau134[[#This Row],[temps ttl CO (en min)]]+Tableau134[[#This Row],[temps VTT4]]+Tableau134[[#This Row],[temps VTT]]+Tableau134[[#This Row],[temps]]</f>
        <v>0.20098379629629626</v>
      </c>
      <c r="T9" s="21">
        <f t="shared" si="0"/>
        <v>29</v>
      </c>
    </row>
    <row r="10" spans="1:20">
      <c r="A10" s="9" t="s">
        <v>28</v>
      </c>
      <c r="B10" s="9">
        <v>509</v>
      </c>
      <c r="C10" s="10">
        <v>0.39939814814814811</v>
      </c>
      <c r="D10" s="10">
        <v>0.42733796296296295</v>
      </c>
      <c r="E10" s="10">
        <f>(Tableau134[[#This Row],[Heure d''arrivée]]-Tableau134[[#This Row],[Heure de départ]])</f>
        <v>2.7939814814814834E-2</v>
      </c>
      <c r="F10" s="9">
        <f>RANK(Tableau134[[#This Row],[temps]],$E$3:$E$36,1)</f>
        <v>15</v>
      </c>
      <c r="G10" s="11">
        <v>0.44262731481481482</v>
      </c>
      <c r="H10" s="11">
        <v>0.48799768518518521</v>
      </c>
      <c r="I10" s="10">
        <f>Tableau134[[#This Row],[Heure d''arrivée3]]-Tableau134[[#This Row],[Heure de départ2]]</f>
        <v>4.5370370370370394E-2</v>
      </c>
      <c r="J10" s="9">
        <f>RANK(Tableau134[[#This Row],[temps VTT]],$I$4:$I$35,1)</f>
        <v>18</v>
      </c>
      <c r="K10" s="11">
        <v>0.51063657407407403</v>
      </c>
      <c r="L10" s="11">
        <v>0.54629629629629628</v>
      </c>
      <c r="M10" s="10">
        <f>Tableau134[[#This Row],[Heure d''arrivée33]]-Tableau134[[#This Row],[Heure de départ22]]</f>
        <v>3.5659722222222245E-2</v>
      </c>
      <c r="N10" s="9">
        <f>RANK(Tableau134[[#This Row],[temps VTT4]],$M$3:$M$34,1)</f>
        <v>14</v>
      </c>
      <c r="O10" s="11">
        <v>6.9444444444444447E-4</v>
      </c>
      <c r="P10" s="10">
        <v>5.3483796296296293E-2</v>
      </c>
      <c r="Q10" s="10">
        <f>Tableau134[[#This Row],[Pénalité (en min)]]+Tableau134[[#This Row],[temps CO (en min)]]</f>
        <v>5.4178240740740735E-2</v>
      </c>
      <c r="R10" s="9">
        <f>RANK(Tableau134[[#This Row],[temps ttl CO (en min)]],$Q$3:$Q$34,1)</f>
        <v>20</v>
      </c>
      <c r="S10" s="20">
        <f>Tableau134[[#This Row],[temps ttl CO (en min)]]+Tableau134[[#This Row],[temps VTT4]]+Tableau134[[#This Row],[temps VTT]]+Tableau134[[#This Row],[temps]]</f>
        <v>0.16314814814814821</v>
      </c>
      <c r="T10" s="21">
        <f t="shared" si="0"/>
        <v>18</v>
      </c>
    </row>
    <row r="11" spans="1:20">
      <c r="A11" s="9" t="s">
        <v>27</v>
      </c>
      <c r="B11" s="9">
        <v>510</v>
      </c>
      <c r="C11" s="10">
        <v>0.39939814814814811</v>
      </c>
      <c r="D11" s="10">
        <v>0.42297453703703702</v>
      </c>
      <c r="E11" s="10">
        <f>(Tableau134[[#This Row],[Heure d''arrivée]]-Tableau134[[#This Row],[Heure de départ]])</f>
        <v>2.3576388888888911E-2</v>
      </c>
      <c r="F11" s="9">
        <f>RANK(Tableau134[[#This Row],[temps]],$E$3:$E$36,1)</f>
        <v>3</v>
      </c>
      <c r="G11" s="12">
        <v>0.43659722222222225</v>
      </c>
      <c r="H11" s="11">
        <v>0.47440972222222227</v>
      </c>
      <c r="I11" s="10">
        <f>Tableau134[[#This Row],[Heure d''arrivée3]]-Tableau134[[#This Row],[Heure de départ2]]</f>
        <v>3.7812500000000027E-2</v>
      </c>
      <c r="J11" s="9">
        <f>RANK(Tableau134[[#This Row],[temps VTT]],$I$4:$I$35,1)</f>
        <v>5</v>
      </c>
      <c r="K11" s="11">
        <v>0.51965277777777785</v>
      </c>
      <c r="L11" s="11">
        <v>0.55061342592592599</v>
      </c>
      <c r="M11" s="10">
        <f>Tableau134[[#This Row],[Heure d''arrivée33]]-Tableau134[[#This Row],[Heure de départ22]]</f>
        <v>3.096064814814814E-2</v>
      </c>
      <c r="N11" s="9">
        <f>RANK(Tableau134[[#This Row],[temps VTT4]],$M$3:$M$34,1)</f>
        <v>5</v>
      </c>
      <c r="O11" s="11">
        <v>2.7777777777777779E-3</v>
      </c>
      <c r="P11" s="10">
        <v>4.5023148148148145E-2</v>
      </c>
      <c r="Q11" s="10">
        <f>Tableau134[[#This Row],[Pénalité (en min)]]+Tableau134[[#This Row],[temps CO (en min)]]</f>
        <v>4.780092592592592E-2</v>
      </c>
      <c r="R11" s="9">
        <f>RANK(Tableau134[[#This Row],[temps ttl CO (en min)]],$Q$3:$Q$34,1)</f>
        <v>11</v>
      </c>
      <c r="S11" s="20">
        <f>Tableau134[[#This Row],[temps ttl CO (en min)]]+Tableau134[[#This Row],[temps VTT4]]+Tableau134[[#This Row],[temps VTT]]+Tableau134[[#This Row],[temps]]</f>
        <v>0.14015046296296299</v>
      </c>
      <c r="T11" s="21">
        <f t="shared" si="0"/>
        <v>4</v>
      </c>
    </row>
    <row r="12" spans="1:20">
      <c r="A12" s="9" t="s">
        <v>26</v>
      </c>
      <c r="B12" s="9">
        <v>511</v>
      </c>
      <c r="C12" s="10">
        <v>0.39939814814814811</v>
      </c>
      <c r="D12" s="10">
        <v>0.42342592592592593</v>
      </c>
      <c r="E12" s="10">
        <f>(Tableau134[[#This Row],[Heure d''arrivée]]-Tableau134[[#This Row],[Heure de départ]])</f>
        <v>2.4027777777777815E-2</v>
      </c>
      <c r="F12" s="9">
        <f>RANK(Tableau134[[#This Row],[temps]],$E$3:$E$36,1)</f>
        <v>6</v>
      </c>
      <c r="G12" s="11">
        <v>0.44002314814814819</v>
      </c>
      <c r="H12" s="11">
        <v>0.47728009259259263</v>
      </c>
      <c r="I12" s="10">
        <f>Tableau134[[#This Row],[Heure d''arrivée3]]-Tableau134[[#This Row],[Heure de départ2]]</f>
        <v>3.725694444444444E-2</v>
      </c>
      <c r="J12" s="9">
        <f>RANK(Tableau134[[#This Row],[temps VTT]],$I$4:$I$35,1)</f>
        <v>4</v>
      </c>
      <c r="K12" s="11">
        <v>0.50635416666666666</v>
      </c>
      <c r="L12" s="11">
        <v>0.53863425925925923</v>
      </c>
      <c r="M12" s="10">
        <f>Tableau134[[#This Row],[Heure d''arrivée33]]-Tableau134[[#This Row],[Heure de départ22]]</f>
        <v>3.2280092592592569E-2</v>
      </c>
      <c r="N12" s="9">
        <f>RANK(Tableau134[[#This Row],[temps VTT4]],$M$3:$M$34,1)</f>
        <v>6</v>
      </c>
      <c r="O12" s="11">
        <v>8.3333333333333332E-3</v>
      </c>
      <c r="P12" s="10">
        <v>3.6793981481481483E-2</v>
      </c>
      <c r="Q12" s="10">
        <f>Tableau134[[#This Row],[Pénalité (en min)]]+Tableau134[[#This Row],[temps CO (en min)]]</f>
        <v>4.5127314814814815E-2</v>
      </c>
      <c r="R12" s="9">
        <f>RANK(Tableau134[[#This Row],[temps ttl CO (en min)]],$Q$3:$Q$34,1)</f>
        <v>7</v>
      </c>
      <c r="S12" s="20">
        <f>Tableau134[[#This Row],[temps ttl CO (en min)]]+Tableau134[[#This Row],[temps VTT4]]+Tableau134[[#This Row],[temps VTT]]+Tableau134[[#This Row],[temps]]</f>
        <v>0.13869212962962962</v>
      </c>
      <c r="T12" s="21">
        <f t="shared" si="0"/>
        <v>3</v>
      </c>
    </row>
    <row r="13" spans="1:20">
      <c r="A13" s="9" t="s">
        <v>25</v>
      </c>
      <c r="B13" s="9">
        <v>512</v>
      </c>
      <c r="C13" s="10">
        <v>0.39939814814814811</v>
      </c>
      <c r="D13" s="10">
        <v>0.43106481481481485</v>
      </c>
      <c r="E13" s="10">
        <f>(Tableau134[[#This Row],[Heure d''arrivée]]-Tableau134[[#This Row],[Heure de départ]])</f>
        <v>3.1666666666666732E-2</v>
      </c>
      <c r="F13" s="9">
        <f>RANK(Tableau134[[#This Row],[temps]],$E$3:$E$36,1)</f>
        <v>22</v>
      </c>
      <c r="G13" s="12">
        <v>0.44585648148148144</v>
      </c>
      <c r="H13" s="11">
        <v>0.49400462962962965</v>
      </c>
      <c r="I13" s="10">
        <f>Tableau134[[#This Row],[Heure d''arrivée3]]-Tableau134[[#This Row],[Heure de départ2]]</f>
        <v>4.8148148148148218E-2</v>
      </c>
      <c r="J13" s="9">
        <f>RANK(Tableau134[[#This Row],[temps VTT]],$I$4:$I$35,1)</f>
        <v>20</v>
      </c>
      <c r="K13" s="11">
        <v>0.51400462962962956</v>
      </c>
      <c r="L13" s="11">
        <v>0.55905092592592587</v>
      </c>
      <c r="M13" s="10">
        <f>Tableau134[[#This Row],[Heure d''arrivée33]]-Tableau134[[#This Row],[Heure de départ22]]</f>
        <v>4.5046296296296306E-2</v>
      </c>
      <c r="N13" s="9">
        <f>RANK(Tableau134[[#This Row],[temps VTT4]],$M$3:$M$34,1)</f>
        <v>25</v>
      </c>
      <c r="O13" s="11">
        <v>9.0277777777777787E-3</v>
      </c>
      <c r="P13" s="10">
        <v>5.1192129629629629E-2</v>
      </c>
      <c r="Q13" s="10">
        <f>Tableau134[[#This Row],[Pénalité (en min)]]+Tableau134[[#This Row],[temps CO (en min)]]</f>
        <v>6.0219907407407409E-2</v>
      </c>
      <c r="R13" s="9">
        <f>RANK(Tableau134[[#This Row],[temps ttl CO (en min)]],$Q$3:$Q$34,1)</f>
        <v>27</v>
      </c>
      <c r="S13" s="20">
        <f>Tableau134[[#This Row],[temps ttl CO (en min)]]+Tableau134[[#This Row],[temps VTT4]]+Tableau134[[#This Row],[temps VTT]]+Tableau134[[#This Row],[temps]]</f>
        <v>0.18508101851851866</v>
      </c>
      <c r="T13" s="21">
        <f t="shared" si="0"/>
        <v>23</v>
      </c>
    </row>
    <row r="14" spans="1:20">
      <c r="A14" s="9" t="s">
        <v>24</v>
      </c>
      <c r="B14" s="9">
        <v>513</v>
      </c>
      <c r="C14" s="10">
        <v>0.39939814814814811</v>
      </c>
      <c r="D14" s="10">
        <v>0.42335648148148147</v>
      </c>
      <c r="E14" s="10">
        <f>(Tableau134[[#This Row],[Heure d''arrivée]]-Tableau134[[#This Row],[Heure de départ]])</f>
        <v>2.3958333333333359E-2</v>
      </c>
      <c r="F14" s="9">
        <f>RANK(Tableau134[[#This Row],[temps]],$E$3:$E$36,1)</f>
        <v>4</v>
      </c>
      <c r="G14" s="11">
        <v>0.43659722222222225</v>
      </c>
      <c r="H14" s="11">
        <v>0.4750462962962963</v>
      </c>
      <c r="I14" s="10">
        <f>Tableau134[[#This Row],[Heure d''arrivée3]]-Tableau134[[#This Row],[Heure de départ2]]</f>
        <v>3.8449074074074052E-2</v>
      </c>
      <c r="J14" s="9">
        <f>RANK(Tableau134[[#This Row],[temps VTT]],$I$4:$I$35,1)</f>
        <v>6</v>
      </c>
      <c r="K14" s="11">
        <v>0.50611111111111107</v>
      </c>
      <c r="L14" s="11">
        <v>0.53486111111111112</v>
      </c>
      <c r="M14" s="10">
        <f>Tableau134[[#This Row],[Heure d''arrivée33]]-Tableau134[[#This Row],[Heure de départ22]]</f>
        <v>2.8750000000000053E-2</v>
      </c>
      <c r="N14" s="9">
        <f>RANK(Tableau134[[#This Row],[temps VTT4]],$M$3:$M$34,1)</f>
        <v>1</v>
      </c>
      <c r="O14" s="11">
        <v>2.7777777777777779E-3</v>
      </c>
      <c r="P14" s="10">
        <v>5.1203703703703703E-2</v>
      </c>
      <c r="Q14" s="10">
        <f>Tableau134[[#This Row],[Pénalité (en min)]]+Tableau134[[#This Row],[temps CO (en min)]]</f>
        <v>5.3981481481481478E-2</v>
      </c>
      <c r="R14" s="9">
        <f>RANK(Tableau134[[#This Row],[temps ttl CO (en min)]],$Q$3:$Q$34,1)</f>
        <v>18</v>
      </c>
      <c r="S14" s="20">
        <f>Tableau134[[#This Row],[temps ttl CO (en min)]]+Tableau134[[#This Row],[temps VTT4]]+Tableau134[[#This Row],[temps VTT]]+Tableau134[[#This Row],[temps]]</f>
        <v>0.14513888888888893</v>
      </c>
      <c r="T14" s="21">
        <f t="shared" si="0"/>
        <v>5</v>
      </c>
    </row>
    <row r="15" spans="1:20">
      <c r="A15" s="9" t="s">
        <v>23</v>
      </c>
      <c r="B15" s="9">
        <v>514</v>
      </c>
      <c r="C15" s="10">
        <v>0.39939814814814811</v>
      </c>
      <c r="D15" s="10">
        <v>0.42336805555555551</v>
      </c>
      <c r="E15" s="10">
        <f>(Tableau134[[#This Row],[Heure d''arrivée]]-Tableau134[[#This Row],[Heure de départ]])</f>
        <v>2.3969907407407398E-2</v>
      </c>
      <c r="F15" s="9">
        <f>RANK(Tableau134[[#This Row],[temps]],$E$3:$E$36,1)</f>
        <v>5</v>
      </c>
      <c r="G15" s="12">
        <v>0.43659722222222225</v>
      </c>
      <c r="H15" s="11">
        <v>0.49853009259259262</v>
      </c>
      <c r="I15" s="10">
        <f>Tableau134[[#This Row],[Heure d''arrivée3]]-Tableau134[[#This Row],[Heure de départ2]]</f>
        <v>6.1932870370370374E-2</v>
      </c>
      <c r="J15" s="9">
        <f>RANK(Tableau134[[#This Row],[temps VTT]],$I$4:$I$35,1)</f>
        <v>29</v>
      </c>
      <c r="K15" s="11">
        <v>0.51511574074074074</v>
      </c>
      <c r="L15" s="11">
        <v>0.56478009259259265</v>
      </c>
      <c r="M15" s="10">
        <f>Tableau134[[#This Row],[Heure d''arrivée33]]-Tableau134[[#This Row],[Heure de départ22]]</f>
        <v>4.9664351851851918E-2</v>
      </c>
      <c r="N15" s="9">
        <f>RANK(Tableau134[[#This Row],[temps VTT4]],$M$3:$M$34,1)</f>
        <v>29</v>
      </c>
      <c r="O15" s="11">
        <v>8.3333333333333332E-3</v>
      </c>
      <c r="P15" s="10">
        <v>5.3715277777777772E-2</v>
      </c>
      <c r="Q15" s="10">
        <f>Tableau134[[#This Row],[Pénalité (en min)]]+Tableau134[[#This Row],[temps CO (en min)]]</f>
        <v>6.2048611111111103E-2</v>
      </c>
      <c r="R15" s="9">
        <f>RANK(Tableau134[[#This Row],[temps ttl CO (en min)]],$Q$3:$Q$34,1)</f>
        <v>29</v>
      </c>
      <c r="S15" s="20">
        <f>Tableau134[[#This Row],[temps ttl CO (en min)]]+Tableau134[[#This Row],[temps VTT4]]+Tableau134[[#This Row],[temps VTT]]+Tableau134[[#This Row],[temps]]</f>
        <v>0.19761574074074079</v>
      </c>
      <c r="T15" s="21">
        <f t="shared" si="0"/>
        <v>27</v>
      </c>
    </row>
    <row r="16" spans="1:20">
      <c r="A16" s="9" t="s">
        <v>22</v>
      </c>
      <c r="B16" s="9">
        <v>515</v>
      </c>
      <c r="C16" s="10">
        <v>0.39939814814814811</v>
      </c>
      <c r="D16" s="10">
        <v>0.42709490740740735</v>
      </c>
      <c r="E16" s="10">
        <f>(Tableau134[[#This Row],[Heure d''arrivée]]-Tableau134[[#This Row],[Heure de départ]])</f>
        <v>2.769675925925924E-2</v>
      </c>
      <c r="F16" s="9">
        <f>RANK(Tableau134[[#This Row],[temps]],$E$3:$E$36,1)</f>
        <v>14</v>
      </c>
      <c r="G16" s="11">
        <v>0.44203703703703701</v>
      </c>
      <c r="H16" s="11">
        <v>0.4838541666666667</v>
      </c>
      <c r="I16" s="10">
        <f>Tableau134[[#This Row],[Heure d''arrivée3]]-Tableau134[[#This Row],[Heure de départ2]]</f>
        <v>4.181712962962969E-2</v>
      </c>
      <c r="J16" s="9">
        <f>RANK(Tableau134[[#This Row],[temps VTT]],$I$4:$I$35,1)</f>
        <v>10</v>
      </c>
      <c r="K16" s="11">
        <v>0.50848379629629636</v>
      </c>
      <c r="L16" s="11">
        <v>0.54192129629629626</v>
      </c>
      <c r="M16" s="10">
        <f>Tableau134[[#This Row],[Heure d''arrivée33]]-Tableau134[[#This Row],[Heure de départ22]]</f>
        <v>3.3437499999999898E-2</v>
      </c>
      <c r="N16" s="9">
        <f>RANK(Tableau134[[#This Row],[temps VTT4]],$M$3:$M$34,1)</f>
        <v>8</v>
      </c>
      <c r="O16" s="11">
        <v>6.2499999999999995E-3</v>
      </c>
      <c r="P16" s="10">
        <v>4.4004629629629623E-2</v>
      </c>
      <c r="Q16" s="10">
        <f>Tableau134[[#This Row],[Pénalité (en min)]]+Tableau134[[#This Row],[temps CO (en min)]]</f>
        <v>5.0254629629629621E-2</v>
      </c>
      <c r="R16" s="9">
        <f>RANK(Tableau134[[#This Row],[temps ttl CO (en min)]],$Q$3:$Q$34,1)</f>
        <v>12</v>
      </c>
      <c r="S16" s="20">
        <f>Tableau134[[#This Row],[temps ttl CO (en min)]]+Tableau134[[#This Row],[temps VTT4]]+Tableau134[[#This Row],[temps VTT]]+Tableau134[[#This Row],[temps]]</f>
        <v>0.15320601851851845</v>
      </c>
      <c r="T16" s="21">
        <f t="shared" si="0"/>
        <v>12</v>
      </c>
    </row>
    <row r="17" spans="1:20">
      <c r="A17" s="9" t="s">
        <v>21</v>
      </c>
      <c r="B17" s="9">
        <v>516</v>
      </c>
      <c r="C17" s="10">
        <v>0.39939814814814811</v>
      </c>
      <c r="D17" s="10">
        <v>0.42208333333333337</v>
      </c>
      <c r="E17" s="10">
        <f>(Tableau134[[#This Row],[Heure d''arrivée]]-Tableau134[[#This Row],[Heure de départ]])</f>
        <v>2.2685185185185253E-2</v>
      </c>
      <c r="F17" s="9">
        <f>RANK(Tableau134[[#This Row],[temps]],$E$3:$E$36,1)</f>
        <v>1</v>
      </c>
      <c r="G17" s="11">
        <v>0.43659722222222225</v>
      </c>
      <c r="H17" s="11">
        <v>0.46645833333333336</v>
      </c>
      <c r="I17" s="10">
        <f>Tableau134[[#This Row],[Heure d''arrivée3]]-Tableau134[[#This Row],[Heure de départ2]]</f>
        <v>2.9861111111111116E-2</v>
      </c>
      <c r="J17" s="9">
        <f>RANK(Tableau134[[#This Row],[temps VTT]],$I$4:$I$35,1)</f>
        <v>1</v>
      </c>
      <c r="K17" s="11">
        <v>0.50501157407407404</v>
      </c>
      <c r="L17" s="11">
        <v>0.53421296296296295</v>
      </c>
      <c r="M17" s="10">
        <f>Tableau134[[#This Row],[Heure d''arrivée33]]-Tableau134[[#This Row],[Heure de départ22]]</f>
        <v>2.9201388888888902E-2</v>
      </c>
      <c r="N17" s="9">
        <f>RANK(Tableau134[[#This Row],[temps VTT4]],$M$3:$M$34,1)</f>
        <v>2</v>
      </c>
      <c r="O17" s="11">
        <v>4.1666666666666666E-3</v>
      </c>
      <c r="P17" s="10">
        <v>3.892361111111111E-2</v>
      </c>
      <c r="Q17" s="10">
        <f>Tableau134[[#This Row],[Pénalité (en min)]]+Tableau134[[#This Row],[temps CO (en min)]]</f>
        <v>4.3090277777777776E-2</v>
      </c>
      <c r="R17" s="9">
        <f>RANK(Tableau134[[#This Row],[temps ttl CO (en min)]],$Q$3:$Q$34,1)</f>
        <v>2</v>
      </c>
      <c r="S17" s="20">
        <f>Tableau134[[#This Row],[temps ttl CO (en min)]]+Tableau134[[#This Row],[temps VTT4]]+Tableau134[[#This Row],[temps VTT]]+Tableau134[[#This Row],[temps]]</f>
        <v>0.12483796296296304</v>
      </c>
      <c r="T17" s="21">
        <f t="shared" si="0"/>
        <v>1</v>
      </c>
    </row>
    <row r="18" spans="1:20">
      <c r="A18" s="9" t="s">
        <v>20</v>
      </c>
      <c r="B18" s="9">
        <v>517</v>
      </c>
      <c r="C18" s="10">
        <v>0.39939814814814811</v>
      </c>
      <c r="D18" s="10">
        <v>0.42377314814814815</v>
      </c>
      <c r="E18" s="10">
        <f>(Tableau134[[#This Row],[Heure d''arrivée]]-Tableau134[[#This Row],[Heure de départ]])</f>
        <v>2.4375000000000036E-2</v>
      </c>
      <c r="F18" s="9">
        <f>RANK(Tableau134[[#This Row],[temps]],$E$3:$E$36,1)</f>
        <v>11</v>
      </c>
      <c r="G18" s="11">
        <v>0.44039351851851855</v>
      </c>
      <c r="H18" s="11">
        <v>0.48395833333333332</v>
      </c>
      <c r="I18" s="10">
        <f>Tableau134[[#This Row],[Heure d''arrivée3]]-Tableau134[[#This Row],[Heure de départ2]]</f>
        <v>4.3564814814814778E-2</v>
      </c>
      <c r="J18" s="9">
        <f>RANK(Tableau134[[#This Row],[temps VTT]],$I$4:$I$35,1)</f>
        <v>15</v>
      </c>
      <c r="K18" s="11">
        <v>0.50902777777777775</v>
      </c>
      <c r="L18" s="11">
        <v>0.54552083333333334</v>
      </c>
      <c r="M18" s="10">
        <f>Tableau134[[#This Row],[Heure d''arrivée33]]-Tableau134[[#This Row],[Heure de départ22]]</f>
        <v>3.6493055555555598E-2</v>
      </c>
      <c r="N18" s="9">
        <f>RANK(Tableau134[[#This Row],[temps VTT4]],$M$3:$M$34,1)</f>
        <v>17</v>
      </c>
      <c r="O18" s="11">
        <v>6.9444444444444447E-4</v>
      </c>
      <c r="P18" s="10">
        <v>5.4212962962962963E-2</v>
      </c>
      <c r="Q18" s="10">
        <f>Tableau134[[#This Row],[Pénalité (en min)]]+Tableau134[[#This Row],[temps CO (en min)]]</f>
        <v>5.4907407407407405E-2</v>
      </c>
      <c r="R18" s="9">
        <f>RANK(Tableau134[[#This Row],[temps ttl CO (en min)]],$Q$3:$Q$34,1)</f>
        <v>23</v>
      </c>
      <c r="S18" s="20">
        <f>Tableau134[[#This Row],[temps ttl CO (en min)]]+Tableau134[[#This Row],[temps VTT4]]+Tableau134[[#This Row],[temps VTT]]+Tableau134[[#This Row],[temps]]</f>
        <v>0.15934027777777782</v>
      </c>
      <c r="T18" s="21">
        <f t="shared" si="0"/>
        <v>17</v>
      </c>
    </row>
    <row r="19" spans="1:20">
      <c r="A19" s="9" t="s">
        <v>19</v>
      </c>
      <c r="B19" s="9">
        <v>518</v>
      </c>
      <c r="C19" s="10">
        <v>0.39939814814814811</v>
      </c>
      <c r="D19" s="10">
        <v>0.42346064814814816</v>
      </c>
      <c r="E19" s="10">
        <f>(Tableau134[[#This Row],[Heure d''arrivée]]-Tableau134[[#This Row],[Heure de départ]])</f>
        <v>2.4062500000000042E-2</v>
      </c>
      <c r="F19" s="9">
        <f>RANK(Tableau134[[#This Row],[temps]],$E$3:$E$36,1)</f>
        <v>7</v>
      </c>
      <c r="G19" s="11">
        <v>0.4384953703703704</v>
      </c>
      <c r="H19" s="11">
        <v>0.4878587962962963</v>
      </c>
      <c r="I19" s="10">
        <f>Tableau134[[#This Row],[Heure d''arrivée3]]-Tableau134[[#This Row],[Heure de départ2]]</f>
        <v>4.9363425925925908E-2</v>
      </c>
      <c r="J19" s="9">
        <f>RANK(Tableau134[[#This Row],[temps VTT]],$I$4:$I$35,1)</f>
        <v>23</v>
      </c>
      <c r="K19" s="11">
        <v>0.51011574074074073</v>
      </c>
      <c r="L19" s="11">
        <v>0.54254629629629625</v>
      </c>
      <c r="M19" s="10">
        <f>Tableau134[[#This Row],[Heure d''arrivée33]]-Tableau134[[#This Row],[Heure de départ22]]</f>
        <v>3.2430555555555518E-2</v>
      </c>
      <c r="N19" s="9">
        <f>RANK(Tableau134[[#This Row],[temps VTT4]],$M$3:$M$34,1)</f>
        <v>7</v>
      </c>
      <c r="O19" s="11">
        <v>6.9444444444444441E-3</v>
      </c>
      <c r="P19" s="10">
        <v>3.9317129629629625E-2</v>
      </c>
      <c r="Q19" s="10">
        <f>Tableau134[[#This Row],[Pénalité (en min)]]+Tableau134[[#This Row],[temps CO (en min)]]</f>
        <v>4.6261574074074066E-2</v>
      </c>
      <c r="R19" s="9">
        <f>RANK(Tableau134[[#This Row],[temps ttl CO (en min)]],$Q$3:$Q$34,1)</f>
        <v>10</v>
      </c>
      <c r="S19" s="20">
        <f>Tableau134[[#This Row],[temps ttl CO (en min)]]+Tableau134[[#This Row],[temps VTT4]]+Tableau134[[#This Row],[temps VTT]]+Tableau134[[#This Row],[temps]]</f>
        <v>0.15211805555555552</v>
      </c>
      <c r="T19" s="21">
        <f t="shared" si="0"/>
        <v>10</v>
      </c>
    </row>
    <row r="20" spans="1:20">
      <c r="A20" s="9" t="s">
        <v>18</v>
      </c>
      <c r="B20" s="9">
        <v>519</v>
      </c>
      <c r="C20" s="10">
        <v>0.39939814814814811</v>
      </c>
      <c r="D20" s="10">
        <v>0.42370370370370369</v>
      </c>
      <c r="E20" s="10">
        <f>(Tableau134[[#This Row],[Heure d''arrivée]]-Tableau134[[#This Row],[Heure de départ]])</f>
        <v>2.430555555555558E-2</v>
      </c>
      <c r="F20" s="9">
        <f>RANK(Tableau134[[#This Row],[temps]],$E$3:$E$36,1)</f>
        <v>9</v>
      </c>
      <c r="G20" s="11">
        <v>0.43965277777777773</v>
      </c>
      <c r="H20" s="11">
        <v>0.47452546296296294</v>
      </c>
      <c r="I20" s="10">
        <f>Tableau134[[#This Row],[Heure d''arrivée3]]-Tableau134[[#This Row],[Heure de départ2]]</f>
        <v>3.4872685185185215E-2</v>
      </c>
      <c r="J20" s="9">
        <f>RANK(Tableau134[[#This Row],[temps VTT]],$I$4:$I$35,1)</f>
        <v>3</v>
      </c>
      <c r="K20" s="11">
        <v>0.50572916666666667</v>
      </c>
      <c r="L20" s="11">
        <v>0.53644675925925933</v>
      </c>
      <c r="M20" s="10">
        <f>Tableau134[[#This Row],[Heure d''arrivée33]]-Tableau134[[#This Row],[Heure de départ22]]</f>
        <v>3.0717592592592657E-2</v>
      </c>
      <c r="N20" s="9">
        <f>RANK(Tableau134[[#This Row],[temps VTT4]],$M$3:$M$34,1)</f>
        <v>4</v>
      </c>
      <c r="O20" s="11">
        <v>6.2499999999999995E-3</v>
      </c>
      <c r="P20" s="10">
        <v>6.0706018518518513E-2</v>
      </c>
      <c r="Q20" s="10">
        <f>Tableau134[[#This Row],[Pénalité (en min)]]+Tableau134[[#This Row],[temps CO (en min)]]</f>
        <v>6.6956018518518512E-2</v>
      </c>
      <c r="R20" s="9">
        <f>RANK(Tableau134[[#This Row],[temps ttl CO (en min)]],$Q$3:$Q$34,1)</f>
        <v>31</v>
      </c>
      <c r="S20" s="20">
        <f>Tableau134[[#This Row],[temps ttl CO (en min)]]+Tableau134[[#This Row],[temps VTT4]]+Tableau134[[#This Row],[temps VTT]]+Tableau134[[#This Row],[temps]]</f>
        <v>0.15685185185185196</v>
      </c>
      <c r="T20" s="21">
        <f t="shared" si="0"/>
        <v>14</v>
      </c>
    </row>
    <row r="21" spans="1:20">
      <c r="A21" s="9" t="s">
        <v>17</v>
      </c>
      <c r="B21" s="9">
        <v>521</v>
      </c>
      <c r="C21" s="10">
        <v>0.39939814814814811</v>
      </c>
      <c r="D21" s="10">
        <v>0.43237268518518518</v>
      </c>
      <c r="E21" s="10">
        <f>(Tableau134[[#This Row],[Heure d''arrivée]]-Tableau134[[#This Row],[Heure de départ]])</f>
        <v>3.2974537037037066E-2</v>
      </c>
      <c r="F21" s="9">
        <f>RANK(Tableau134[[#This Row],[temps]],$E$3:$E$36,1)</f>
        <v>29</v>
      </c>
      <c r="G21" s="11">
        <v>0.4484143518518518</v>
      </c>
      <c r="H21" s="11">
        <v>0.50787037037037031</v>
      </c>
      <c r="I21" s="10">
        <f>Tableau134[[#This Row],[Heure d''arrivée3]]-Tableau134[[#This Row],[Heure de départ2]]</f>
        <v>5.9456018518518505E-2</v>
      </c>
      <c r="J21" s="9">
        <f>RANK(Tableau134[[#This Row],[temps VTT]],$I$4:$I$35,1)</f>
        <v>27</v>
      </c>
      <c r="K21" s="11">
        <v>0.51693287037037039</v>
      </c>
      <c r="L21" s="11">
        <v>0.56207175925925923</v>
      </c>
      <c r="M21" s="10">
        <f>Tableau134[[#This Row],[Heure d''arrivée33]]-Tableau134[[#This Row],[Heure de départ22]]</f>
        <v>4.513888888888884E-2</v>
      </c>
      <c r="N21" s="9">
        <f>RANK(Tableau134[[#This Row],[temps VTT4]],$M$3:$M$34,1)</f>
        <v>26</v>
      </c>
      <c r="O21" s="11">
        <v>0</v>
      </c>
      <c r="P21" s="10">
        <v>5.4143518518518514E-2</v>
      </c>
      <c r="Q21" s="10">
        <f>Tableau134[[#This Row],[Pénalité (en min)]]+Tableau134[[#This Row],[temps CO (en min)]]</f>
        <v>5.4143518518518514E-2</v>
      </c>
      <c r="R21" s="9">
        <f>RANK(Tableau134[[#This Row],[temps ttl CO (en min)]],$Q$3:$Q$34,1)</f>
        <v>19</v>
      </c>
      <c r="S21" s="20">
        <f>Tableau134[[#This Row],[temps ttl CO (en min)]]+Tableau134[[#This Row],[temps VTT4]]+Tableau134[[#This Row],[temps VTT]]+Tableau134[[#This Row],[temps]]</f>
        <v>0.19171296296296292</v>
      </c>
      <c r="T21" s="21">
        <f t="shared" si="0"/>
        <v>25</v>
      </c>
    </row>
    <row r="22" spans="1:20">
      <c r="A22" s="9" t="s">
        <v>16</v>
      </c>
      <c r="B22" s="9">
        <v>522</v>
      </c>
      <c r="C22" s="10">
        <v>0.39939814814814811</v>
      </c>
      <c r="D22" s="10">
        <v>0.42754629629629631</v>
      </c>
      <c r="E22" s="10">
        <f>(Tableau134[[#This Row],[Heure d''arrivée]]-Tableau134[[#This Row],[Heure de départ]])</f>
        <v>2.81481481481482E-2</v>
      </c>
      <c r="F22" s="9">
        <f>RANK(Tableau134[[#This Row],[temps]],$E$3:$E$36,1)</f>
        <v>18</v>
      </c>
      <c r="G22" s="11">
        <v>0.44385416666666666</v>
      </c>
      <c r="H22" s="11">
        <v>0.48633101851851851</v>
      </c>
      <c r="I22" s="10">
        <f>Tableau134[[#This Row],[Heure d''arrivée3]]-Tableau134[[#This Row],[Heure de départ2]]</f>
        <v>4.2476851851851849E-2</v>
      </c>
      <c r="J22" s="9">
        <f>RANK(Tableau134[[#This Row],[temps VTT]],$I$4:$I$35,1)</f>
        <v>12</v>
      </c>
      <c r="K22" s="11">
        <v>0.50938657407407406</v>
      </c>
      <c r="L22" s="11">
        <v>0.54334490740740737</v>
      </c>
      <c r="M22" s="10">
        <f>Tableau134[[#This Row],[Heure d''arrivée33]]-Tableau134[[#This Row],[Heure de départ22]]</f>
        <v>3.3958333333333313E-2</v>
      </c>
      <c r="N22" s="9">
        <f>RANK(Tableau134[[#This Row],[temps VTT4]],$M$3:$M$34,1)</f>
        <v>10</v>
      </c>
      <c r="O22" s="11">
        <v>6.9444444444444441E-3</v>
      </c>
      <c r="P22" s="10">
        <v>3.9212962962962963E-2</v>
      </c>
      <c r="Q22" s="10">
        <f>Tableau134[[#This Row],[Pénalité (en min)]]+Tableau134[[#This Row],[temps CO (en min)]]</f>
        <v>4.6157407407407411E-2</v>
      </c>
      <c r="R22" s="9">
        <f>RANK(Tableau134[[#This Row],[temps ttl CO (en min)]],$Q$3:$Q$34,1)</f>
        <v>9</v>
      </c>
      <c r="S22" s="20">
        <f>Tableau134[[#This Row],[temps ttl CO (en min)]]+Tableau134[[#This Row],[temps VTT4]]+Tableau134[[#This Row],[temps VTT]]+Tableau134[[#This Row],[temps]]</f>
        <v>0.15074074074074079</v>
      </c>
      <c r="T22" s="21">
        <f t="shared" si="0"/>
        <v>9</v>
      </c>
    </row>
    <row r="23" spans="1:20">
      <c r="A23" s="9" t="s">
        <v>15</v>
      </c>
      <c r="B23" s="9">
        <v>523</v>
      </c>
      <c r="C23" s="10">
        <v>0.39939814814814811</v>
      </c>
      <c r="D23" s="10">
        <v>0.43119212962962966</v>
      </c>
      <c r="E23" s="10">
        <f>(Tableau134[[#This Row],[Heure d''arrivée]]-Tableau134[[#This Row],[Heure de départ]])</f>
        <v>3.1793981481481548E-2</v>
      </c>
      <c r="F23" s="9">
        <f>RANK(Tableau134[[#This Row],[temps]],$E$3:$E$36,1)</f>
        <v>23</v>
      </c>
      <c r="G23" s="11">
        <v>0.4463078703703704</v>
      </c>
      <c r="H23" s="11">
        <v>0.49581018518518521</v>
      </c>
      <c r="I23" s="10">
        <f>Tableau134[[#This Row],[Heure d''arrivée3]]-Tableau134[[#This Row],[Heure de départ2]]</f>
        <v>4.9502314814814818E-2</v>
      </c>
      <c r="J23" s="9">
        <f>RANK(Tableau134[[#This Row],[temps VTT]],$I$4:$I$35,1)</f>
        <v>24</v>
      </c>
      <c r="K23" s="11">
        <v>0.51445601851851852</v>
      </c>
      <c r="L23" s="11">
        <v>0.55857638888888894</v>
      </c>
      <c r="M23" s="10">
        <f>Tableau134[[#This Row],[Heure d''arrivée33]]-Tableau134[[#This Row],[Heure de départ22]]</f>
        <v>4.4120370370370421E-2</v>
      </c>
      <c r="N23" s="9">
        <f>RANK(Tableau134[[#This Row],[temps VTT4]],$M$3:$M$34,1)</f>
        <v>24</v>
      </c>
      <c r="O23" s="11">
        <v>2.7777777777777779E-3</v>
      </c>
      <c r="P23" s="10">
        <v>4.9629629629629635E-2</v>
      </c>
      <c r="Q23" s="10">
        <f>Tableau134[[#This Row],[Pénalité (en min)]]+Tableau134[[#This Row],[temps CO (en min)]]</f>
        <v>5.2407407407407409E-2</v>
      </c>
      <c r="R23" s="9">
        <f>RANK(Tableau134[[#This Row],[temps ttl CO (en min)]],$Q$3:$Q$34,1)</f>
        <v>16</v>
      </c>
      <c r="S23" s="20">
        <f>Tableau134[[#This Row],[temps ttl CO (en min)]]+Tableau134[[#This Row],[temps VTT4]]+Tableau134[[#This Row],[temps VTT]]+Tableau134[[#This Row],[temps]]</f>
        <v>0.17782407407407419</v>
      </c>
      <c r="T23" s="21">
        <f t="shared" si="0"/>
        <v>22</v>
      </c>
    </row>
    <row r="24" spans="1:20">
      <c r="A24" s="9" t="s">
        <v>14</v>
      </c>
      <c r="B24" s="9">
        <v>524</v>
      </c>
      <c r="C24" s="10">
        <v>0.39939814814814811</v>
      </c>
      <c r="D24" s="10">
        <v>0.42827546296296298</v>
      </c>
      <c r="E24" s="10">
        <f>(Tableau134[[#This Row],[Heure d''arrivée]]-Tableau134[[#This Row],[Heure de départ]])</f>
        <v>2.887731481481487E-2</v>
      </c>
      <c r="F24" s="9">
        <f>RANK(Tableau134[[#This Row],[temps]],$E$3:$E$36,1)</f>
        <v>21</v>
      </c>
      <c r="G24" s="11">
        <v>0.44528935185185187</v>
      </c>
      <c r="H24" s="11">
        <v>0.48789351851851853</v>
      </c>
      <c r="I24" s="10">
        <f>Tableau134[[#This Row],[Heure d''arrivée3]]-Tableau134[[#This Row],[Heure de départ2]]</f>
        <v>4.2604166666666665E-2</v>
      </c>
      <c r="J24" s="9">
        <f>RANK(Tableau134[[#This Row],[temps VTT]],$I$4:$I$35,1)</f>
        <v>13</v>
      </c>
      <c r="K24" s="11">
        <v>0.51035879629629632</v>
      </c>
      <c r="L24" s="11">
        <v>0.54634259259259255</v>
      </c>
      <c r="M24" s="10">
        <f>Tableau134[[#This Row],[Heure d''arrivée33]]-Tableau134[[#This Row],[Heure de départ22]]</f>
        <v>3.5983796296296222E-2</v>
      </c>
      <c r="N24" s="9">
        <f>RANK(Tableau134[[#This Row],[temps VTT4]],$M$3:$M$34,1)</f>
        <v>16</v>
      </c>
      <c r="O24" s="11">
        <v>2.7777777777777779E-3</v>
      </c>
      <c r="P24" s="10">
        <v>3.6898148148148145E-2</v>
      </c>
      <c r="Q24" s="10">
        <f>Tableau134[[#This Row],[Pénalité (en min)]]+Tableau134[[#This Row],[temps CO (en min)]]</f>
        <v>3.967592592592592E-2</v>
      </c>
      <c r="R24" s="9">
        <f>RANK(Tableau134[[#This Row],[temps ttl CO (en min)]],$Q$3:$Q$34,1)</f>
        <v>1</v>
      </c>
      <c r="S24" s="20">
        <f>Tableau134[[#This Row],[temps ttl CO (en min)]]+Tableau134[[#This Row],[temps VTT4]]+Tableau134[[#This Row],[temps VTT]]+Tableau134[[#This Row],[temps]]</f>
        <v>0.14714120370370368</v>
      </c>
      <c r="T24" s="21">
        <f t="shared" si="0"/>
        <v>6</v>
      </c>
    </row>
    <row r="25" spans="1:20">
      <c r="A25" s="9" t="s">
        <v>13</v>
      </c>
      <c r="B25" s="9">
        <v>525</v>
      </c>
      <c r="C25" s="10">
        <v>0.39939814814814811</v>
      </c>
      <c r="D25" s="10">
        <v>0.43402777777777773</v>
      </c>
      <c r="E25" s="10">
        <f>(Tableau134[[#This Row],[Heure d''arrivée]]-Tableau134[[#This Row],[Heure de départ]])</f>
        <v>3.4629629629629621E-2</v>
      </c>
      <c r="F25" s="9">
        <f>RANK(Tableau134[[#This Row],[temps]],$E$3:$E$36,1)</f>
        <v>31</v>
      </c>
      <c r="G25" s="11">
        <v>0.44920138888888889</v>
      </c>
      <c r="H25" s="11">
        <v>0.50311342592592589</v>
      </c>
      <c r="I25" s="10">
        <f>Tableau134[[#This Row],[Heure d''arrivée3]]-Tableau134[[#This Row],[Heure de départ2]]</f>
        <v>5.3912037037037008E-2</v>
      </c>
      <c r="J25" s="9">
        <f>RANK(Tableau134[[#This Row],[temps VTT]],$I$4:$I$35,1)</f>
        <v>25</v>
      </c>
      <c r="K25" s="11">
        <v>0.5166898148148148</v>
      </c>
      <c r="L25" s="11">
        <v>0.55905092592592587</v>
      </c>
      <c r="M25" s="10">
        <f>Tableau134[[#This Row],[Heure d''arrivée33]]-Tableau134[[#This Row],[Heure de départ22]]</f>
        <v>4.2361111111111072E-2</v>
      </c>
      <c r="N25" s="9">
        <f>RANK(Tableau134[[#This Row],[temps VTT4]],$M$3:$M$34,1)</f>
        <v>22</v>
      </c>
      <c r="O25" s="11">
        <v>7.6388888888888886E-3</v>
      </c>
      <c r="P25" s="10">
        <v>4.9999999999999996E-2</v>
      </c>
      <c r="Q25" s="10">
        <f>Tableau134[[#This Row],[Pénalité (en min)]]+Tableau134[[#This Row],[temps CO (en min)]]</f>
        <v>5.7638888888888885E-2</v>
      </c>
      <c r="R25" s="9">
        <f>RANK(Tableau134[[#This Row],[temps ttl CO (en min)]],$Q$3:$Q$34,1)</f>
        <v>25</v>
      </c>
      <c r="S25" s="20">
        <f>Tableau134[[#This Row],[temps ttl CO (en min)]]+Tableau134[[#This Row],[temps VTT4]]+Tableau134[[#This Row],[temps VTT]]+Tableau134[[#This Row],[temps]]</f>
        <v>0.18854166666666658</v>
      </c>
      <c r="T25" s="21">
        <f t="shared" si="0"/>
        <v>24</v>
      </c>
    </row>
    <row r="26" spans="1:20">
      <c r="A26" s="9" t="s">
        <v>12</v>
      </c>
      <c r="B26" s="9">
        <v>526</v>
      </c>
      <c r="C26" s="10">
        <v>0.39939814814814811</v>
      </c>
      <c r="D26" s="10">
        <v>0.4312037037037037</v>
      </c>
      <c r="E26" s="10">
        <f>(Tableau134[[#This Row],[Heure d''arrivée]]-Tableau134[[#This Row],[Heure de départ]])</f>
        <v>3.1805555555555587E-2</v>
      </c>
      <c r="F26" s="9">
        <f>RANK(Tableau134[[#This Row],[temps]],$E$3:$E$36,1)</f>
        <v>24</v>
      </c>
      <c r="G26" s="11">
        <v>0.44666666666666671</v>
      </c>
      <c r="H26" s="11">
        <v>0.49175925925925923</v>
      </c>
      <c r="I26" s="10">
        <f>Tableau134[[#This Row],[Heure d''arrivée3]]-Tableau134[[#This Row],[Heure de départ2]]</f>
        <v>4.5092592592592518E-2</v>
      </c>
      <c r="J26" s="9">
        <f>RANK(Tableau134[[#This Row],[temps VTT]],$I$4:$I$35,1)</f>
        <v>17</v>
      </c>
      <c r="K26" s="11">
        <v>0.51115740740740734</v>
      </c>
      <c r="L26" s="11">
        <v>0.55131944444444447</v>
      </c>
      <c r="M26" s="10">
        <f>Tableau134[[#This Row],[Heure d''arrivée33]]-Tableau134[[#This Row],[Heure de départ22]]</f>
        <v>4.0162037037037135E-2</v>
      </c>
      <c r="N26" s="9">
        <f>RANK(Tableau134[[#This Row],[temps VTT4]],$M$3:$M$34,1)</f>
        <v>20</v>
      </c>
      <c r="O26" s="11">
        <v>0</v>
      </c>
      <c r="P26" s="10">
        <v>5.1967592592592593E-2</v>
      </c>
      <c r="Q26" s="10">
        <f>Tableau134[[#This Row],[Pénalité (en min)]]+Tableau134[[#This Row],[temps CO (en min)]]</f>
        <v>5.1967592592592593E-2</v>
      </c>
      <c r="R26" s="9">
        <f>RANK(Tableau134[[#This Row],[temps ttl CO (en min)]],$Q$3:$Q$34,1)</f>
        <v>15</v>
      </c>
      <c r="S26" s="20">
        <f>Tableau134[[#This Row],[temps ttl CO (en min)]]+Tableau134[[#This Row],[temps VTT4]]+Tableau134[[#This Row],[temps VTT]]+Tableau134[[#This Row],[temps]]</f>
        <v>0.16902777777777783</v>
      </c>
      <c r="T26" s="21">
        <f t="shared" si="0"/>
        <v>20</v>
      </c>
    </row>
    <row r="27" spans="1:20">
      <c r="A27" s="9" t="s">
        <v>11</v>
      </c>
      <c r="B27" s="9">
        <v>527</v>
      </c>
      <c r="C27" s="10">
        <v>0.39939814814814811</v>
      </c>
      <c r="D27" s="10">
        <v>0.42758101851851849</v>
      </c>
      <c r="E27" s="10">
        <f>(Tableau134[[#This Row],[Heure d''arrivée]]-Tableau134[[#This Row],[Heure de départ]])</f>
        <v>2.8182870370370372E-2</v>
      </c>
      <c r="F27" s="9">
        <f>RANK(Tableau134[[#This Row],[temps]],$E$3:$E$36,1)</f>
        <v>19</v>
      </c>
      <c r="G27" s="11">
        <v>0.44444444444444442</v>
      </c>
      <c r="H27" s="11">
        <v>0.48774305555555553</v>
      </c>
      <c r="I27" s="10">
        <f>Tableau134[[#This Row],[Heure d''arrivée3]]-Tableau134[[#This Row],[Heure de départ2]]</f>
        <v>4.3298611111111107E-2</v>
      </c>
      <c r="J27" s="9">
        <f>RANK(Tableau134[[#This Row],[temps VTT]],$I$4:$I$35,1)</f>
        <v>14</v>
      </c>
      <c r="K27" s="11">
        <v>0.50974537037037038</v>
      </c>
      <c r="L27" s="11">
        <v>0.5455902777777778</v>
      </c>
      <c r="M27" s="10">
        <f>Tableau134[[#This Row],[Heure d''arrivée33]]-Tableau134[[#This Row],[Heure de départ22]]</f>
        <v>3.5844907407407423E-2</v>
      </c>
      <c r="N27" s="9">
        <f>RANK(Tableau134[[#This Row],[temps VTT4]],$M$3:$M$34,1)</f>
        <v>15</v>
      </c>
      <c r="O27" s="11">
        <v>2.7777777777777779E-3</v>
      </c>
      <c r="P27" s="10">
        <v>4.040509259259259E-2</v>
      </c>
      <c r="Q27" s="10">
        <f>Tableau134[[#This Row],[Pénalité (en min)]]+Tableau134[[#This Row],[temps CO (en min)]]</f>
        <v>4.3182870370370365E-2</v>
      </c>
      <c r="R27" s="9">
        <f>RANK(Tableau134[[#This Row],[temps ttl CO (en min)]],$Q$3:$Q$34,1)</f>
        <v>3</v>
      </c>
      <c r="S27" s="20">
        <f>Tableau134[[#This Row],[temps ttl CO (en min)]]+Tableau134[[#This Row],[temps VTT4]]+Tableau134[[#This Row],[temps VTT]]+Tableau134[[#This Row],[temps]]</f>
        <v>0.15050925925925926</v>
      </c>
      <c r="T27" s="21">
        <f t="shared" si="0"/>
        <v>8</v>
      </c>
    </row>
    <row r="28" spans="1:20">
      <c r="A28" s="9" t="s">
        <v>10</v>
      </c>
      <c r="B28" s="9">
        <v>528</v>
      </c>
      <c r="C28" s="10">
        <v>0.39939814814814811</v>
      </c>
      <c r="D28" s="10">
        <v>0.42504629629629626</v>
      </c>
      <c r="E28" s="10">
        <f>(Tableau134[[#This Row],[Heure d''arrivée]]-Tableau134[[#This Row],[Heure de départ]])</f>
        <v>2.5648148148148142E-2</v>
      </c>
      <c r="F28" s="9">
        <f>RANK(Tableau134[[#This Row],[temps]],$E$3:$E$36,1)</f>
        <v>12</v>
      </c>
      <c r="G28" s="11">
        <v>0.44100694444444444</v>
      </c>
      <c r="H28" s="11">
        <v>0.47998842592592594</v>
      </c>
      <c r="I28" s="10">
        <f>Tableau134[[#This Row],[Heure d''arrivée3]]-Tableau134[[#This Row],[Heure de départ2]]</f>
        <v>3.8981481481481506E-2</v>
      </c>
      <c r="J28" s="9">
        <f>RANK(Tableau134[[#This Row],[temps VTT]],$I$4:$I$35,1)</f>
        <v>7</v>
      </c>
      <c r="K28" s="11">
        <v>0.5072916666666667</v>
      </c>
      <c r="L28" s="11">
        <v>0.54156250000000006</v>
      </c>
      <c r="M28" s="10">
        <f>Tableau134[[#This Row],[Heure d''arrivée33]]-Tableau134[[#This Row],[Heure de départ22]]</f>
        <v>3.4270833333333361E-2</v>
      </c>
      <c r="N28" s="9">
        <f>RANK(Tableau134[[#This Row],[temps VTT4]],$M$3:$M$34,1)</f>
        <v>11</v>
      </c>
      <c r="O28" s="11">
        <v>0</v>
      </c>
      <c r="P28" s="10">
        <v>5.1493055555555556E-2</v>
      </c>
      <c r="Q28" s="10">
        <f>Tableau134[[#This Row],[Pénalité (en min)]]+Tableau134[[#This Row],[temps CO (en min)]]</f>
        <v>5.1493055555555556E-2</v>
      </c>
      <c r="R28" s="9">
        <f>RANK(Tableau134[[#This Row],[temps ttl CO (en min)]],$Q$3:$Q$34,1)</f>
        <v>14</v>
      </c>
      <c r="S28" s="20">
        <f>Tableau134[[#This Row],[temps ttl CO (en min)]]+Tableau134[[#This Row],[temps VTT4]]+Tableau134[[#This Row],[temps VTT]]+Tableau134[[#This Row],[temps]]</f>
        <v>0.15039351851851857</v>
      </c>
      <c r="T28" s="21">
        <f t="shared" si="0"/>
        <v>7</v>
      </c>
    </row>
    <row r="29" spans="1:20">
      <c r="A29" s="9" t="s">
        <v>9</v>
      </c>
      <c r="B29" s="9">
        <v>529</v>
      </c>
      <c r="C29" s="10">
        <v>0.39939814814814811</v>
      </c>
      <c r="D29" s="10">
        <v>0.43270833333333331</v>
      </c>
      <c r="E29" s="10">
        <f>(Tableau134[[#This Row],[Heure d''arrivée]]-Tableau134[[#This Row],[Heure de départ]])</f>
        <v>3.3310185185185193E-2</v>
      </c>
      <c r="F29" s="9">
        <f>RANK(Tableau134[[#This Row],[temps]],$E$3:$E$36,1)</f>
        <v>30</v>
      </c>
      <c r="G29" s="11">
        <v>0.44876157407407408</v>
      </c>
      <c r="H29" s="11">
        <v>0.51094907407407408</v>
      </c>
      <c r="I29" s="10">
        <f>Tableau134[[#This Row],[Heure d''arrivée3]]-Tableau134[[#This Row],[Heure de départ2]]</f>
        <v>6.2187500000000007E-2</v>
      </c>
      <c r="J29" s="9">
        <f>RANK(Tableau134[[#This Row],[temps VTT]],$I$4:$I$35,1)</f>
        <v>30</v>
      </c>
      <c r="K29" s="11">
        <v>0.51755787037037038</v>
      </c>
      <c r="L29" s="11">
        <v>0.56880787037037039</v>
      </c>
      <c r="M29" s="10">
        <f>Tableau134[[#This Row],[Heure d''arrivée33]]-Tableau134[[#This Row],[Heure de départ22]]</f>
        <v>5.1250000000000018E-2</v>
      </c>
      <c r="N29" s="9">
        <f>RANK(Tableau134[[#This Row],[temps VTT4]],$M$3:$M$34,1)</f>
        <v>30</v>
      </c>
      <c r="O29" s="11">
        <v>2.7777777777777779E-3</v>
      </c>
      <c r="P29" s="10">
        <v>4.3240740740740739E-2</v>
      </c>
      <c r="Q29" s="10">
        <f>Tableau134[[#This Row],[Pénalité (en min)]]+Tableau134[[#This Row],[temps CO (en min)]]</f>
        <v>4.6018518518518514E-2</v>
      </c>
      <c r="R29" s="9">
        <f>RANK(Tableau134[[#This Row],[temps ttl CO (en min)]],$Q$3:$Q$34,1)</f>
        <v>8</v>
      </c>
      <c r="S29" s="20">
        <f>Tableau134[[#This Row],[temps ttl CO (en min)]]+Tableau134[[#This Row],[temps VTT4]]+Tableau134[[#This Row],[temps VTT]]+Tableau134[[#This Row],[temps]]</f>
        <v>0.19276620370370373</v>
      </c>
      <c r="T29" s="21">
        <f t="shared" si="0"/>
        <v>26</v>
      </c>
    </row>
    <row r="30" spans="1:20">
      <c r="A30" s="9" t="s">
        <v>8</v>
      </c>
      <c r="B30" s="13">
        <v>530</v>
      </c>
      <c r="C30" s="10">
        <v>0.39939814814814811</v>
      </c>
      <c r="D30" s="10">
        <v>0.43629629629629635</v>
      </c>
      <c r="E30" s="10">
        <f>(Tableau134[[#This Row],[Heure d''arrivée]]-Tableau134[[#This Row],[Heure de départ]])</f>
        <v>3.6898148148148235E-2</v>
      </c>
      <c r="F30" s="9">
        <f>RANK(Tableau134[[#This Row],[temps]],$E$3:$E$36,1)</f>
        <v>32</v>
      </c>
      <c r="G30" s="11">
        <v>0.44947916666666665</v>
      </c>
      <c r="H30" s="11">
        <v>0.51223379629629628</v>
      </c>
      <c r="I30" s="10">
        <f>Tableau134[[#This Row],[Heure d''arrivée3]]-Tableau134[[#This Row],[Heure de départ2]]</f>
        <v>6.2754629629629632E-2</v>
      </c>
      <c r="J30" s="9">
        <f>RANK(Tableau134[[#This Row],[temps VTT]],$I$4:$I$35,1)</f>
        <v>31</v>
      </c>
      <c r="K30" s="11">
        <v>0.52534722222222219</v>
      </c>
      <c r="L30" s="11">
        <v>0.57158564814814816</v>
      </c>
      <c r="M30" s="10">
        <f>Tableau134[[#This Row],[Heure d''arrivée33]]-Tableau134[[#This Row],[Heure de départ22]]</f>
        <v>4.6238425925925974E-2</v>
      </c>
      <c r="N30" s="9">
        <f>RANK(Tableau134[[#This Row],[temps VTT4]],$M$3:$M$34,1)</f>
        <v>27</v>
      </c>
      <c r="O30" s="11">
        <v>2.7777777777777779E-3</v>
      </c>
      <c r="P30" s="10">
        <v>5.2094907407407409E-2</v>
      </c>
      <c r="Q30" s="10">
        <f>Tableau134[[#This Row],[Pénalité (en min)]]+Tableau134[[#This Row],[temps CO (en min)]]</f>
        <v>5.4872685185185184E-2</v>
      </c>
      <c r="R30" s="9">
        <f>RANK(Tableau134[[#This Row],[temps ttl CO (en min)]],$Q$3:$Q$34,1)</f>
        <v>22</v>
      </c>
      <c r="S30" s="20">
        <f>Tableau134[[#This Row],[temps ttl CO (en min)]]+Tableau134[[#This Row],[temps VTT4]]+Tableau134[[#This Row],[temps VTT]]+Tableau134[[#This Row],[temps]]</f>
        <v>0.20076388888888902</v>
      </c>
      <c r="T30" s="21">
        <f t="shared" si="0"/>
        <v>28</v>
      </c>
    </row>
    <row r="31" spans="1:20">
      <c r="A31" s="9" t="s">
        <v>7</v>
      </c>
      <c r="B31" s="9">
        <v>531</v>
      </c>
      <c r="C31" s="10">
        <v>0.39939814814814811</v>
      </c>
      <c r="D31" s="10">
        <v>0.42749999999999999</v>
      </c>
      <c r="E31" s="10">
        <f>(Tableau134[[#This Row],[Heure d''arrivée]]-Tableau134[[#This Row],[Heure de départ]])</f>
        <v>2.8101851851851878E-2</v>
      </c>
      <c r="F31" s="9">
        <f>RANK(Tableau134[[#This Row],[temps]],$E$3:$E$36,1)</f>
        <v>17</v>
      </c>
      <c r="G31" s="11">
        <v>0.44346064814814817</v>
      </c>
      <c r="H31" s="11">
        <v>0.4927199074074074</v>
      </c>
      <c r="I31" s="10">
        <f>Tableau134[[#This Row],[Heure d''arrivée3]]-Tableau134[[#This Row],[Heure de départ2]]</f>
        <v>4.9259259259259225E-2</v>
      </c>
      <c r="J31" s="9">
        <f>RANK(Tableau134[[#This Row],[temps VTT]],$I$4:$I$35,1)</f>
        <v>22</v>
      </c>
      <c r="K31" s="11">
        <v>0.51376157407407408</v>
      </c>
      <c r="L31" s="11">
        <v>0.55538194444444444</v>
      </c>
      <c r="M31" s="10">
        <f>Tableau134[[#This Row],[Heure d''arrivée33]]-Tableau134[[#This Row],[Heure de départ22]]</f>
        <v>4.1620370370370363E-2</v>
      </c>
      <c r="N31" s="9">
        <f>RANK(Tableau134[[#This Row],[temps VTT4]],$M$3:$M$34,1)</f>
        <v>21</v>
      </c>
      <c r="O31" s="11">
        <v>2.7777777777777779E-3</v>
      </c>
      <c r="P31" s="10">
        <v>5.1840277777777777E-2</v>
      </c>
      <c r="Q31" s="10">
        <f>Tableau134[[#This Row],[Pénalité (en min)]]+Tableau134[[#This Row],[temps CO (en min)]]</f>
        <v>5.4618055555555552E-2</v>
      </c>
      <c r="R31" s="9">
        <f>RANK(Tableau134[[#This Row],[temps ttl CO (en min)]],$Q$3:$Q$34,1)</f>
        <v>21</v>
      </c>
      <c r="S31" s="20">
        <f>Tableau134[[#This Row],[temps ttl CO (en min)]]+Tableau134[[#This Row],[temps VTT4]]+Tableau134[[#This Row],[temps VTT]]+Tableau134[[#This Row],[temps]]</f>
        <v>0.17359953703703701</v>
      </c>
      <c r="T31" s="21">
        <f t="shared" si="0"/>
        <v>21</v>
      </c>
    </row>
    <row r="32" spans="1:20">
      <c r="A32" s="9" t="s">
        <v>6</v>
      </c>
      <c r="B32" s="9">
        <v>533</v>
      </c>
      <c r="C32" s="14">
        <v>0.39939814814814811</v>
      </c>
      <c r="D32" s="10">
        <v>0.43837962962962962</v>
      </c>
      <c r="E32" s="10">
        <f>(Tableau134[[#This Row],[Heure d''arrivée]]-Tableau134[[#This Row],[Heure de départ]])</f>
        <v>3.8981481481481506E-2</v>
      </c>
      <c r="F32" s="9">
        <f>RANK(Tableau134[[#This Row],[temps]],$E$3:$E$36,1)</f>
        <v>33</v>
      </c>
      <c r="G32" s="11">
        <v>0.45004629629629633</v>
      </c>
      <c r="H32" s="11">
        <v>0.51162037037037034</v>
      </c>
      <c r="I32" s="10">
        <f>Tableau134[[#This Row],[Heure d''arrivée3]]-Tableau134[[#This Row],[Heure de départ2]]</f>
        <v>6.1574074074074003E-2</v>
      </c>
      <c r="J32" s="9">
        <f>RANK(Tableau134[[#This Row],[temps VTT]],$I$4:$I$35,1)</f>
        <v>28</v>
      </c>
      <c r="K32" s="11">
        <v>0.52637731481481487</v>
      </c>
      <c r="L32" s="11">
        <v>0.57543981481481488</v>
      </c>
      <c r="M32" s="10">
        <f>Tableau134[[#This Row],[Heure d''arrivée33]]-Tableau134[[#This Row],[Heure de départ22]]</f>
        <v>4.9062500000000009E-2</v>
      </c>
      <c r="N32" s="9">
        <f>RANK(Tableau134[[#This Row],[temps VTT4]],$M$3:$M$34,1)</f>
        <v>28</v>
      </c>
      <c r="O32" s="11">
        <v>6.2499999999999995E-3</v>
      </c>
      <c r="P32" s="10">
        <v>5.541666666666667E-2</v>
      </c>
      <c r="Q32" s="10">
        <f>Tableau134[[#This Row],[Pénalité (en min)]]+Tableau134[[#This Row],[temps CO (en min)]]</f>
        <v>6.1666666666666668E-2</v>
      </c>
      <c r="R32" s="9">
        <f>RANK(Tableau134[[#This Row],[temps ttl CO (en min)]],$Q$3:$Q$34,1)</f>
        <v>28</v>
      </c>
      <c r="S32" s="20">
        <f>Tableau134[[#This Row],[temps ttl CO (en min)]]+Tableau134[[#This Row],[temps VTT4]]+Tableau134[[#This Row],[temps VTT]]+Tableau134[[#This Row],[temps]]</f>
        <v>0.21128472222222219</v>
      </c>
      <c r="T32" s="21">
        <f t="shared" si="0"/>
        <v>30</v>
      </c>
    </row>
    <row r="33" spans="1:20">
      <c r="A33" s="9" t="s">
        <v>5</v>
      </c>
      <c r="B33" s="13">
        <v>508</v>
      </c>
      <c r="C33" s="14">
        <v>0.39939814814814811</v>
      </c>
      <c r="D33" s="10">
        <v>0.42268518518518516</v>
      </c>
      <c r="E33" s="10">
        <f>(Tableau134[[#This Row],[Heure d''arrivée]]-Tableau134[[#This Row],[Heure de départ]])</f>
        <v>2.3287037037037051E-2</v>
      </c>
      <c r="F33" s="9">
        <f>RANK(Tableau134[[#This Row],[temps]],$E$3:$E$36,1)</f>
        <v>2</v>
      </c>
      <c r="G33" s="11">
        <v>0.43659722222222225</v>
      </c>
      <c r="H33" s="11">
        <v>0.4692824074074074</v>
      </c>
      <c r="I33" s="10">
        <f>Tableau134[[#This Row],[Heure d''arrivée3]]-Tableau134[[#This Row],[Heure de départ2]]</f>
        <v>3.268518518518515E-2</v>
      </c>
      <c r="J33" s="9">
        <f>RANK(Tableau134[[#This Row],[temps VTT]],$I$4:$I$35,1)</f>
        <v>2</v>
      </c>
      <c r="K33" s="11">
        <v>0.50532407407407409</v>
      </c>
      <c r="L33" s="11">
        <v>0.53494212962962961</v>
      </c>
      <c r="M33" s="10">
        <f>Tableau134[[#This Row],[Heure d''arrivée33]]-Tableau134[[#This Row],[Heure de départ22]]</f>
        <v>2.9618055555555522E-2</v>
      </c>
      <c r="N33" s="9">
        <f>RANK(Tableau134[[#This Row],[temps VTT4]],$M$3:$M$34,1)</f>
        <v>3</v>
      </c>
      <c r="O33" s="11">
        <v>6.9444444444444441E-3</v>
      </c>
      <c r="P33" s="10">
        <v>3.7164351851851851E-2</v>
      </c>
      <c r="Q33" s="10">
        <f>Tableau134[[#This Row],[Pénalité (en min)]]+Tableau134[[#This Row],[temps CO (en min)]]</f>
        <v>4.4108796296296299E-2</v>
      </c>
      <c r="R33" s="9">
        <f>RANK(Tableau134[[#This Row],[temps ttl CO (en min)]],$Q$3:$Q$34,1)</f>
        <v>4</v>
      </c>
      <c r="S33" s="20">
        <f>Tableau134[[#This Row],[temps ttl CO (en min)]]+Tableau134[[#This Row],[temps VTT4]]+Tableau134[[#This Row],[temps VTT]]+Tableau134[[#This Row],[temps]]</f>
        <v>0.12969907407407402</v>
      </c>
      <c r="T33" s="21">
        <f t="shared" si="0"/>
        <v>2</v>
      </c>
    </row>
    <row r="34" spans="1:20">
      <c r="A34" s="9" t="s">
        <v>4</v>
      </c>
      <c r="B34" s="13">
        <v>532</v>
      </c>
      <c r="C34" s="14">
        <v>0.39939814814814811</v>
      </c>
      <c r="D34" s="10">
        <v>0.43153935185185183</v>
      </c>
      <c r="E34" s="10">
        <f>(Tableau134[[#This Row],[Heure d''arrivée]]-Tableau134[[#This Row],[Heure de départ]])</f>
        <v>3.2141203703703713E-2</v>
      </c>
      <c r="F34" s="9">
        <f>RANK(Tableau134[[#This Row],[temps]],$E$3:$E$36,1)</f>
        <v>26</v>
      </c>
      <c r="G34" s="11">
        <v>0.44741898148148151</v>
      </c>
      <c r="H34" s="11">
        <v>0.51217592592592587</v>
      </c>
      <c r="I34" s="10">
        <f>Tableau134[[#This Row],[Heure d''arrivée3]]-Tableau134[[#This Row],[Heure de départ2]]</f>
        <v>6.4756944444444353E-2</v>
      </c>
      <c r="J34" s="9">
        <f>RANK(Tableau134[[#This Row],[temps VTT]],$I$4:$I$35,1)</f>
        <v>32</v>
      </c>
      <c r="K34" s="11">
        <v>0.52025462962962965</v>
      </c>
      <c r="L34" s="11">
        <v>0.5738657407407407</v>
      </c>
      <c r="M34" s="10">
        <f>Tableau134[[#This Row],[Heure d''arrivée33]]-Tableau134[[#This Row],[Heure de départ22]]</f>
        <v>5.3611111111111054E-2</v>
      </c>
      <c r="N34" s="9">
        <f>RANK(Tableau134[[#This Row],[temps VTT4]],$M$3:$M$34,1)</f>
        <v>31</v>
      </c>
      <c r="O34" s="11">
        <v>8.3333333333333332E-3</v>
      </c>
      <c r="P34" s="10">
        <v>5.5243055555555559E-2</v>
      </c>
      <c r="Q34" s="10">
        <f>Tableau134[[#This Row],[Pénalité (en min)]]+Tableau134[[#This Row],[temps CO (en min)]]</f>
        <v>6.3576388888888891E-2</v>
      </c>
      <c r="R34" s="9">
        <f>RANK(Tableau134[[#This Row],[temps ttl CO (en min)]],$Q$3:$Q$34,1)</f>
        <v>30</v>
      </c>
      <c r="S34" s="20">
        <f>Tableau134[[#This Row],[temps ttl CO (en min)]]+Tableau134[[#This Row],[temps VTT4]]+Tableau134[[#This Row],[temps VTT]]+Tableau134[[#This Row],[temps]]</f>
        <v>0.21408564814814801</v>
      </c>
      <c r="T34" s="21">
        <f t="shared" si="0"/>
        <v>31</v>
      </c>
    </row>
    <row r="35" spans="1:20">
      <c r="A35" s="9" t="s">
        <v>3</v>
      </c>
      <c r="B35" s="13">
        <v>534</v>
      </c>
      <c r="C35" s="14">
        <v>0.39939814814814811</v>
      </c>
      <c r="D35" s="10">
        <v>0.42746527777777782</v>
      </c>
      <c r="E35" s="10">
        <f>(Tableau134[[#This Row],[Heure d''arrivée]]-Tableau134[[#This Row],[Heure de départ]])</f>
        <v>2.8067129629629706E-2</v>
      </c>
      <c r="F35" s="9">
        <f>RANK(Tableau134[[#This Row],[temps]],$E$3:$E$36,1)</f>
        <v>16</v>
      </c>
      <c r="G35" s="11">
        <v>0.44302083333333336</v>
      </c>
      <c r="H35" s="11">
        <v>0.50129629629629624</v>
      </c>
      <c r="I35" s="10">
        <f>Tableau134[[#This Row],[Heure d''arrivée3]]-Tableau134[[#This Row],[Heure de départ2]]</f>
        <v>5.8275462962962876E-2</v>
      </c>
      <c r="J35" s="9">
        <f>RANK(Tableau134[[#This Row],[temps VTT]],$I$4:$I$35,1)</f>
        <v>26</v>
      </c>
      <c r="K35" s="11">
        <v>0.51613425925925926</v>
      </c>
      <c r="L35" s="9" t="s">
        <v>0</v>
      </c>
      <c r="M35" s="10" t="s">
        <v>0</v>
      </c>
      <c r="N35" s="9" t="s">
        <v>2</v>
      </c>
      <c r="O35" s="13"/>
      <c r="P35" s="10"/>
      <c r="Q35" s="10"/>
      <c r="R35" s="13"/>
      <c r="S35" s="19"/>
      <c r="T35" s="19"/>
    </row>
    <row r="36" spans="1:20">
      <c r="A36" s="21" t="s">
        <v>1</v>
      </c>
      <c r="B36" s="25">
        <v>520</v>
      </c>
      <c r="C36" s="24">
        <v>0.39939814814814811</v>
      </c>
      <c r="D36" s="20">
        <v>0.42372685185185183</v>
      </c>
      <c r="E36" s="20">
        <f>D36-C36</f>
        <v>2.4328703703703713E-2</v>
      </c>
      <c r="F36" s="27">
        <f>RANK(E36,E3:E36,1)</f>
        <v>10</v>
      </c>
      <c r="G36" s="22">
        <v>0.4392361111111111</v>
      </c>
      <c r="H36" s="22">
        <v>0.47515046296296298</v>
      </c>
      <c r="I36" s="20">
        <f>H36-G36</f>
        <v>3.5914351851851878E-2</v>
      </c>
      <c r="J36" s="21">
        <f>RANK(I36,I4:I36,1)</f>
        <v>4</v>
      </c>
      <c r="K36" s="21" t="s">
        <v>0</v>
      </c>
      <c r="L36" s="21" t="s">
        <v>0</v>
      </c>
      <c r="M36" s="20" t="s">
        <v>0</v>
      </c>
      <c r="N36" s="27" t="s">
        <v>0</v>
      </c>
      <c r="O36" s="27"/>
      <c r="P36" s="20"/>
      <c r="Q36" s="20"/>
      <c r="R36" s="27"/>
      <c r="S36" s="19"/>
      <c r="T36" s="19"/>
    </row>
  </sheetData>
  <mergeCells count="4">
    <mergeCell ref="C1:F1"/>
    <mergeCell ref="G1:J1"/>
    <mergeCell ref="K1:N1"/>
    <mergeCell ref="O1:R1"/>
  </mergeCells>
  <pageMargins left="0.7" right="0.7" top="0.75" bottom="0.75" header="0.3" footer="0.3"/>
  <pageSetup paperSize="9" orientation="portrait" horizontalDpi="4294967292" verticalDpi="4294967292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workbookViewId="0">
      <pane xSplit="1" topLeftCell="B1" activePane="topRight" state="frozen"/>
      <selection pane="topRight" activeCell="L18" sqref="L18"/>
    </sheetView>
  </sheetViews>
  <sheetFormatPr baseColWidth="10" defaultRowHeight="15" x14ac:dyDescent="0"/>
  <cols>
    <col min="1" max="1" width="17.5" customWidth="1"/>
    <col min="2" max="2" width="13.83203125" customWidth="1"/>
    <col min="3" max="3" width="16" customWidth="1"/>
    <col min="4" max="4" width="15.33203125" customWidth="1"/>
    <col min="6" max="6" width="12.33203125" customWidth="1"/>
    <col min="7" max="7" width="17" customWidth="1"/>
    <col min="8" max="8" width="16.33203125" customWidth="1"/>
    <col min="9" max="9" width="11.6640625" customWidth="1"/>
    <col min="10" max="10" width="11.1640625" customWidth="1"/>
    <col min="11" max="11" width="17.83203125" customWidth="1"/>
    <col min="12" max="12" width="17.1640625" customWidth="1"/>
    <col min="13" max="13" width="12.6640625" customWidth="1"/>
    <col min="14" max="14" width="12.1640625" customWidth="1"/>
    <col min="15" max="15" width="16.5" customWidth="1"/>
    <col min="16" max="16" width="17.6640625" customWidth="1"/>
    <col min="17" max="17" width="19.83203125" customWidth="1"/>
    <col min="18" max="18" width="13.1640625" customWidth="1"/>
    <col min="19" max="19" width="12.6640625" customWidth="1"/>
    <col min="20" max="20" width="16" customWidth="1"/>
  </cols>
  <sheetData>
    <row r="1" spans="1:20" ht="23">
      <c r="C1" s="18" t="s">
        <v>59</v>
      </c>
      <c r="G1" s="18" t="s">
        <v>58</v>
      </c>
      <c r="K1" s="18" t="s">
        <v>60</v>
      </c>
      <c r="O1" s="18" t="s">
        <v>61</v>
      </c>
    </row>
    <row r="2" spans="1:20" s="1" customFormat="1" ht="18">
      <c r="A2" s="1" t="s">
        <v>56</v>
      </c>
      <c r="B2" s="5" t="s">
        <v>55</v>
      </c>
      <c r="C2" s="4" t="s">
        <v>54</v>
      </c>
      <c r="D2" s="3" t="s">
        <v>53</v>
      </c>
      <c r="E2" s="3" t="s">
        <v>52</v>
      </c>
      <c r="F2" s="3" t="s">
        <v>51</v>
      </c>
      <c r="G2" s="1" t="s">
        <v>50</v>
      </c>
      <c r="H2" s="1" t="s">
        <v>49</v>
      </c>
      <c r="I2" s="1" t="s">
        <v>48</v>
      </c>
      <c r="J2" s="1" t="s">
        <v>47</v>
      </c>
      <c r="K2" s="1" t="s">
        <v>46</v>
      </c>
      <c r="L2" s="1" t="s">
        <v>45</v>
      </c>
      <c r="M2" s="1" t="s">
        <v>44</v>
      </c>
      <c r="N2" s="1" t="s">
        <v>43</v>
      </c>
      <c r="O2" s="3" t="s">
        <v>42</v>
      </c>
      <c r="P2" s="2" t="s">
        <v>41</v>
      </c>
      <c r="Q2" s="1" t="s">
        <v>40</v>
      </c>
      <c r="R2" s="1" t="s">
        <v>39</v>
      </c>
      <c r="S2" s="1" t="s">
        <v>38</v>
      </c>
      <c r="T2" s="15" t="s">
        <v>37</v>
      </c>
    </row>
    <row r="3" spans="1:20" s="1" customFormat="1" ht="18">
      <c r="A3" s="19" t="s">
        <v>19</v>
      </c>
      <c r="B3" s="19">
        <v>518</v>
      </c>
      <c r="C3" s="20">
        <v>0.39939814814814811</v>
      </c>
      <c r="D3" s="20">
        <v>0.42346064814814816</v>
      </c>
      <c r="E3" s="20">
        <f>Table3[[#This Row],[Heure d''arrivée]]-Table3[[#This Row],[Heure de départ]]</f>
        <v>2.4062500000000042E-2</v>
      </c>
      <c r="F3" s="21">
        <f>RANK(Table3[[#This Row],[temps]],Table3[temps],1)</f>
        <v>2</v>
      </c>
      <c r="G3" s="22">
        <v>0.4384953703703704</v>
      </c>
      <c r="H3" s="22">
        <v>0.4878587962962963</v>
      </c>
      <c r="I3" s="20">
        <f>Table3[[#This Row],[Heure d''arrivée3]]-Table3[[#This Row],[Heure de départ2]]</f>
        <v>4.9363425925925908E-2</v>
      </c>
      <c r="J3" s="21">
        <f>RANK(Table3[[#This Row],[temps VTT]],$I$3:$I$12,1)</f>
        <v>5</v>
      </c>
      <c r="K3" s="22">
        <v>0.51011574074074073</v>
      </c>
      <c r="L3" s="22">
        <v>0.54254629629629625</v>
      </c>
      <c r="M3" s="20">
        <f>Table3[[#This Row],[Heure d''arrivée33]]-Table3[[#This Row],[Heure de départ22]]</f>
        <v>3.2430555555555518E-2</v>
      </c>
      <c r="N3" s="21">
        <f>RANK(Table3[[#This Row],[temps VTT4]],Table3[temps VTT4],1)</f>
        <v>1</v>
      </c>
      <c r="O3" s="22">
        <v>6.9444444444444441E-3</v>
      </c>
      <c r="P3" s="20">
        <v>3.9317129629629625E-2</v>
      </c>
      <c r="Q3" s="20">
        <f>Table3[[#This Row],[Pénalité (en min)]]+Table3[[#This Row],[temps CO (en min)]]</f>
        <v>4.6261574074074066E-2</v>
      </c>
      <c r="R3" s="21">
        <f>RANK(Table3[[#This Row],[temps ttl CO (en min)]],Table3[temps ttl CO (en min)],1)</f>
        <v>2</v>
      </c>
      <c r="S3" s="20">
        <f>Table3[[#This Row],[temps]]+Table3[[#This Row],[temps VTT]]+Table3[[#This Row],[temps VTT4]]+Table3[[#This Row],[temps ttl CO (en min)]]</f>
        <v>0.15211805555555552</v>
      </c>
      <c r="T3" s="16">
        <f>RANK(Table3[[#This Row],[Total temps]],$S$3:$S$12,1)</f>
        <v>2</v>
      </c>
    </row>
    <row r="4" spans="1:20" s="1" customFormat="1" ht="18">
      <c r="A4" s="19" t="s">
        <v>23</v>
      </c>
      <c r="B4" s="19">
        <v>514</v>
      </c>
      <c r="C4" s="20">
        <v>0.39939814814814811</v>
      </c>
      <c r="D4" s="20">
        <v>0.42336805555555551</v>
      </c>
      <c r="E4" s="20">
        <f>Table3[[#This Row],[Heure d''arrivée]]-Table3[[#This Row],[Heure de départ]]</f>
        <v>2.3969907407407398E-2</v>
      </c>
      <c r="F4" s="21">
        <f>RANK(Table3[[#This Row],[temps]],Table3[temps],1)</f>
        <v>1</v>
      </c>
      <c r="G4" s="23">
        <v>0.43659722222222225</v>
      </c>
      <c r="H4" s="22">
        <v>0.49853009259259262</v>
      </c>
      <c r="I4" s="20">
        <f>Table3[[#This Row],[Heure d''arrivée3]]-Table3[[#This Row],[Heure de départ2]]</f>
        <v>6.1932870370370374E-2</v>
      </c>
      <c r="J4" s="21">
        <f>RANK(Table3[[#This Row],[temps VTT]],$I$3:$I$12,1)</f>
        <v>9</v>
      </c>
      <c r="K4" s="22">
        <v>0.51511574074074074</v>
      </c>
      <c r="L4" s="22">
        <v>0.56478009259259265</v>
      </c>
      <c r="M4" s="20">
        <f>Table3[[#This Row],[Heure d''arrivée33]]-Table3[[#This Row],[Heure de départ22]]</f>
        <v>4.9664351851851918E-2</v>
      </c>
      <c r="N4" s="21">
        <f>RANK(Table3[[#This Row],[temps VTT4]],Table3[temps VTT4],1)</f>
        <v>9</v>
      </c>
      <c r="O4" s="22">
        <v>8.3333333333333332E-3</v>
      </c>
      <c r="P4" s="20">
        <v>5.3715277777777772E-2</v>
      </c>
      <c r="Q4" s="20">
        <f>Table3[[#This Row],[Pénalité (en min)]]+Table3[[#This Row],[temps CO (en min)]]</f>
        <v>6.2048611111111103E-2</v>
      </c>
      <c r="R4" s="21">
        <f>RANK(Table3[[#This Row],[temps ttl CO (en min)]],Table3[temps ttl CO (en min)],1)</f>
        <v>9</v>
      </c>
      <c r="S4" s="20">
        <f>Table3[[#This Row],[temps]]+Table3[[#This Row],[temps VTT]]+Table3[[#This Row],[temps VTT4]]+Table3[[#This Row],[temps ttl CO (en min)]]</f>
        <v>0.19761574074074079</v>
      </c>
      <c r="T4" s="16">
        <f>RANK(Table3[[#This Row],[Total temps]],$S$3:$S$12,1)</f>
        <v>7</v>
      </c>
    </row>
    <row r="5" spans="1:20" s="1" customFormat="1" ht="18">
      <c r="A5" s="19" t="s">
        <v>29</v>
      </c>
      <c r="B5" s="19">
        <v>507</v>
      </c>
      <c r="C5" s="20">
        <v>0.39939814814814811</v>
      </c>
      <c r="D5" s="20">
        <v>0.43124999999999997</v>
      </c>
      <c r="E5" s="20">
        <f>Table3[[#This Row],[Heure d''arrivée]]-Table3[[#This Row],[Heure de départ]]</f>
        <v>3.1851851851851853E-2</v>
      </c>
      <c r="F5" s="21">
        <f>RANK(Table3[[#This Row],[temps]],Table3[temps],1)</f>
        <v>6</v>
      </c>
      <c r="G5" s="22">
        <v>0.4470601851851852</v>
      </c>
      <c r="H5" s="22">
        <v>0.49629629629629629</v>
      </c>
      <c r="I5" s="20">
        <f>Table3[[#This Row],[Heure d''arrivée3]]-Table3[[#This Row],[Heure de départ2]]</f>
        <v>4.9236111111111092E-2</v>
      </c>
      <c r="J5" s="21">
        <f>RANK(Table3[[#This Row],[temps VTT]],$I$3:$I$12,1)</f>
        <v>4</v>
      </c>
      <c r="K5" s="22">
        <v>0.51484953703703706</v>
      </c>
      <c r="L5" s="22">
        <v>0.55734953703703705</v>
      </c>
      <c r="M5" s="20">
        <f>Table3[[#This Row],[Heure d''arrivée33]]-Table3[[#This Row],[Heure de départ22]]</f>
        <v>4.2499999999999982E-2</v>
      </c>
      <c r="N5" s="21">
        <f>RANK(Table3[[#This Row],[temps VTT4]],Table3[temps VTT4],1)</f>
        <v>6</v>
      </c>
      <c r="O5" s="22">
        <v>6.9444444444444441E-3</v>
      </c>
      <c r="P5" s="20">
        <v>7.0451388888888897E-2</v>
      </c>
      <c r="Q5" s="20">
        <f>Table3[[#This Row],[Pénalité (en min)]]+Table3[[#This Row],[temps CO (en min)]]</f>
        <v>7.7395833333333344E-2</v>
      </c>
      <c r="R5" s="21">
        <f>RANK(Table3[[#This Row],[temps ttl CO (en min)]],Table3[temps ttl CO (en min)],1)</f>
        <v>11</v>
      </c>
      <c r="S5" s="20">
        <f>Table3[[#This Row],[temps]]+Table3[[#This Row],[temps VTT]]+Table3[[#This Row],[temps VTT4]]+Table3[[#This Row],[temps ttl CO (en min)]]</f>
        <v>0.20098379629629626</v>
      </c>
      <c r="T5" s="16">
        <f>RANK(Table3[[#This Row],[Total temps]],$S$3:$S$12,1)</f>
        <v>8</v>
      </c>
    </row>
    <row r="6" spans="1:20" s="1" customFormat="1" ht="18">
      <c r="A6" s="19" t="s">
        <v>17</v>
      </c>
      <c r="B6" s="9">
        <v>521</v>
      </c>
      <c r="C6" s="20">
        <v>0.39939814814814811</v>
      </c>
      <c r="D6" s="20">
        <v>0.43237268518518518</v>
      </c>
      <c r="E6" s="20">
        <f>Table3[[#This Row],[Heure d''arrivée]]-Table3[[#This Row],[Heure de départ]]</f>
        <v>3.2974537037037066E-2</v>
      </c>
      <c r="F6" s="21">
        <f>RANK(Table3[[#This Row],[temps]],Table3[temps],1)</f>
        <v>8</v>
      </c>
      <c r="G6" s="22">
        <v>0.4484143518518518</v>
      </c>
      <c r="H6" s="22">
        <v>0.50787037037037031</v>
      </c>
      <c r="I6" s="20">
        <f>Table3[[#This Row],[Heure d''arrivée3]]-Table3[[#This Row],[Heure de départ2]]</f>
        <v>5.9456018518518505E-2</v>
      </c>
      <c r="J6" s="21">
        <f>RANK(Table3[[#This Row],[temps VTT]],$I$3:$I$12,1)</f>
        <v>7</v>
      </c>
      <c r="K6" s="22">
        <v>0.51693287037037039</v>
      </c>
      <c r="L6" s="22">
        <v>0.56207175925925923</v>
      </c>
      <c r="M6" s="20">
        <f>Table3[[#This Row],[Heure d''arrivée33]]-Table3[[#This Row],[Heure de départ22]]</f>
        <v>4.513888888888884E-2</v>
      </c>
      <c r="N6" s="21">
        <f>RANK(Table3[[#This Row],[temps VTT4]],Table3[temps VTT4],1)</f>
        <v>7</v>
      </c>
      <c r="O6" s="22">
        <v>0</v>
      </c>
      <c r="P6" s="20">
        <v>5.4143518518518514E-2</v>
      </c>
      <c r="Q6" s="20">
        <f>Table3[[#This Row],[Pénalité (en min)]]+Table3[[#This Row],[temps CO (en min)]]</f>
        <v>5.4143518518518514E-2</v>
      </c>
      <c r="R6" s="21">
        <f>RANK(Table3[[#This Row],[temps ttl CO (en min)]],Table3[temps ttl CO (en min)],1)</f>
        <v>4</v>
      </c>
      <c r="S6" s="20">
        <f>Table3[[#This Row],[temps]]+Table3[[#This Row],[temps VTT]]+Table3[[#This Row],[temps VTT4]]+Table3[[#This Row],[temps ttl CO (en min)]]</f>
        <v>0.19171296296296292</v>
      </c>
      <c r="T6" s="16">
        <f>RANK(Table3[[#This Row],[Total temps]],$S$3:$S$12,1)</f>
        <v>6</v>
      </c>
    </row>
    <row r="7" spans="1:20" s="1" customFormat="1" ht="18">
      <c r="A7" s="19" t="s">
        <v>32</v>
      </c>
      <c r="B7" s="9">
        <v>504</v>
      </c>
      <c r="C7" s="20">
        <v>0.39939814814814811</v>
      </c>
      <c r="D7" s="20">
        <v>0.42775462962962968</v>
      </c>
      <c r="E7" s="20">
        <f>Table3[[#This Row],[Heure d''arrivée]]-Table3[[#This Row],[Heure de départ]]</f>
        <v>2.8356481481481566E-2</v>
      </c>
      <c r="F7" s="21">
        <f>RANK(Table3[[#This Row],[temps]],Table3[temps],1)</f>
        <v>4</v>
      </c>
      <c r="G7" s="22">
        <v>0.44495370370370368</v>
      </c>
      <c r="H7" s="22">
        <v>0.48393518518518519</v>
      </c>
      <c r="I7" s="20">
        <f>Table3[[#This Row],[Heure d''arrivée3]]-Table3[[#This Row],[Heure de départ2]]</f>
        <v>3.8981481481481506E-2</v>
      </c>
      <c r="J7" s="21">
        <f>RANK(Table3[[#This Row],[temps VTT]],$I$3:$I$12,1)</f>
        <v>1</v>
      </c>
      <c r="K7" s="22">
        <v>0.50871527777777781</v>
      </c>
      <c r="L7" s="22">
        <v>0.54393518518518513</v>
      </c>
      <c r="M7" s="20">
        <f>Table3[[#This Row],[Heure d''arrivée33]]-Table3[[#This Row],[Heure de départ22]]</f>
        <v>3.5219907407407325E-2</v>
      </c>
      <c r="N7" s="21">
        <f>RANK(Table3[[#This Row],[temps VTT4]],Table3[temps VTT4],1)</f>
        <v>3</v>
      </c>
      <c r="O7" s="22">
        <v>4.1666666666666666E-3</v>
      </c>
      <c r="P7" s="20">
        <v>4.6226851851851852E-2</v>
      </c>
      <c r="Q7" s="20">
        <f>Table3[[#This Row],[Pénalité (en min)]]+Table3[[#This Row],[temps CO (en min)]]</f>
        <v>5.0393518518518518E-2</v>
      </c>
      <c r="R7" s="21">
        <f>RANK(Table3[[#This Row],[temps ttl CO (en min)]],Table3[temps ttl CO (en min)],1)</f>
        <v>3</v>
      </c>
      <c r="S7" s="20">
        <f>Table3[[#This Row],[temps]]+Table3[[#This Row],[temps VTT]]+Table3[[#This Row],[temps VTT4]]+Table3[[#This Row],[temps ttl CO (en min)]]</f>
        <v>0.15295138888888893</v>
      </c>
      <c r="T7" s="16">
        <f>RANK(Table3[[#This Row],[Total temps]],$S$3:$S$12,1)</f>
        <v>3</v>
      </c>
    </row>
    <row r="8" spans="1:20" s="1" customFormat="1" ht="18">
      <c r="A8" s="9" t="s">
        <v>13</v>
      </c>
      <c r="B8" s="9">
        <v>525</v>
      </c>
      <c r="C8" s="20">
        <v>0.39939814814814811</v>
      </c>
      <c r="D8" s="20">
        <v>0.43402777777777773</v>
      </c>
      <c r="E8" s="20">
        <f>Table3[[#This Row],[Heure d''arrivée]]-Table3[[#This Row],[Heure de départ]]</f>
        <v>3.4629629629629621E-2</v>
      </c>
      <c r="F8" s="21">
        <f>RANK(Table3[[#This Row],[temps]],Table3[temps],1)</f>
        <v>9</v>
      </c>
      <c r="G8" s="22">
        <v>0.44920138888888889</v>
      </c>
      <c r="H8" s="22">
        <v>0.50311342592592589</v>
      </c>
      <c r="I8" s="20">
        <f>Table3[[#This Row],[Heure d''arrivée3]]-Table3[[#This Row],[Heure de départ2]]</f>
        <v>5.3912037037037008E-2</v>
      </c>
      <c r="J8" s="21">
        <f>RANK(Table3[[#This Row],[temps VTT]],$I$3:$I$12,1)</f>
        <v>6</v>
      </c>
      <c r="K8" s="22">
        <v>0.5166898148148148</v>
      </c>
      <c r="L8" s="22">
        <v>0.55905092592592587</v>
      </c>
      <c r="M8" s="20">
        <f>Table3[[#This Row],[Heure d''arrivée33]]-Table3[[#This Row],[Heure de départ22]]</f>
        <v>4.2361111111111072E-2</v>
      </c>
      <c r="N8" s="21">
        <f>RANK(Table3[[#This Row],[temps VTT4]],Table3[temps VTT4],1)</f>
        <v>5</v>
      </c>
      <c r="O8" s="22">
        <v>7.6388888888888886E-3</v>
      </c>
      <c r="P8" s="20">
        <v>4.9999999999999996E-2</v>
      </c>
      <c r="Q8" s="20">
        <f>Table3[[#This Row],[Pénalité (en min)]]+Table3[[#This Row],[temps CO (en min)]]</f>
        <v>5.7638888888888885E-2</v>
      </c>
      <c r="R8" s="21">
        <f>RANK(Table3[[#This Row],[temps ttl CO (en min)]],Table3[temps ttl CO (en min)],1)</f>
        <v>6</v>
      </c>
      <c r="S8" s="20">
        <f>Table3[[#This Row],[temps]]+Table3[[#This Row],[temps VTT]]+Table3[[#This Row],[temps VTT4]]+Table3[[#This Row],[temps ttl CO (en min)]]</f>
        <v>0.18854166666666658</v>
      </c>
      <c r="T8" s="16">
        <f>RANK(Table3[[#This Row],[Total temps]],$S$3:$S$12,1)</f>
        <v>5</v>
      </c>
    </row>
    <row r="9" spans="1:20" s="1" customFormat="1" ht="18">
      <c r="A9" s="9" t="s">
        <v>14</v>
      </c>
      <c r="B9" s="9">
        <v>524</v>
      </c>
      <c r="C9" s="20">
        <v>0.39939814814814811</v>
      </c>
      <c r="D9" s="20">
        <v>0.42827546296296298</v>
      </c>
      <c r="E9" s="20">
        <f>Table3[[#This Row],[Heure d''arrivée]]-Table3[[#This Row],[Heure de départ]]</f>
        <v>2.887731481481487E-2</v>
      </c>
      <c r="F9" s="21">
        <f>RANK(Table3[[#This Row],[temps]],Table3[temps],1)</f>
        <v>5</v>
      </c>
      <c r="G9" s="22">
        <v>0.44528935185185187</v>
      </c>
      <c r="H9" s="22">
        <v>0.48789351851851853</v>
      </c>
      <c r="I9" s="20">
        <f>Table3[[#This Row],[Heure d''arrivée3]]-Table3[[#This Row],[Heure de départ2]]</f>
        <v>4.2604166666666665E-2</v>
      </c>
      <c r="J9" s="21">
        <f>RANK(Table3[[#This Row],[temps VTT]],$I$3:$I$12,1)</f>
        <v>3</v>
      </c>
      <c r="K9" s="22">
        <v>0.51035879629629632</v>
      </c>
      <c r="L9" s="22">
        <v>0.54634259259259255</v>
      </c>
      <c r="M9" s="20">
        <f>Table3[[#This Row],[Heure d''arrivée33]]-Table3[[#This Row],[Heure de départ22]]</f>
        <v>3.5983796296296222E-2</v>
      </c>
      <c r="N9" s="21">
        <f>RANK(Table3[[#This Row],[temps VTT4]],Table3[temps VTT4],1)</f>
        <v>4</v>
      </c>
      <c r="O9" s="22">
        <v>2.7777777777777779E-3</v>
      </c>
      <c r="P9" s="20">
        <v>3.6898148148148145E-2</v>
      </c>
      <c r="Q9" s="20">
        <f>Table3[[#This Row],[Pénalité (en min)]]+Table3[[#This Row],[temps CO (en min)]]</f>
        <v>3.967592592592592E-2</v>
      </c>
      <c r="R9" s="21">
        <f>RANK(Table3[[#This Row],[temps ttl CO (en min)]],Table3[temps ttl CO (en min)],1)</f>
        <v>1</v>
      </c>
      <c r="S9" s="20">
        <f>Table3[[#This Row],[temps]]+Table3[[#This Row],[temps VTT]]+Table3[[#This Row],[temps VTT4]]+Table3[[#This Row],[temps ttl CO (en min)]]</f>
        <v>0.14714120370370368</v>
      </c>
      <c r="T9" s="16">
        <f>RANK(Table3[[#This Row],[Total temps]],$S$3:$S$12,1)</f>
        <v>1</v>
      </c>
    </row>
    <row r="10" spans="1:20" s="1" customFormat="1" ht="18">
      <c r="A10" s="9" t="s">
        <v>6</v>
      </c>
      <c r="B10" s="9">
        <v>533</v>
      </c>
      <c r="C10" s="24">
        <v>0.39939814814814811</v>
      </c>
      <c r="D10" s="20">
        <v>0.43837962962962962</v>
      </c>
      <c r="E10" s="20">
        <f>Table3[[#This Row],[Heure d''arrivée]]-Table3[[#This Row],[Heure de départ]]</f>
        <v>3.8981481481481506E-2</v>
      </c>
      <c r="F10" s="21">
        <f>RANK(Table3[[#This Row],[temps]],Table3[temps],1)</f>
        <v>10</v>
      </c>
      <c r="G10" s="22">
        <v>0.45004629629629633</v>
      </c>
      <c r="H10" s="22">
        <v>0.51162037037037034</v>
      </c>
      <c r="I10" s="20">
        <f>Table3[[#This Row],[Heure d''arrivée3]]-Table3[[#This Row],[Heure de départ2]]</f>
        <v>6.1574074074074003E-2</v>
      </c>
      <c r="J10" s="21">
        <f>RANK(Table3[[#This Row],[temps VTT]],$I$3:$I$12,1)</f>
        <v>8</v>
      </c>
      <c r="K10" s="22">
        <v>0.52637731481481487</v>
      </c>
      <c r="L10" s="22">
        <v>0.57543981481481488</v>
      </c>
      <c r="M10" s="20">
        <f>Table3[[#This Row],[Heure d''arrivée33]]-Table3[[#This Row],[Heure de départ22]]</f>
        <v>4.9062500000000009E-2</v>
      </c>
      <c r="N10" s="21">
        <f>RANK(Table3[[#This Row],[temps VTT4]],Table3[temps VTT4],1)</f>
        <v>8</v>
      </c>
      <c r="O10" s="22">
        <v>6.2499999999999995E-3</v>
      </c>
      <c r="P10" s="20">
        <v>5.541666666666667E-2</v>
      </c>
      <c r="Q10" s="20">
        <f>Table3[[#This Row],[Pénalité (en min)]]+Table3[[#This Row],[temps CO (en min)]]</f>
        <v>6.1666666666666668E-2</v>
      </c>
      <c r="R10" s="21">
        <f>RANK(Table3[[#This Row],[temps ttl CO (en min)]],Table3[temps ttl CO (en min)],1)</f>
        <v>8</v>
      </c>
      <c r="S10" s="20">
        <f>Table3[[#This Row],[temps]]+Table3[[#This Row],[temps VTT]]+Table3[[#This Row],[temps VTT4]]+Table3[[#This Row],[temps ttl CO (en min)]]</f>
        <v>0.21128472222222219</v>
      </c>
      <c r="T10" s="16">
        <f>RANK(Table3[[#This Row],[Total temps]],$S$3:$S$12,1)</f>
        <v>9</v>
      </c>
    </row>
    <row r="11" spans="1:20" s="1" customFormat="1" ht="18">
      <c r="A11" s="9" t="s">
        <v>34</v>
      </c>
      <c r="B11" s="9">
        <v>502</v>
      </c>
      <c r="C11" s="20">
        <v>0.39939814814814811</v>
      </c>
      <c r="D11" s="20">
        <v>0.42354166666666665</v>
      </c>
      <c r="E11" s="20">
        <f>Table3[[#This Row],[Heure d''arrivée]]-Table3[[#This Row],[Heure de départ]]</f>
        <v>2.4143518518518536E-2</v>
      </c>
      <c r="F11" s="21">
        <f>RANK(Table3[[#This Row],[temps]],Table3[temps],1)</f>
        <v>3</v>
      </c>
      <c r="G11" s="22">
        <v>0.43804398148148144</v>
      </c>
      <c r="H11" s="22">
        <v>0.47974537037037041</v>
      </c>
      <c r="I11" s="20">
        <f>Table3[[#This Row],[Heure d''arrivée3]]-Table3[[#This Row],[Heure de départ2]]</f>
        <v>4.1701388888888968E-2</v>
      </c>
      <c r="J11" s="21">
        <f>RANK(Table3[[#This Row],[temps VTT]],$I$3:$I$12,1)</f>
        <v>2</v>
      </c>
      <c r="K11" s="22">
        <v>0.50663194444444448</v>
      </c>
      <c r="L11" s="22">
        <v>0.5404282407407407</v>
      </c>
      <c r="M11" s="20">
        <f>Table3[[#This Row],[Heure d''arrivée33]]-Table3[[#This Row],[Heure de départ22]]</f>
        <v>3.3796296296296213E-2</v>
      </c>
      <c r="N11" s="21">
        <f>RANK(Table3[[#This Row],[temps VTT4]],Table3[temps VTT4],1)</f>
        <v>2</v>
      </c>
      <c r="O11" s="22">
        <v>9.0277777777777787E-3</v>
      </c>
      <c r="P11" s="20">
        <v>4.7557870370370368E-2</v>
      </c>
      <c r="Q11" s="20">
        <f>Table3[[#This Row],[Pénalité (en min)]]+Table3[[#This Row],[temps CO (en min)]]</f>
        <v>5.6585648148148149E-2</v>
      </c>
      <c r="R11" s="21">
        <f>RANK(Table3[[#This Row],[temps ttl CO (en min)]],Table3[temps ttl CO (en min)],1)</f>
        <v>5</v>
      </c>
      <c r="S11" s="20">
        <f>Table3[[#This Row],[temps]]+Table3[[#This Row],[temps VTT]]+Table3[[#This Row],[temps VTT4]]+Table3[[#This Row],[temps ttl CO (en min)]]</f>
        <v>0.15622685185185187</v>
      </c>
      <c r="T11" s="16">
        <f>RANK(Table3[[#This Row],[Total temps]],$S$3:$S$12,1)</f>
        <v>4</v>
      </c>
    </row>
    <row r="12" spans="1:20" s="1" customFormat="1" ht="18">
      <c r="A12" s="9" t="s">
        <v>4</v>
      </c>
      <c r="B12" s="13">
        <v>532</v>
      </c>
      <c r="C12" s="24">
        <v>0.39939814814814811</v>
      </c>
      <c r="D12" s="20">
        <v>0.43153935185185183</v>
      </c>
      <c r="E12" s="20">
        <f>Table3[[#This Row],[Heure d''arrivée]]-Table3[[#This Row],[Heure de départ]]</f>
        <v>3.2141203703703713E-2</v>
      </c>
      <c r="F12" s="21">
        <f>RANK(Table3[[#This Row],[temps]],Table3[temps],1)</f>
        <v>7</v>
      </c>
      <c r="G12" s="22">
        <v>0.44741898148148151</v>
      </c>
      <c r="H12" s="22">
        <v>0.51217592592592587</v>
      </c>
      <c r="I12" s="20">
        <f>Table3[[#This Row],[Heure d''arrivée3]]-Table3[[#This Row],[Heure de départ2]]</f>
        <v>6.4756944444444353E-2</v>
      </c>
      <c r="J12" s="21">
        <f>RANK(Table3[[#This Row],[temps VTT]],$I$3:$I$12,1)</f>
        <v>10</v>
      </c>
      <c r="K12" s="22">
        <v>0.52025462962962965</v>
      </c>
      <c r="L12" s="22">
        <v>0.5738657407407407</v>
      </c>
      <c r="M12" s="20">
        <f>Table3[[#This Row],[Heure d''arrivée33]]-Table3[[#This Row],[Heure de départ22]]</f>
        <v>5.3611111111111054E-2</v>
      </c>
      <c r="N12" s="21">
        <f>RANK(Table3[[#This Row],[temps VTT4]],Table3[temps VTT4],1)</f>
        <v>10</v>
      </c>
      <c r="O12" s="22">
        <v>8.3333333333333332E-3</v>
      </c>
      <c r="P12" s="20">
        <v>5.5243055555555559E-2</v>
      </c>
      <c r="Q12" s="20">
        <f>Table3[[#This Row],[Pénalité (en min)]]+Table3[[#This Row],[temps CO (en min)]]</f>
        <v>6.3576388888888891E-2</v>
      </c>
      <c r="R12" s="21">
        <f>RANK(Table3[[#This Row],[temps ttl CO (en min)]],Table3[temps ttl CO (en min)],1)</f>
        <v>10</v>
      </c>
      <c r="S12" s="20">
        <f>Table3[[#This Row],[temps]]+Table3[[#This Row],[temps VTT]]+Table3[[#This Row],[temps VTT4]]+Table3[[#This Row],[temps ttl CO (en min)]]</f>
        <v>0.21408564814814801</v>
      </c>
      <c r="T12" s="16">
        <f>RANK(Table3[[#This Row],[Total temps]],$S$3:$S$12,1)</f>
        <v>10</v>
      </c>
    </row>
    <row r="13" spans="1:20" s="1" customFormat="1" ht="18">
      <c r="A13" s="9" t="s">
        <v>36</v>
      </c>
      <c r="B13" s="9">
        <v>501</v>
      </c>
      <c r="C13" s="20">
        <v>0.39939814814814811</v>
      </c>
      <c r="D13" s="20">
        <v>0.43937500000000002</v>
      </c>
      <c r="E13" s="20">
        <f>Table3[[#This Row],[Heure d''arrivée]]-Table3[[#This Row],[Heure de départ]]</f>
        <v>3.9976851851851902E-2</v>
      </c>
      <c r="F13" s="21">
        <f>RANK(Table3[[#This Row],[temps]],Table3[temps],1)</f>
        <v>11</v>
      </c>
      <c r="G13" s="22">
        <v>0.45035879629629627</v>
      </c>
      <c r="H13" s="21" t="s">
        <v>0</v>
      </c>
      <c r="I13" s="20" t="s">
        <v>0</v>
      </c>
      <c r="J13" s="21" t="s">
        <v>0</v>
      </c>
      <c r="K13" s="22">
        <v>0.51896990740740734</v>
      </c>
      <c r="L13" s="22">
        <v>0.5725810185185185</v>
      </c>
      <c r="M13" s="20">
        <f>Table3[[#This Row],[Heure d''arrivée33]]-Table3[[#This Row],[Heure de départ22]]</f>
        <v>5.3611111111111165E-2</v>
      </c>
      <c r="N13" s="21">
        <f>RANK(Table3[[#This Row],[temps VTT4]],Table3[temps VTT4],1)</f>
        <v>11</v>
      </c>
      <c r="O13" s="22">
        <v>6.2499999999999995E-3</v>
      </c>
      <c r="P13" s="20">
        <v>5.153935185185185E-2</v>
      </c>
      <c r="Q13" s="20">
        <f>Table3[[#This Row],[Pénalité (en min)]]+Table3[[#This Row],[temps CO (en min)]]</f>
        <v>5.7789351851851849E-2</v>
      </c>
      <c r="R13" s="21">
        <f>RANK(Table3[[#This Row],[temps ttl CO (en min)]],Table3[temps ttl CO (en min)],1)</f>
        <v>7</v>
      </c>
      <c r="S13" s="20" t="s">
        <v>0</v>
      </c>
      <c r="T13" s="16" t="s">
        <v>0</v>
      </c>
    </row>
  </sheetData>
  <pageMargins left="0.75" right="0.75" top="1" bottom="1" header="0.5" footer="0.5"/>
  <pageSetup paperSize="9" orientation="portrait" horizontalDpi="4294967292" verticalDpi="4294967292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tabSelected="1" workbookViewId="0">
      <pane xSplit="1" topLeftCell="F1" activePane="topRight" state="frozen"/>
      <selection pane="topRight" activeCell="D7" sqref="D7"/>
    </sheetView>
  </sheetViews>
  <sheetFormatPr baseColWidth="10" defaultRowHeight="15" x14ac:dyDescent="0"/>
  <cols>
    <col min="1" max="1" width="23" customWidth="1"/>
    <col min="2" max="2" width="13.83203125" customWidth="1"/>
    <col min="3" max="3" width="16" customWidth="1"/>
    <col min="4" max="4" width="15.33203125" customWidth="1"/>
    <col min="6" max="6" width="12.33203125" customWidth="1"/>
    <col min="7" max="7" width="17" customWidth="1"/>
    <col min="8" max="8" width="16.33203125" customWidth="1"/>
    <col min="9" max="9" width="11.6640625" customWidth="1"/>
    <col min="10" max="10" width="11.1640625" customWidth="1"/>
    <col min="11" max="11" width="17.83203125" customWidth="1"/>
    <col min="12" max="12" width="17.1640625" customWidth="1"/>
    <col min="13" max="13" width="12.6640625" customWidth="1"/>
    <col min="14" max="14" width="12.1640625" customWidth="1"/>
    <col min="15" max="15" width="16.5" customWidth="1"/>
    <col min="16" max="16" width="17.6640625" customWidth="1"/>
    <col min="17" max="17" width="19.83203125" customWidth="1"/>
    <col min="18" max="18" width="13.1640625" customWidth="1"/>
    <col min="19" max="19" width="12.6640625" customWidth="1"/>
    <col min="20" max="20" width="16" customWidth="1"/>
  </cols>
  <sheetData>
    <row r="1" spans="1:20" ht="23">
      <c r="C1" s="18" t="s">
        <v>59</v>
      </c>
      <c r="D1" s="17"/>
      <c r="E1" s="17"/>
      <c r="F1" s="17"/>
      <c r="G1" s="18" t="s">
        <v>58</v>
      </c>
      <c r="H1" s="17"/>
      <c r="I1" s="17"/>
      <c r="J1" s="17"/>
      <c r="K1" s="18" t="s">
        <v>60</v>
      </c>
      <c r="L1" s="17"/>
      <c r="M1" s="17"/>
      <c r="N1" s="17"/>
      <c r="O1" s="18" t="s">
        <v>61</v>
      </c>
      <c r="P1" s="17"/>
      <c r="Q1" s="17"/>
      <c r="R1" s="17"/>
    </row>
    <row r="2" spans="1:20" s="1" customFormat="1" ht="18">
      <c r="A2" s="1" t="s">
        <v>56</v>
      </c>
      <c r="B2" s="5" t="s">
        <v>55</v>
      </c>
      <c r="C2" s="4" t="s">
        <v>54</v>
      </c>
      <c r="D2" s="3" t="s">
        <v>53</v>
      </c>
      <c r="E2" s="3" t="s">
        <v>52</v>
      </c>
      <c r="F2" s="3" t="s">
        <v>51</v>
      </c>
      <c r="G2" s="1" t="s">
        <v>50</v>
      </c>
      <c r="H2" s="1" t="s">
        <v>49</v>
      </c>
      <c r="I2" s="1" t="s">
        <v>48</v>
      </c>
      <c r="J2" s="1" t="s">
        <v>47</v>
      </c>
      <c r="K2" s="1" t="s">
        <v>46</v>
      </c>
      <c r="L2" s="1" t="s">
        <v>45</v>
      </c>
      <c r="M2" s="1" t="s">
        <v>44</v>
      </c>
      <c r="N2" s="1" t="s">
        <v>43</v>
      </c>
      <c r="O2" s="3" t="s">
        <v>42</v>
      </c>
      <c r="P2" s="2" t="s">
        <v>41</v>
      </c>
      <c r="Q2" s="1" t="s">
        <v>40</v>
      </c>
      <c r="R2" s="1" t="s">
        <v>39</v>
      </c>
      <c r="S2" s="1" t="s">
        <v>38</v>
      </c>
      <c r="T2" s="15" t="s">
        <v>37</v>
      </c>
    </row>
    <row r="3" spans="1:20" s="1" customFormat="1" ht="18">
      <c r="A3" s="9" t="s">
        <v>10</v>
      </c>
      <c r="B3" s="9">
        <v>528</v>
      </c>
      <c r="C3" s="10">
        <v>0.39939814814814811</v>
      </c>
      <c r="D3" s="10">
        <v>0.42504629629629626</v>
      </c>
      <c r="E3" s="10">
        <f>Table2[[#This Row],[Heure d''arrivée]]-Table2[[#This Row],[Heure de départ]]</f>
        <v>2.5648148148148142E-2</v>
      </c>
      <c r="F3" s="9">
        <f>RANK(Table2[[#This Row],[temps]],Table2[temps],1)</f>
        <v>9</v>
      </c>
      <c r="G3" s="11">
        <v>0.44100694444444444</v>
      </c>
      <c r="H3" s="11">
        <v>0.47998842592592594</v>
      </c>
      <c r="I3" s="10">
        <f>Table2[[#This Row],[Heure d''arrivée3]]-Table2[[#This Row],[Heure de départ2]]</f>
        <v>3.8981481481481506E-2</v>
      </c>
      <c r="J3" s="9">
        <f>RANK(Table2[[#This Row],[temps VTT]],Table2[temps VTT],1)</f>
        <v>8</v>
      </c>
      <c r="K3" s="11">
        <v>0.5072916666666667</v>
      </c>
      <c r="L3" s="11">
        <v>0.54156250000000006</v>
      </c>
      <c r="M3" s="10">
        <f>Table2[[#This Row],[Heure d''arrivée33]]-Table2[[#This Row],[Heure de départ22]]</f>
        <v>3.4270833333333361E-2</v>
      </c>
      <c r="N3" s="9">
        <f>RANK(Table2[[#This Row],[temps VTT4]],$M$3:$M$23,1)</f>
        <v>9</v>
      </c>
      <c r="O3" s="11">
        <v>0</v>
      </c>
      <c r="P3" s="10">
        <v>5.1493055555555556E-2</v>
      </c>
      <c r="Q3" s="10">
        <f>Table2[[#This Row],[Pénalité (en min)]]+Table2[[#This Row],[temps CO (en min)]]</f>
        <v>5.1493055555555556E-2</v>
      </c>
      <c r="R3" s="9">
        <f>RANK(Table2[[#This Row],[temps ttl CO (en min)]],$Q$3:$Q$23,1)</f>
        <v>11</v>
      </c>
      <c r="S3" s="10">
        <f>Table2[[#This Row],[temps]]+Table2[[#This Row],[temps VTT]]+Table2[[#This Row],[temps VTT4]]+Table2[[#This Row],[temps ttl CO (en min)]]</f>
        <v>0.15039351851851857</v>
      </c>
      <c r="T3" s="16">
        <f>RANK(Table2[[#This Row],[Total temps]],$S$3:$S$23,1)</f>
        <v>6</v>
      </c>
    </row>
    <row r="4" spans="1:20" s="1" customFormat="1" ht="18">
      <c r="A4" s="9" t="s">
        <v>18</v>
      </c>
      <c r="B4" s="9">
        <v>519</v>
      </c>
      <c r="C4" s="10">
        <v>0.39939814814814811</v>
      </c>
      <c r="D4" s="10">
        <v>0.42370370370370369</v>
      </c>
      <c r="E4" s="10">
        <f>Table2[[#This Row],[Heure d''arrivée]]-Table2[[#This Row],[Heure de départ]]</f>
        <v>2.430555555555558E-2</v>
      </c>
      <c r="F4" s="9">
        <f>RANK(Table2[[#This Row],[temps]],Table2[temps],1)</f>
        <v>6</v>
      </c>
      <c r="G4" s="11">
        <v>0.43965277777777773</v>
      </c>
      <c r="H4" s="11">
        <v>0.47452546296296294</v>
      </c>
      <c r="I4" s="10">
        <f>Table2[[#This Row],[Heure d''arrivée3]]-Table2[[#This Row],[Heure de départ2]]</f>
        <v>3.4872685185185215E-2</v>
      </c>
      <c r="J4" s="9">
        <f>RANK(Table2[[#This Row],[temps VTT]],Table2[temps VTT],1)</f>
        <v>3</v>
      </c>
      <c r="K4" s="11">
        <v>0.50572916666666667</v>
      </c>
      <c r="L4" s="11">
        <v>0.53644675925925933</v>
      </c>
      <c r="M4" s="10">
        <f>Table2[[#This Row],[Heure d''arrivée33]]-Table2[[#This Row],[Heure de départ22]]</f>
        <v>3.0717592592592657E-2</v>
      </c>
      <c r="N4" s="9">
        <f>RANK(Table2[[#This Row],[temps VTT4]],$M$3:$M$23,1)</f>
        <v>4</v>
      </c>
      <c r="O4" s="11">
        <v>6.2499999999999995E-3</v>
      </c>
      <c r="P4" s="10">
        <v>6.0706018518518513E-2</v>
      </c>
      <c r="Q4" s="10">
        <f>Table2[[#This Row],[Pénalité (en min)]]+Table2[[#This Row],[temps CO (en min)]]</f>
        <v>6.6956018518518512E-2</v>
      </c>
      <c r="R4" s="9">
        <f>RANK(Table2[[#This Row],[temps ttl CO (en min)]],$Q$3:$Q$23,1)</f>
        <v>21</v>
      </c>
      <c r="S4" s="10">
        <f>Table2[[#This Row],[temps]]+Table2[[#This Row],[temps VTT]]+Table2[[#This Row],[temps VTT4]]+Table2[[#This Row],[temps ttl CO (en min)]]</f>
        <v>0.15685185185185196</v>
      </c>
      <c r="T4" s="16">
        <f>RANK(Table2[[#This Row],[Total temps]],$S$3:$S$23,1)</f>
        <v>10</v>
      </c>
    </row>
    <row r="5" spans="1:20" s="1" customFormat="1" ht="18">
      <c r="A5" s="9" t="s">
        <v>12</v>
      </c>
      <c r="B5" s="9">
        <v>526</v>
      </c>
      <c r="C5" s="10">
        <v>0.39939814814814811</v>
      </c>
      <c r="D5" s="10">
        <v>0.4312037037037037</v>
      </c>
      <c r="E5" s="10">
        <f>Table2[[#This Row],[Heure d''arrivée]]-Table2[[#This Row],[Heure de départ]]</f>
        <v>3.1805555555555587E-2</v>
      </c>
      <c r="F5" s="9">
        <f>RANK(Table2[[#This Row],[temps]],Table2[temps],1)</f>
        <v>19</v>
      </c>
      <c r="G5" s="11">
        <v>0.44666666666666671</v>
      </c>
      <c r="H5" s="11">
        <v>0.49175925925925923</v>
      </c>
      <c r="I5" s="10">
        <f>Table2[[#This Row],[Heure d''arrivée3]]-Table2[[#This Row],[Heure de départ2]]</f>
        <v>4.5092592592592518E-2</v>
      </c>
      <c r="J5" s="9">
        <f>RANK(Table2[[#This Row],[temps VTT]],Table2[temps VTT],1)</f>
        <v>15</v>
      </c>
      <c r="K5" s="11">
        <v>0.51115740740740734</v>
      </c>
      <c r="L5" s="11">
        <v>0.55131944444444447</v>
      </c>
      <c r="M5" s="10">
        <f>Table2[[#This Row],[Heure d''arrivée33]]-Table2[[#This Row],[Heure de départ22]]</f>
        <v>4.0162037037037135E-2</v>
      </c>
      <c r="N5" s="9">
        <f>RANK(Table2[[#This Row],[temps VTT4]],$M$3:$M$23,1)</f>
        <v>16</v>
      </c>
      <c r="O5" s="11">
        <v>0</v>
      </c>
      <c r="P5" s="10">
        <v>5.1967592592592593E-2</v>
      </c>
      <c r="Q5" s="10">
        <f>Table2[[#This Row],[Pénalité (en min)]]+Table2[[#This Row],[temps CO (en min)]]</f>
        <v>5.1967592592592593E-2</v>
      </c>
      <c r="R5" s="9">
        <f>RANK(Table2[[#This Row],[temps ttl CO (en min)]],$Q$3:$Q$23,1)</f>
        <v>12</v>
      </c>
      <c r="S5" s="10">
        <f>Table2[[#This Row],[temps]]+Table2[[#This Row],[temps VTT]]+Table2[[#This Row],[temps VTT4]]+Table2[[#This Row],[temps ttl CO (en min)]]</f>
        <v>0.16902777777777783</v>
      </c>
      <c r="T5" s="16">
        <f>RANK(Table2[[#This Row],[Total temps]],$S$3:$S$23,1)</f>
        <v>16</v>
      </c>
    </row>
    <row r="6" spans="1:20" s="1" customFormat="1" ht="18">
      <c r="A6" s="9" t="s">
        <v>27</v>
      </c>
      <c r="B6" s="9">
        <v>510</v>
      </c>
      <c r="C6" s="10">
        <v>0.39939814814814811</v>
      </c>
      <c r="D6" s="10">
        <v>0.42297453703703702</v>
      </c>
      <c r="E6" s="10">
        <f>Table2[[#This Row],[Heure d''arrivée]]-Table2[[#This Row],[Heure de départ]]</f>
        <v>2.3576388888888911E-2</v>
      </c>
      <c r="F6" s="9">
        <f>RANK(Table2[[#This Row],[temps]],Table2[temps],1)</f>
        <v>3</v>
      </c>
      <c r="G6" s="12">
        <v>0.43659722222222225</v>
      </c>
      <c r="H6" s="11">
        <v>0.47440972222222227</v>
      </c>
      <c r="I6" s="10">
        <f>Table2[[#This Row],[Heure d''arrivée3]]-Table2[[#This Row],[Heure de départ2]]</f>
        <v>3.7812500000000027E-2</v>
      </c>
      <c r="J6" s="9">
        <f>RANK(Table2[[#This Row],[temps VTT]],Table2[temps VTT],1)</f>
        <v>6</v>
      </c>
      <c r="K6" s="11">
        <v>0.51965277777777785</v>
      </c>
      <c r="L6" s="11">
        <v>0.55061342592592599</v>
      </c>
      <c r="M6" s="10">
        <f>Table2[[#This Row],[Heure d''arrivée33]]-Table2[[#This Row],[Heure de départ22]]</f>
        <v>3.096064814814814E-2</v>
      </c>
      <c r="N6" s="9">
        <f>RANK(Table2[[#This Row],[temps VTT4]],$M$3:$M$23,1)</f>
        <v>5</v>
      </c>
      <c r="O6" s="11">
        <v>2.7777777777777779E-3</v>
      </c>
      <c r="P6" s="10">
        <v>4.5023148148148145E-2</v>
      </c>
      <c r="Q6" s="10">
        <f>Table2[[#This Row],[Pénalité (en min)]]+Table2[[#This Row],[temps CO (en min)]]</f>
        <v>4.780092592592592E-2</v>
      </c>
      <c r="R6" s="9">
        <f>RANK(Table2[[#This Row],[temps ttl CO (en min)]],$Q$3:$Q$23,1)</f>
        <v>9</v>
      </c>
      <c r="S6" s="10">
        <f>Table2[[#This Row],[temps]]+Table2[[#This Row],[temps VTT]]+Table2[[#This Row],[temps VTT4]]+Table2[[#This Row],[temps ttl CO (en min)]]</f>
        <v>0.14015046296296299</v>
      </c>
      <c r="T6" s="16">
        <f>RANK(Table2[[#This Row],[Total temps]],$S$3:$S$23,1)</f>
        <v>4</v>
      </c>
    </row>
    <row r="7" spans="1:20" s="1" customFormat="1" ht="18">
      <c r="A7" s="9" t="s">
        <v>24</v>
      </c>
      <c r="B7" s="9">
        <v>513</v>
      </c>
      <c r="C7" s="10">
        <v>0.39939814814814811</v>
      </c>
      <c r="D7" s="10">
        <v>0.42335648148148147</v>
      </c>
      <c r="E7" s="10">
        <f>Table2[[#This Row],[Heure d''arrivée]]-Table2[[#This Row],[Heure de départ]]</f>
        <v>2.3958333333333359E-2</v>
      </c>
      <c r="F7" s="9">
        <f>RANK(Table2[[#This Row],[temps]],Table2[temps],1)</f>
        <v>4</v>
      </c>
      <c r="G7" s="11">
        <v>0.43659722222222225</v>
      </c>
      <c r="H7" s="11">
        <v>0.4750462962962963</v>
      </c>
      <c r="I7" s="10">
        <f>Table2[[#This Row],[Heure d''arrivée3]]-Table2[[#This Row],[Heure de départ2]]</f>
        <v>3.8449074074074052E-2</v>
      </c>
      <c r="J7" s="9">
        <f>RANK(Table2[[#This Row],[temps VTT]],Table2[temps VTT],1)</f>
        <v>7</v>
      </c>
      <c r="K7" s="11">
        <v>0.50611111111111107</v>
      </c>
      <c r="L7" s="11">
        <v>0.53486111111111112</v>
      </c>
      <c r="M7" s="10">
        <f>Table2[[#This Row],[Heure d''arrivée33]]-Table2[[#This Row],[Heure de départ22]]</f>
        <v>2.8750000000000053E-2</v>
      </c>
      <c r="N7" s="9">
        <f>RANK(Table2[[#This Row],[temps VTT4]],$M$3:$M$23,1)</f>
        <v>1</v>
      </c>
      <c r="O7" s="11">
        <v>2.7777777777777779E-3</v>
      </c>
      <c r="P7" s="10">
        <v>5.1203703703703703E-2</v>
      </c>
      <c r="Q7" s="10">
        <f>Table2[[#This Row],[Pénalité (en min)]]+Table2[[#This Row],[temps CO (en min)]]</f>
        <v>5.3981481481481478E-2</v>
      </c>
      <c r="R7" s="9">
        <f>RANK(Table2[[#This Row],[temps ttl CO (en min)]],$Q$3:$Q$23,1)</f>
        <v>15</v>
      </c>
      <c r="S7" s="10">
        <f>Table2[[#This Row],[temps]]+Table2[[#This Row],[temps VTT]]+Table2[[#This Row],[temps VTT4]]+Table2[[#This Row],[temps ttl CO (en min)]]</f>
        <v>0.14513888888888893</v>
      </c>
      <c r="T7" s="16">
        <f>RANK(Table2[[#This Row],[Total temps]],$S$3:$S$23,1)</f>
        <v>5</v>
      </c>
    </row>
    <row r="8" spans="1:20" s="1" customFormat="1" ht="18">
      <c r="A8" s="9" t="s">
        <v>25</v>
      </c>
      <c r="B8" s="9">
        <v>512</v>
      </c>
      <c r="C8" s="10">
        <v>0.39939814814814811</v>
      </c>
      <c r="D8" s="10">
        <v>0.43106481481481485</v>
      </c>
      <c r="E8" s="10">
        <f>Table2[[#This Row],[Heure d''arrivée]]-Table2[[#This Row],[Heure de départ]]</f>
        <v>3.1666666666666732E-2</v>
      </c>
      <c r="F8" s="9">
        <f>RANK(Table2[[#This Row],[temps]],Table2[temps],1)</f>
        <v>17</v>
      </c>
      <c r="G8" s="12">
        <v>0.44585648148148144</v>
      </c>
      <c r="H8" s="11">
        <v>0.49400462962962965</v>
      </c>
      <c r="I8" s="10">
        <f>Table2[[#This Row],[Heure d''arrivée3]]-Table2[[#This Row],[Heure de départ2]]</f>
        <v>4.8148148148148218E-2</v>
      </c>
      <c r="J8" s="9">
        <f>RANK(Table2[[#This Row],[temps VTT]],Table2[temps VTT],1)</f>
        <v>18</v>
      </c>
      <c r="K8" s="11">
        <v>0.51400462962962956</v>
      </c>
      <c r="L8" s="11">
        <v>0.55905092592592587</v>
      </c>
      <c r="M8" s="10">
        <f>Table2[[#This Row],[Heure d''arrivée33]]-Table2[[#This Row],[Heure de départ22]]</f>
        <v>4.5046296296296306E-2</v>
      </c>
      <c r="N8" s="9">
        <f>RANK(Table2[[#This Row],[temps VTT4]],$M$3:$M$23,1)</f>
        <v>19</v>
      </c>
      <c r="O8" s="11">
        <v>9.0277777777777787E-3</v>
      </c>
      <c r="P8" s="10">
        <v>5.1192129629629629E-2</v>
      </c>
      <c r="Q8" s="10">
        <f>Table2[[#This Row],[Pénalité (en min)]]+Table2[[#This Row],[temps CO (en min)]]</f>
        <v>6.0219907407407409E-2</v>
      </c>
      <c r="R8" s="9">
        <f>RANK(Table2[[#This Row],[temps ttl CO (en min)]],$Q$3:$Q$23,1)</f>
        <v>20</v>
      </c>
      <c r="S8" s="10">
        <f>Table2[[#This Row],[temps]]+Table2[[#This Row],[temps VTT]]+Table2[[#This Row],[temps VTT4]]+Table2[[#This Row],[temps ttl CO (en min)]]</f>
        <v>0.18508101851851866</v>
      </c>
      <c r="T8" s="16">
        <f>RANK(Table2[[#This Row],[Total temps]],$S$3:$S$23,1)</f>
        <v>19</v>
      </c>
    </row>
    <row r="9" spans="1:20" s="1" customFormat="1" ht="18">
      <c r="A9" s="9" t="s">
        <v>31</v>
      </c>
      <c r="B9" s="9">
        <v>505</v>
      </c>
      <c r="C9" s="10">
        <v>0.39939814814814811</v>
      </c>
      <c r="D9" s="10">
        <v>0.43236111111111114</v>
      </c>
      <c r="E9" s="10">
        <f>Table2[[#This Row],[Heure d''arrivée]]-Table2[[#This Row],[Heure de départ]]</f>
        <v>3.2962962962963027E-2</v>
      </c>
      <c r="F9" s="9">
        <f>RANK(Table2[[#This Row],[temps]],Table2[temps],1)</f>
        <v>21</v>
      </c>
      <c r="G9" s="11">
        <v>0.44796296296296295</v>
      </c>
      <c r="H9" s="11">
        <v>0.49483796296296295</v>
      </c>
      <c r="I9" s="10">
        <f>Table2[[#This Row],[Heure d''arrivée3]]-Table2[[#This Row],[Heure de départ2]]</f>
        <v>4.6875E-2</v>
      </c>
      <c r="J9" s="9">
        <f>RANK(Table2[[#This Row],[temps VTT]],Table2[temps VTT],1)</f>
        <v>17</v>
      </c>
      <c r="K9" s="11">
        <v>0.51324074074074078</v>
      </c>
      <c r="L9" s="11">
        <v>0.5527199074074074</v>
      </c>
      <c r="M9" s="10">
        <f>Table2[[#This Row],[Heure d''arrivée33]]-Table2[[#This Row],[Heure de départ22]]</f>
        <v>3.9479166666666621E-2</v>
      </c>
      <c r="N9" s="9">
        <f>RANK(Table2[[#This Row],[temps VTT4]],$M$3:$M$23,1)</f>
        <v>15</v>
      </c>
      <c r="O9" s="11">
        <v>8.3333333333333332E-3</v>
      </c>
      <c r="P9" s="10">
        <v>3.6481481481481483E-2</v>
      </c>
      <c r="Q9" s="10">
        <f>Table2[[#This Row],[Pénalité (en min)]]+Table2[[#This Row],[temps CO (en min)]]</f>
        <v>4.4814814814814814E-2</v>
      </c>
      <c r="R9" s="9">
        <f>RANK(Table2[[#This Row],[temps ttl CO (en min)]],$Q$3:$Q$23,1)</f>
        <v>4</v>
      </c>
      <c r="S9" s="10">
        <f>Table2[[#This Row],[temps]]+Table2[[#This Row],[temps VTT]]+Table2[[#This Row],[temps VTT4]]+Table2[[#This Row],[temps ttl CO (en min)]]</f>
        <v>0.16413194444444446</v>
      </c>
      <c r="T9" s="16">
        <f>RANK(Table2[[#This Row],[Total temps]],$S$3:$S$23,1)</f>
        <v>15</v>
      </c>
    </row>
    <row r="10" spans="1:20" s="1" customFormat="1" ht="18">
      <c r="A10" s="9" t="s">
        <v>30</v>
      </c>
      <c r="B10" s="9">
        <v>506</v>
      </c>
      <c r="C10" s="10">
        <v>0.39939814814814811</v>
      </c>
      <c r="D10" s="10">
        <v>0.43174768518518519</v>
      </c>
      <c r="E10" s="10">
        <f>Table2[[#This Row],[Heure d''arrivée]]-Table2[[#This Row],[Heure de départ]]</f>
        <v>3.2349537037037079E-2</v>
      </c>
      <c r="F10" s="9">
        <f>RANK(Table2[[#This Row],[temps]],Table2[temps],1)</f>
        <v>20</v>
      </c>
      <c r="G10" s="11">
        <v>0.44796296296296295</v>
      </c>
      <c r="H10" s="11">
        <v>0.49268518518518517</v>
      </c>
      <c r="I10" s="10">
        <f>Table2[[#This Row],[Heure d''arrivée3]]-Table2[[#This Row],[Heure de départ2]]</f>
        <v>4.4722222222222219E-2</v>
      </c>
      <c r="J10" s="9">
        <f>RANK(Table2[[#This Row],[temps VTT]],Table2[temps VTT],1)</f>
        <v>14</v>
      </c>
      <c r="K10" s="11">
        <v>0.51324074074074078</v>
      </c>
      <c r="L10" s="11">
        <v>0.55049768518518516</v>
      </c>
      <c r="M10" s="10">
        <f>Table2[[#This Row],[Heure d''arrivée33]]-Table2[[#This Row],[Heure de départ22]]</f>
        <v>3.7256944444444384E-2</v>
      </c>
      <c r="N10" s="9">
        <f>RANK(Table2[[#This Row],[temps VTT4]],$M$3:$M$23,1)</f>
        <v>14</v>
      </c>
      <c r="O10" s="11">
        <v>8.3333333333333332E-3</v>
      </c>
      <c r="P10" s="10">
        <v>3.6481481481481483E-2</v>
      </c>
      <c r="Q10" s="10">
        <f>Table2[[#This Row],[Pénalité (en min)]]+Table2[[#This Row],[temps CO (en min)]]</f>
        <v>4.4814814814814814E-2</v>
      </c>
      <c r="R10" s="9">
        <f>RANK(Table2[[#This Row],[temps ttl CO (en min)]],$Q$3:$Q$23,1)</f>
        <v>4</v>
      </c>
      <c r="S10" s="10">
        <f>Table2[[#This Row],[temps]]+Table2[[#This Row],[temps VTT]]+Table2[[#This Row],[temps VTT4]]+Table2[[#This Row],[temps ttl CO (en min)]]</f>
        <v>0.15914351851851849</v>
      </c>
      <c r="T10" s="16">
        <f>RANK(Table2[[#This Row],[Total temps]],$S$3:$S$23,1)</f>
        <v>12</v>
      </c>
    </row>
    <row r="11" spans="1:20" s="1" customFormat="1" ht="18">
      <c r="A11" s="9" t="s">
        <v>11</v>
      </c>
      <c r="B11" s="9">
        <v>527</v>
      </c>
      <c r="C11" s="10">
        <v>0.39939814814814811</v>
      </c>
      <c r="D11" s="10">
        <v>0.42758101851851849</v>
      </c>
      <c r="E11" s="10">
        <f>Table2[[#This Row],[Heure d''arrivée]]-Table2[[#This Row],[Heure de départ]]</f>
        <v>2.8182870370370372E-2</v>
      </c>
      <c r="F11" s="9">
        <f>RANK(Table2[[#This Row],[temps]],Table2[temps],1)</f>
        <v>16</v>
      </c>
      <c r="G11" s="11">
        <v>0.44444444444444442</v>
      </c>
      <c r="H11" s="11">
        <v>0.48774305555555553</v>
      </c>
      <c r="I11" s="10">
        <f>Table2[[#This Row],[Heure d''arrivée3]]-Table2[[#This Row],[Heure de départ2]]</f>
        <v>4.3298611111111107E-2</v>
      </c>
      <c r="J11" s="9">
        <f>RANK(Table2[[#This Row],[temps VTT]],Table2[temps VTT],1)</f>
        <v>12</v>
      </c>
      <c r="K11" s="11">
        <v>0.50974537037037038</v>
      </c>
      <c r="L11" s="11">
        <v>0.5455902777777778</v>
      </c>
      <c r="M11" s="10">
        <f>Table2[[#This Row],[Heure d''arrivée33]]-Table2[[#This Row],[Heure de départ22]]</f>
        <v>3.5844907407407423E-2</v>
      </c>
      <c r="N11" s="9">
        <f>RANK(Table2[[#This Row],[temps VTT4]],$M$3:$M$23,1)</f>
        <v>12</v>
      </c>
      <c r="O11" s="11">
        <v>2.7777777777777779E-3</v>
      </c>
      <c r="P11" s="10">
        <v>4.040509259259259E-2</v>
      </c>
      <c r="Q11" s="10">
        <f>Table2[[#This Row],[Pénalité (en min)]]+Table2[[#This Row],[temps CO (en min)]]</f>
        <v>4.3182870370370365E-2</v>
      </c>
      <c r="R11" s="9">
        <f>RANK(Table2[[#This Row],[temps ttl CO (en min)]],$Q$3:$Q$23,1)</f>
        <v>2</v>
      </c>
      <c r="S11" s="10">
        <f>Table2[[#This Row],[temps]]+Table2[[#This Row],[temps VTT]]+Table2[[#This Row],[temps VTT4]]+Table2[[#This Row],[temps ttl CO (en min)]]</f>
        <v>0.15050925925925926</v>
      </c>
      <c r="T11" s="16">
        <f>RANK(Table2[[#This Row],[Total temps]],$S$3:$S$23,1)</f>
        <v>7</v>
      </c>
    </row>
    <row r="12" spans="1:20" s="1" customFormat="1" ht="18">
      <c r="A12" s="9" t="s">
        <v>16</v>
      </c>
      <c r="B12" s="9">
        <v>522</v>
      </c>
      <c r="C12" s="10">
        <v>0.39939814814814811</v>
      </c>
      <c r="D12" s="10">
        <v>0.42754629629629631</v>
      </c>
      <c r="E12" s="10">
        <f>Table2[[#This Row],[Heure d''arrivée]]-Table2[[#This Row],[Heure de départ]]</f>
        <v>2.81481481481482E-2</v>
      </c>
      <c r="F12" s="9">
        <f>RANK(Table2[[#This Row],[temps]],Table2[temps],1)</f>
        <v>15</v>
      </c>
      <c r="G12" s="11">
        <v>0.44385416666666666</v>
      </c>
      <c r="H12" s="11">
        <v>0.48633101851851851</v>
      </c>
      <c r="I12" s="10">
        <f>Table2[[#This Row],[Heure d''arrivée3]]-Table2[[#This Row],[Heure de départ2]]</f>
        <v>4.2476851851851849E-2</v>
      </c>
      <c r="J12" s="9">
        <f>RANK(Table2[[#This Row],[temps VTT]],Table2[temps VTT],1)</f>
        <v>11</v>
      </c>
      <c r="K12" s="11">
        <v>0.50938657407407406</v>
      </c>
      <c r="L12" s="11">
        <v>0.54334490740740737</v>
      </c>
      <c r="M12" s="10">
        <f>Table2[[#This Row],[Heure d''arrivée33]]-Table2[[#This Row],[Heure de départ22]]</f>
        <v>3.3958333333333313E-2</v>
      </c>
      <c r="N12" s="9">
        <f>RANK(Table2[[#This Row],[temps VTT4]],$M$3:$M$23,1)</f>
        <v>8</v>
      </c>
      <c r="O12" s="11">
        <v>6.9444444444444441E-3</v>
      </c>
      <c r="P12" s="10">
        <v>3.9212962962962963E-2</v>
      </c>
      <c r="Q12" s="10">
        <f>Table2[[#This Row],[Pénalité (en min)]]+Table2[[#This Row],[temps CO (en min)]]</f>
        <v>4.6157407407407411E-2</v>
      </c>
      <c r="R12" s="9">
        <f>RANK(Table2[[#This Row],[temps ttl CO (en min)]],$Q$3:$Q$23,1)</f>
        <v>8</v>
      </c>
      <c r="S12" s="10">
        <f>Table2[[#This Row],[temps]]+Table2[[#This Row],[temps VTT]]+Table2[[#This Row],[temps VTT4]]+Table2[[#This Row],[temps ttl CO (en min)]]</f>
        <v>0.15074074074074079</v>
      </c>
      <c r="T12" s="16">
        <f>RANK(Table2[[#This Row],[Total temps]],$S$3:$S$23,1)</f>
        <v>8</v>
      </c>
    </row>
    <row r="13" spans="1:20" s="1" customFormat="1" ht="18">
      <c r="A13" s="9" t="s">
        <v>21</v>
      </c>
      <c r="B13" s="9">
        <v>516</v>
      </c>
      <c r="C13" s="10">
        <v>0.39939814814814811</v>
      </c>
      <c r="D13" s="10">
        <v>0.42208333333333337</v>
      </c>
      <c r="E13" s="10">
        <f>Table2[[#This Row],[Heure d''arrivée]]-Table2[[#This Row],[Heure de départ]]</f>
        <v>2.2685185185185253E-2</v>
      </c>
      <c r="F13" s="9">
        <f>RANK(Table2[[#This Row],[temps]],Table2[temps],1)</f>
        <v>1</v>
      </c>
      <c r="G13" s="11">
        <v>0.43659722222222225</v>
      </c>
      <c r="H13" s="11">
        <v>0.46645833333333336</v>
      </c>
      <c r="I13" s="10">
        <f>Table2[[#This Row],[Heure d''arrivée3]]-Table2[[#This Row],[Heure de départ2]]</f>
        <v>2.9861111111111116E-2</v>
      </c>
      <c r="J13" s="9">
        <f>RANK(Table2[[#This Row],[temps VTT]],Table2[temps VTT],1)</f>
        <v>1</v>
      </c>
      <c r="K13" s="11">
        <v>0.50501157407407404</v>
      </c>
      <c r="L13" s="11">
        <v>0.53421296296296295</v>
      </c>
      <c r="M13" s="10">
        <f>Table2[[#This Row],[Heure d''arrivée33]]-Table2[[#This Row],[Heure de départ22]]</f>
        <v>2.9201388888888902E-2</v>
      </c>
      <c r="N13" s="9">
        <f>RANK(Table2[[#This Row],[temps VTT4]],$M$3:$M$23,1)</f>
        <v>2</v>
      </c>
      <c r="O13" s="11">
        <v>4.1666666666666666E-3</v>
      </c>
      <c r="P13" s="10">
        <v>3.892361111111111E-2</v>
      </c>
      <c r="Q13" s="10">
        <f>Table2[[#This Row],[Pénalité (en min)]]+Table2[[#This Row],[temps CO (en min)]]</f>
        <v>4.3090277777777776E-2</v>
      </c>
      <c r="R13" s="9">
        <f>RANK(Table2[[#This Row],[temps ttl CO (en min)]],$Q$3:$Q$23,1)</f>
        <v>1</v>
      </c>
      <c r="S13" s="10">
        <f>Table2[[#This Row],[temps]]+Table2[[#This Row],[temps VTT]]+Table2[[#This Row],[temps VTT4]]+Table2[[#This Row],[temps ttl CO (en min)]]</f>
        <v>0.12483796296296304</v>
      </c>
      <c r="T13" s="16">
        <f>RANK(Table2[[#This Row],[Total temps]],$S$3:$S$23,1)</f>
        <v>1</v>
      </c>
    </row>
    <row r="14" spans="1:20" s="1" customFormat="1" ht="18">
      <c r="A14" s="9" t="s">
        <v>15</v>
      </c>
      <c r="B14" s="9">
        <v>523</v>
      </c>
      <c r="C14" s="10">
        <v>0.39939814814814811</v>
      </c>
      <c r="D14" s="10">
        <v>0.43119212962962966</v>
      </c>
      <c r="E14" s="10">
        <f>Table2[[#This Row],[Heure d''arrivée]]-Table2[[#This Row],[Heure de départ]]</f>
        <v>3.1793981481481548E-2</v>
      </c>
      <c r="F14" s="9">
        <f>RANK(Table2[[#This Row],[temps]],Table2[temps],1)</f>
        <v>18</v>
      </c>
      <c r="G14" s="11">
        <v>0.4463078703703704</v>
      </c>
      <c r="H14" s="11">
        <v>0.49581018518518521</v>
      </c>
      <c r="I14" s="10">
        <f>Table2[[#This Row],[Heure d''arrivée3]]-Table2[[#This Row],[Heure de départ2]]</f>
        <v>4.9502314814814818E-2</v>
      </c>
      <c r="J14" s="9">
        <f>RANK(Table2[[#This Row],[temps VTT]],Table2[temps VTT],1)</f>
        <v>20</v>
      </c>
      <c r="K14" s="11">
        <v>0.51445601851851852</v>
      </c>
      <c r="L14" s="11">
        <v>0.55857638888888894</v>
      </c>
      <c r="M14" s="10">
        <f>Table2[[#This Row],[Heure d''arrivée33]]-Table2[[#This Row],[Heure de départ22]]</f>
        <v>4.4120370370370421E-2</v>
      </c>
      <c r="N14" s="9">
        <f>RANK(Table2[[#This Row],[temps VTT4]],$M$3:$M$23,1)</f>
        <v>18</v>
      </c>
      <c r="O14" s="11">
        <v>2.7777777777777779E-3</v>
      </c>
      <c r="P14" s="10">
        <v>4.9629629629629635E-2</v>
      </c>
      <c r="Q14" s="10">
        <f>Table2[[#This Row],[Pénalité (en min)]]+Table2[[#This Row],[temps CO (en min)]]</f>
        <v>5.2407407407407409E-2</v>
      </c>
      <c r="R14" s="9">
        <f>RANK(Table2[[#This Row],[temps ttl CO (en min)]],$Q$3:$Q$23,1)</f>
        <v>13</v>
      </c>
      <c r="S14" s="10">
        <f>Table2[[#This Row],[temps]]+Table2[[#This Row],[temps VTT]]+Table2[[#This Row],[temps VTT4]]+Table2[[#This Row],[temps ttl CO (en min)]]</f>
        <v>0.17782407407407419</v>
      </c>
      <c r="T14" s="16">
        <f>RANK(Table2[[#This Row],[Total temps]],$S$3:$S$23,1)</f>
        <v>18</v>
      </c>
    </row>
    <row r="15" spans="1:20" s="1" customFormat="1" ht="18">
      <c r="A15" s="9" t="s">
        <v>28</v>
      </c>
      <c r="B15" s="9">
        <v>509</v>
      </c>
      <c r="C15" s="10">
        <v>0.39939814814814811</v>
      </c>
      <c r="D15" s="10">
        <v>0.42733796296296295</v>
      </c>
      <c r="E15" s="10">
        <f>Table2[[#This Row],[Heure d''arrivée]]-Table2[[#This Row],[Heure de départ]]</f>
        <v>2.7939814814814834E-2</v>
      </c>
      <c r="F15" s="9">
        <f>RANK(Table2[[#This Row],[temps]],Table2[temps],1)</f>
        <v>12</v>
      </c>
      <c r="G15" s="11">
        <v>0.44262731481481482</v>
      </c>
      <c r="H15" s="11">
        <v>0.48799768518518521</v>
      </c>
      <c r="I15" s="10">
        <f>Table2[[#This Row],[Heure d''arrivée3]]-Table2[[#This Row],[Heure de départ2]]</f>
        <v>4.5370370370370394E-2</v>
      </c>
      <c r="J15" s="9">
        <f>RANK(Table2[[#This Row],[temps VTT]],Table2[temps VTT],1)</f>
        <v>16</v>
      </c>
      <c r="K15" s="11">
        <v>0.51063657407407403</v>
      </c>
      <c r="L15" s="11">
        <v>0.54629629629629628</v>
      </c>
      <c r="M15" s="10">
        <f>Table2[[#This Row],[Heure d''arrivée33]]-Table2[[#This Row],[Heure de départ22]]</f>
        <v>3.5659722222222245E-2</v>
      </c>
      <c r="N15" s="9">
        <f>RANK(Table2[[#This Row],[temps VTT4]],$M$3:$M$23,1)</f>
        <v>11</v>
      </c>
      <c r="O15" s="11">
        <v>6.9444444444444447E-4</v>
      </c>
      <c r="P15" s="10">
        <v>5.3483796296296293E-2</v>
      </c>
      <c r="Q15" s="10">
        <f>Table2[[#This Row],[Pénalité (en min)]]+Table2[[#This Row],[temps CO (en min)]]</f>
        <v>5.4178240740740735E-2</v>
      </c>
      <c r="R15" s="9">
        <f>RANK(Table2[[#This Row],[temps ttl CO (en min)]],$Q$3:$Q$23,1)</f>
        <v>16</v>
      </c>
      <c r="S15" s="10">
        <f>Table2[[#This Row],[temps]]+Table2[[#This Row],[temps VTT]]+Table2[[#This Row],[temps VTT4]]+Table2[[#This Row],[temps ttl CO (en min)]]</f>
        <v>0.16314814814814821</v>
      </c>
      <c r="T15" s="16">
        <f>RANK(Table2[[#This Row],[Total temps]],$S$3:$S$23,1)</f>
        <v>14</v>
      </c>
    </row>
    <row r="16" spans="1:20" s="1" customFormat="1" ht="18">
      <c r="A16" s="9" t="s">
        <v>26</v>
      </c>
      <c r="B16" s="9">
        <v>511</v>
      </c>
      <c r="C16" s="10">
        <v>0.39939814814814811</v>
      </c>
      <c r="D16" s="10">
        <v>0.42342592592592593</v>
      </c>
      <c r="E16" s="10">
        <f>Table2[[#This Row],[Heure d''arrivée]]-Table2[[#This Row],[Heure de départ]]</f>
        <v>2.4027777777777815E-2</v>
      </c>
      <c r="F16" s="9">
        <f>RANK(Table2[[#This Row],[temps]],Table2[temps],1)</f>
        <v>5</v>
      </c>
      <c r="G16" s="11">
        <v>0.44002314814814819</v>
      </c>
      <c r="H16" s="11">
        <v>0.47728009259259263</v>
      </c>
      <c r="I16" s="10">
        <f>Table2[[#This Row],[Heure d''arrivée3]]-Table2[[#This Row],[Heure de départ2]]</f>
        <v>3.725694444444444E-2</v>
      </c>
      <c r="J16" s="9">
        <f>RANK(Table2[[#This Row],[temps VTT]],Table2[temps VTT],1)</f>
        <v>5</v>
      </c>
      <c r="K16" s="11">
        <v>0.50635416666666666</v>
      </c>
      <c r="L16" s="11">
        <v>0.53863425925925923</v>
      </c>
      <c r="M16" s="10">
        <f>Table2[[#This Row],[Heure d''arrivée33]]-Table2[[#This Row],[Heure de départ22]]</f>
        <v>3.2280092592592569E-2</v>
      </c>
      <c r="N16" s="9">
        <f>RANK(Table2[[#This Row],[temps VTT4]],$M$3:$M$23,1)</f>
        <v>6</v>
      </c>
      <c r="O16" s="11">
        <v>8.3333333333333332E-3</v>
      </c>
      <c r="P16" s="10">
        <v>3.6793981481481483E-2</v>
      </c>
      <c r="Q16" s="10">
        <f>Table2[[#This Row],[Pénalité (en min)]]+Table2[[#This Row],[temps CO (en min)]]</f>
        <v>4.5127314814814815E-2</v>
      </c>
      <c r="R16" s="9">
        <f>RANK(Table2[[#This Row],[temps ttl CO (en min)]],$Q$3:$Q$23,1)</f>
        <v>6</v>
      </c>
      <c r="S16" s="10">
        <f>Table2[[#This Row],[temps]]+Table2[[#This Row],[temps VTT]]+Table2[[#This Row],[temps VTT4]]+Table2[[#This Row],[temps ttl CO (en min)]]</f>
        <v>0.13869212962962962</v>
      </c>
      <c r="T16" s="16">
        <f>RANK(Table2[[#This Row],[Total temps]],$S$3:$S$23,1)</f>
        <v>3</v>
      </c>
    </row>
    <row r="17" spans="1:20" s="1" customFormat="1" ht="18">
      <c r="A17" s="9" t="s">
        <v>20</v>
      </c>
      <c r="B17" s="9">
        <v>517</v>
      </c>
      <c r="C17" s="10">
        <v>0.39939814814814811</v>
      </c>
      <c r="D17" s="10">
        <v>0.42377314814814815</v>
      </c>
      <c r="E17" s="10">
        <f>Table2[[#This Row],[Heure d''arrivée]]-Table2[[#This Row],[Heure de départ]]</f>
        <v>2.4375000000000036E-2</v>
      </c>
      <c r="F17" s="9">
        <f>RANK(Table2[[#This Row],[temps]],Table2[temps],1)</f>
        <v>8</v>
      </c>
      <c r="G17" s="11">
        <v>0.44039351851851855</v>
      </c>
      <c r="H17" s="11">
        <v>0.48395833333333332</v>
      </c>
      <c r="I17" s="10">
        <f>Table2[[#This Row],[Heure d''arrivée3]]-Table2[[#This Row],[Heure de départ2]]</f>
        <v>4.3564814814814778E-2</v>
      </c>
      <c r="J17" s="9">
        <f>RANK(Table2[[#This Row],[temps VTT]],Table2[temps VTT],1)</f>
        <v>13</v>
      </c>
      <c r="K17" s="11">
        <v>0.50902777777777775</v>
      </c>
      <c r="L17" s="11">
        <v>0.54552083333333334</v>
      </c>
      <c r="M17" s="10">
        <f>Table2[[#This Row],[Heure d''arrivée33]]-Table2[[#This Row],[Heure de départ22]]</f>
        <v>3.6493055555555598E-2</v>
      </c>
      <c r="N17" s="9">
        <f>RANK(Table2[[#This Row],[temps VTT4]],$M$3:$M$23,1)</f>
        <v>13</v>
      </c>
      <c r="O17" s="11">
        <v>6.9444444444444447E-4</v>
      </c>
      <c r="P17" s="10">
        <v>5.4212962962962963E-2</v>
      </c>
      <c r="Q17" s="10">
        <f>Table2[[#This Row],[Pénalité (en min)]]+Table2[[#This Row],[temps CO (en min)]]</f>
        <v>5.4907407407407405E-2</v>
      </c>
      <c r="R17" s="9">
        <f>RANK(Table2[[#This Row],[temps ttl CO (en min)]],$Q$3:$Q$23,1)</f>
        <v>19</v>
      </c>
      <c r="S17" s="10">
        <f>Table2[[#This Row],[temps]]+Table2[[#This Row],[temps VTT]]+Table2[[#This Row],[temps VTT4]]+Table2[[#This Row],[temps ttl CO (en min)]]</f>
        <v>0.15934027777777782</v>
      </c>
      <c r="T17" s="16">
        <f>RANK(Table2[[#This Row],[Total temps]],$S$3:$S$23,1)</f>
        <v>13</v>
      </c>
    </row>
    <row r="18" spans="1:20" s="1" customFormat="1" ht="18">
      <c r="A18" s="9" t="s">
        <v>7</v>
      </c>
      <c r="B18" s="9">
        <v>531</v>
      </c>
      <c r="C18" s="10">
        <v>0.39939814814814811</v>
      </c>
      <c r="D18" s="10">
        <v>0.42749999999999999</v>
      </c>
      <c r="E18" s="10">
        <f>Table2[[#This Row],[Heure d''arrivée]]-Table2[[#This Row],[Heure de départ]]</f>
        <v>2.8101851851851878E-2</v>
      </c>
      <c r="F18" s="9">
        <f>RANK(Table2[[#This Row],[temps]],Table2[temps],1)</f>
        <v>14</v>
      </c>
      <c r="G18" s="11">
        <v>0.44346064814814817</v>
      </c>
      <c r="H18" s="11">
        <v>0.4927199074074074</v>
      </c>
      <c r="I18" s="10">
        <f>Table2[[#This Row],[Heure d''arrivée3]]-Table2[[#This Row],[Heure de départ2]]</f>
        <v>4.9259259259259225E-2</v>
      </c>
      <c r="J18" s="9">
        <f>RANK(Table2[[#This Row],[temps VTT]],Table2[temps VTT],1)</f>
        <v>19</v>
      </c>
      <c r="K18" s="11">
        <v>0.51376157407407408</v>
      </c>
      <c r="L18" s="11">
        <v>0.55538194444444444</v>
      </c>
      <c r="M18" s="10">
        <f>Table2[[#This Row],[Heure d''arrivée33]]-Table2[[#This Row],[Heure de départ22]]</f>
        <v>4.1620370370370363E-2</v>
      </c>
      <c r="N18" s="9">
        <f>RANK(Table2[[#This Row],[temps VTT4]],$M$3:$M$23,1)</f>
        <v>17</v>
      </c>
      <c r="O18" s="11">
        <v>2.7777777777777779E-3</v>
      </c>
      <c r="P18" s="10">
        <v>5.1840277777777777E-2</v>
      </c>
      <c r="Q18" s="10">
        <f>Table2[[#This Row],[Pénalité (en min)]]+Table2[[#This Row],[temps CO (en min)]]</f>
        <v>5.4618055555555552E-2</v>
      </c>
      <c r="R18" s="9">
        <f>RANK(Table2[[#This Row],[temps ttl CO (en min)]],$Q$3:$Q$23,1)</f>
        <v>17</v>
      </c>
      <c r="S18" s="10">
        <f>Table2[[#This Row],[temps]]+Table2[[#This Row],[temps VTT]]+Table2[[#This Row],[temps VTT4]]+Table2[[#This Row],[temps ttl CO (en min)]]</f>
        <v>0.17359953703703701</v>
      </c>
      <c r="T18" s="16">
        <f>RANK(Table2[[#This Row],[Total temps]],$S$3:$S$23,1)</f>
        <v>17</v>
      </c>
    </row>
    <row r="19" spans="1:20" s="1" customFormat="1" ht="18">
      <c r="A19" s="9" t="s">
        <v>9</v>
      </c>
      <c r="B19" s="9">
        <v>529</v>
      </c>
      <c r="C19" s="10">
        <v>0.39939814814814811</v>
      </c>
      <c r="D19" s="10">
        <v>0.43270833333333331</v>
      </c>
      <c r="E19" s="10">
        <f>Table2[[#This Row],[Heure d''arrivée]]-Table2[[#This Row],[Heure de départ]]</f>
        <v>3.3310185185185193E-2</v>
      </c>
      <c r="F19" s="9">
        <f>RANK(Table2[[#This Row],[temps]],Table2[temps],1)</f>
        <v>22</v>
      </c>
      <c r="G19" s="11">
        <v>0.44876157407407408</v>
      </c>
      <c r="H19" s="11">
        <v>0.51094907407407408</v>
      </c>
      <c r="I19" s="10">
        <f>Table2[[#This Row],[Heure d''arrivée3]]-Table2[[#This Row],[Heure de départ2]]</f>
        <v>6.2187500000000007E-2</v>
      </c>
      <c r="J19" s="9">
        <f>RANK(Table2[[#This Row],[temps VTT]],Table2[temps VTT],1)</f>
        <v>22</v>
      </c>
      <c r="K19" s="11">
        <v>0.51755787037037038</v>
      </c>
      <c r="L19" s="11">
        <v>0.56880787037037039</v>
      </c>
      <c r="M19" s="10">
        <f>Table2[[#This Row],[Heure d''arrivée33]]-Table2[[#This Row],[Heure de départ22]]</f>
        <v>5.1250000000000018E-2</v>
      </c>
      <c r="N19" s="9">
        <f>RANK(Table2[[#This Row],[temps VTT4]],$M$3:$M$23,1)</f>
        <v>21</v>
      </c>
      <c r="O19" s="11">
        <v>2.7777777777777779E-3</v>
      </c>
      <c r="P19" s="10">
        <v>4.3240740740740739E-2</v>
      </c>
      <c r="Q19" s="10">
        <f>Table2[[#This Row],[Pénalité (en min)]]+Table2[[#This Row],[temps CO (en min)]]</f>
        <v>4.6018518518518514E-2</v>
      </c>
      <c r="R19" s="9">
        <f>RANK(Table2[[#This Row],[temps ttl CO (en min)]],$Q$3:$Q$23,1)</f>
        <v>7</v>
      </c>
      <c r="S19" s="10">
        <f>Table2[[#This Row],[temps]]+Table2[[#This Row],[temps VTT]]+Table2[[#This Row],[temps VTT4]]+Table2[[#This Row],[temps ttl CO (en min)]]</f>
        <v>0.19276620370370373</v>
      </c>
      <c r="T19" s="16">
        <f>RANK(Table2[[#This Row],[Total temps]],$S$3:$S$23,1)</f>
        <v>20</v>
      </c>
    </row>
    <row r="20" spans="1:20" s="1" customFormat="1" ht="18">
      <c r="A20" s="9" t="s">
        <v>33</v>
      </c>
      <c r="B20" s="9">
        <v>503</v>
      </c>
      <c r="C20" s="10">
        <v>0.39939814814814811</v>
      </c>
      <c r="D20" s="10">
        <v>0.42681712962962964</v>
      </c>
      <c r="E20" s="10">
        <f>Table2[[#This Row],[Heure d''arrivée]]-Table2[[#This Row],[Heure de départ]]</f>
        <v>2.741898148148153E-2</v>
      </c>
      <c r="F20" s="9">
        <f>RANK(Table2[[#This Row],[temps]],Table2[temps],1)</f>
        <v>10</v>
      </c>
      <c r="G20" s="11">
        <v>0.44153935185185184</v>
      </c>
      <c r="H20" s="11">
        <v>0.48363425925925929</v>
      </c>
      <c r="I20" s="10">
        <f>Table2[[#This Row],[Heure d''arrivée3]]-Table2[[#This Row],[Heure de départ2]]</f>
        <v>4.2094907407407456E-2</v>
      </c>
      <c r="J20" s="9">
        <f>RANK(Table2[[#This Row],[temps VTT]],Table2[temps VTT],1)</f>
        <v>10</v>
      </c>
      <c r="K20" s="11">
        <v>0.50806712962962963</v>
      </c>
      <c r="L20" s="11">
        <v>0.54256944444444444</v>
      </c>
      <c r="M20" s="10">
        <f>Table2[[#This Row],[Heure d''arrivée33]]-Table2[[#This Row],[Heure de départ22]]</f>
        <v>3.4502314814814805E-2</v>
      </c>
      <c r="N20" s="9">
        <f>RANK(Table2[[#This Row],[temps VTT4]],$M$3:$M$23,1)</f>
        <v>10</v>
      </c>
      <c r="O20" s="11">
        <v>2.0833333333333333E-3</v>
      </c>
      <c r="P20" s="10">
        <v>5.1215277777777783E-2</v>
      </c>
      <c r="Q20" s="10">
        <f>Table2[[#This Row],[Pénalité (en min)]]+Table2[[#This Row],[temps CO (en min)]]</f>
        <v>5.3298611111111116E-2</v>
      </c>
      <c r="R20" s="9">
        <f>RANK(Table2[[#This Row],[temps ttl CO (en min)]],$Q$3:$Q$23,1)</f>
        <v>14</v>
      </c>
      <c r="S20" s="10">
        <f>Table2[[#This Row],[temps]]+Table2[[#This Row],[temps VTT]]+Table2[[#This Row],[temps VTT4]]+Table2[[#This Row],[temps ttl CO (en min)]]</f>
        <v>0.15731481481481491</v>
      </c>
      <c r="T20" s="16">
        <f>RANK(Table2[[#This Row],[Total temps]],$S$3:$S$23,1)</f>
        <v>11</v>
      </c>
    </row>
    <row r="21" spans="1:20" s="1" customFormat="1" ht="18">
      <c r="A21" s="9" t="s">
        <v>22</v>
      </c>
      <c r="B21" s="9">
        <v>515</v>
      </c>
      <c r="C21" s="10">
        <v>0.39939814814814811</v>
      </c>
      <c r="D21" s="10">
        <v>0.42709490740740735</v>
      </c>
      <c r="E21" s="10">
        <f>Table2[[#This Row],[Heure d''arrivée]]-Table2[[#This Row],[Heure de départ]]</f>
        <v>2.769675925925924E-2</v>
      </c>
      <c r="F21" s="9">
        <f>RANK(Table2[[#This Row],[temps]],Table2[temps],1)</f>
        <v>11</v>
      </c>
      <c r="G21" s="11">
        <v>0.44203703703703701</v>
      </c>
      <c r="H21" s="11">
        <v>0.4838541666666667</v>
      </c>
      <c r="I21" s="10">
        <f>Table2[[#This Row],[Heure d''arrivée3]]-Table2[[#This Row],[Heure de départ2]]</f>
        <v>4.181712962962969E-2</v>
      </c>
      <c r="J21" s="9">
        <f>RANK(Table2[[#This Row],[temps VTT]],Table2[temps VTT],1)</f>
        <v>9</v>
      </c>
      <c r="K21" s="11">
        <v>0.50848379629629636</v>
      </c>
      <c r="L21" s="11">
        <v>0.54192129629629626</v>
      </c>
      <c r="M21" s="10">
        <f>Table2[[#This Row],[Heure d''arrivée33]]-Table2[[#This Row],[Heure de départ22]]</f>
        <v>3.3437499999999898E-2</v>
      </c>
      <c r="N21" s="9">
        <f>RANK(Table2[[#This Row],[temps VTT4]],$M$3:$M$23,1)</f>
        <v>7</v>
      </c>
      <c r="O21" s="11">
        <v>6.2499999999999995E-3</v>
      </c>
      <c r="P21" s="10">
        <v>4.4004629629629623E-2</v>
      </c>
      <c r="Q21" s="10">
        <f>Table2[[#This Row],[Pénalité (en min)]]+Table2[[#This Row],[temps CO (en min)]]</f>
        <v>5.0254629629629621E-2</v>
      </c>
      <c r="R21" s="9">
        <f>RANK(Table2[[#This Row],[temps ttl CO (en min)]],$Q$3:$Q$23,1)</f>
        <v>10</v>
      </c>
      <c r="S21" s="10">
        <f>Table2[[#This Row],[temps]]+Table2[[#This Row],[temps VTT]]+Table2[[#This Row],[temps VTT4]]+Table2[[#This Row],[temps ttl CO (en min)]]</f>
        <v>0.15320601851851845</v>
      </c>
      <c r="T21" s="16">
        <f>RANK(Table2[[#This Row],[Total temps]],$S$3:$S$23,1)</f>
        <v>9</v>
      </c>
    </row>
    <row r="22" spans="1:20" s="1" customFormat="1" ht="18">
      <c r="A22" s="9" t="s">
        <v>8</v>
      </c>
      <c r="B22" s="13">
        <v>530</v>
      </c>
      <c r="C22" s="10">
        <v>0.39939814814814811</v>
      </c>
      <c r="D22" s="10">
        <v>0.43629629629629635</v>
      </c>
      <c r="E22" s="10">
        <f>Table2[[#This Row],[Heure d''arrivée]]-Table2[[#This Row],[Heure de départ]]</f>
        <v>3.6898148148148235E-2</v>
      </c>
      <c r="F22" s="9">
        <f>RANK(Table2[[#This Row],[temps]],Table2[temps],1)</f>
        <v>23</v>
      </c>
      <c r="G22" s="11">
        <v>0.44947916666666665</v>
      </c>
      <c r="H22" s="11">
        <v>0.51223379629629628</v>
      </c>
      <c r="I22" s="10">
        <f>Table2[[#This Row],[Heure d''arrivée3]]-Table2[[#This Row],[Heure de départ2]]</f>
        <v>6.2754629629629632E-2</v>
      </c>
      <c r="J22" s="9">
        <f>RANK(Table2[[#This Row],[temps VTT]],Table2[temps VTT],1)</f>
        <v>23</v>
      </c>
      <c r="K22" s="11">
        <v>0.52534722222222219</v>
      </c>
      <c r="L22" s="11">
        <v>0.57158564814814816</v>
      </c>
      <c r="M22" s="10">
        <f>Table2[[#This Row],[Heure d''arrivée33]]-Table2[[#This Row],[Heure de départ22]]</f>
        <v>4.6238425925925974E-2</v>
      </c>
      <c r="N22" s="9">
        <f>RANK(Table2[[#This Row],[temps VTT4]],$M$3:$M$23,1)</f>
        <v>20</v>
      </c>
      <c r="O22" s="11">
        <v>2.7777777777777779E-3</v>
      </c>
      <c r="P22" s="10">
        <v>5.2094907407407409E-2</v>
      </c>
      <c r="Q22" s="10">
        <f>Table2[[#This Row],[Pénalité (en min)]]+Table2[[#This Row],[temps CO (en min)]]</f>
        <v>5.4872685185185184E-2</v>
      </c>
      <c r="R22" s="9">
        <f>RANK(Table2[[#This Row],[temps ttl CO (en min)]],$Q$3:$Q$23,1)</f>
        <v>18</v>
      </c>
      <c r="S22" s="10">
        <f>Table2[[#This Row],[temps]]+Table2[[#This Row],[temps VTT]]+Table2[[#This Row],[temps VTT4]]+Table2[[#This Row],[temps ttl CO (en min)]]</f>
        <v>0.20076388888888902</v>
      </c>
      <c r="T22" s="16">
        <f>RANK(Table2[[#This Row],[Total temps]],$S$3:$S$23,1)</f>
        <v>21</v>
      </c>
    </row>
    <row r="23" spans="1:20" s="1" customFormat="1" ht="18">
      <c r="A23" s="9" t="s">
        <v>5</v>
      </c>
      <c r="B23" s="13">
        <v>508</v>
      </c>
      <c r="C23" s="14">
        <v>0.39939814814814811</v>
      </c>
      <c r="D23" s="10">
        <v>0.42268518518518516</v>
      </c>
      <c r="E23" s="10">
        <f>Table2[[#This Row],[Heure d''arrivée]]-Table2[[#This Row],[Heure de départ]]</f>
        <v>2.3287037037037051E-2</v>
      </c>
      <c r="F23" s="9">
        <f>RANK(Table2[[#This Row],[temps]],Table2[temps],1)</f>
        <v>2</v>
      </c>
      <c r="G23" s="11">
        <v>0.43659722222222225</v>
      </c>
      <c r="H23" s="11">
        <v>0.4692824074074074</v>
      </c>
      <c r="I23" s="10">
        <f>Table2[[#This Row],[Heure d''arrivée3]]-Table2[[#This Row],[Heure de départ2]]</f>
        <v>3.268518518518515E-2</v>
      </c>
      <c r="J23" s="9">
        <f>RANK(Table2[[#This Row],[temps VTT]],Table2[temps VTT],1)</f>
        <v>2</v>
      </c>
      <c r="K23" s="11">
        <v>0.50532407407407409</v>
      </c>
      <c r="L23" s="11">
        <v>0.53494212962962961</v>
      </c>
      <c r="M23" s="10">
        <f>Table2[[#This Row],[Heure d''arrivée33]]-Table2[[#This Row],[Heure de départ22]]</f>
        <v>2.9618055555555522E-2</v>
      </c>
      <c r="N23" s="9">
        <f>RANK(Table2[[#This Row],[temps VTT4]],$M$3:$M$23,1)</f>
        <v>3</v>
      </c>
      <c r="O23" s="11">
        <v>6.9444444444444441E-3</v>
      </c>
      <c r="P23" s="10">
        <v>3.7164351851851851E-2</v>
      </c>
      <c r="Q23" s="10">
        <f>Table2[[#This Row],[Pénalité (en min)]]+Table2[[#This Row],[temps CO (en min)]]</f>
        <v>4.4108796296296299E-2</v>
      </c>
      <c r="R23" s="9">
        <f>RANK(Table2[[#This Row],[temps ttl CO (en min)]],$Q$3:$Q$23,1)</f>
        <v>3</v>
      </c>
      <c r="S23" s="10">
        <f>Table2[[#This Row],[temps]]+Table2[[#This Row],[temps VTT]]+Table2[[#This Row],[temps VTT4]]+Table2[[#This Row],[temps ttl CO (en min)]]</f>
        <v>0.12969907407407402</v>
      </c>
      <c r="T23" s="16">
        <f>RANK(Table2[[#This Row],[Total temps]],$S$3:$S$23,1)</f>
        <v>2</v>
      </c>
    </row>
    <row r="24" spans="1:20" s="1" customFormat="1" ht="14">
      <c r="A24" s="9" t="s">
        <v>3</v>
      </c>
      <c r="B24" s="13">
        <v>534</v>
      </c>
      <c r="C24" s="14">
        <v>0.39939814814814811</v>
      </c>
      <c r="D24" s="10">
        <v>0.42746527777777782</v>
      </c>
      <c r="E24" s="10">
        <f>Table2[[#This Row],[Heure d''arrivée]]-Table2[[#This Row],[Heure de départ]]</f>
        <v>2.8067129629629706E-2</v>
      </c>
      <c r="F24" s="9">
        <f>RANK(Table2[[#This Row],[temps]],Table2[temps],1)</f>
        <v>13</v>
      </c>
      <c r="G24" s="11">
        <v>0.44302083333333336</v>
      </c>
      <c r="H24" s="11">
        <v>0.50129629629629624</v>
      </c>
      <c r="I24" s="10">
        <f>Table2[[#This Row],[Heure d''arrivée3]]-Table2[[#This Row],[Heure de départ2]]</f>
        <v>5.8275462962962876E-2</v>
      </c>
      <c r="J24" s="9">
        <f>RANK(Table2[[#This Row],[temps VTT]],Table2[temps VTT],1)</f>
        <v>21</v>
      </c>
      <c r="K24" s="11">
        <v>0.51613425925925926</v>
      </c>
      <c r="L24" s="9" t="s">
        <v>0</v>
      </c>
      <c r="M24" s="10" t="e">
        <f>Table2[[#This Row],[Heure d''arrivée33]]-Table2[[#This Row],[Heure de départ22]]</f>
        <v>#VALUE!</v>
      </c>
      <c r="N24" s="9" t="e">
        <f>RANK(Table2[[#This Row],[temps VTT4]],$M$3:$M$23,1)</f>
        <v>#VALUE!</v>
      </c>
      <c r="O24" s="13"/>
      <c r="P24" s="10"/>
      <c r="Q24" s="10"/>
      <c r="R24" s="13"/>
      <c r="S24" s="9"/>
      <c r="T24" s="9"/>
    </row>
    <row r="25" spans="1:20" s="1" customFormat="1" ht="14">
      <c r="A25" s="9" t="s">
        <v>1</v>
      </c>
      <c r="B25" s="13">
        <v>520</v>
      </c>
      <c r="C25" s="14">
        <v>0.39939814814814811</v>
      </c>
      <c r="D25" s="10">
        <v>0.42372685185185183</v>
      </c>
      <c r="E25" s="10">
        <f>Table2[[#This Row],[Heure d''arrivée]]-Table2[[#This Row],[Heure de départ]]</f>
        <v>2.4328703703703713E-2</v>
      </c>
      <c r="F25" s="9">
        <f>RANK(Table2[[#This Row],[temps]],Table2[temps],1)</f>
        <v>7</v>
      </c>
      <c r="G25" s="11">
        <v>0.4392361111111111</v>
      </c>
      <c r="H25" s="11">
        <v>0.47515046296296298</v>
      </c>
      <c r="I25" s="10">
        <f>Table2[[#This Row],[Heure d''arrivée3]]-Table2[[#This Row],[Heure de départ2]]</f>
        <v>3.5914351851851878E-2</v>
      </c>
      <c r="J25" s="9">
        <f>RANK(Table2[[#This Row],[temps VTT]],Table2[temps VTT],1)</f>
        <v>4</v>
      </c>
      <c r="K25" s="9" t="s">
        <v>0</v>
      </c>
      <c r="L25" s="9" t="s">
        <v>0</v>
      </c>
      <c r="M25" s="10" t="e">
        <f>Table2[[#This Row],[Heure d''arrivée33]]-Table2[[#This Row],[Heure de départ22]]</f>
        <v>#VALUE!</v>
      </c>
      <c r="N25" s="9" t="e">
        <f>RANK(Table2[[#This Row],[temps VTT4]],$M$3:$M$23,1)</f>
        <v>#VALUE!</v>
      </c>
      <c r="O25" s="13"/>
      <c r="P25" s="10"/>
      <c r="Q25" s="10"/>
      <c r="R25" s="13"/>
      <c r="S25" s="9"/>
      <c r="T25" s="9"/>
    </row>
  </sheetData>
  <pageMargins left="0.75" right="0.75" top="1" bottom="1" header="0.5" footer="0.5"/>
  <pageSetup paperSize="9" orientation="portrait" horizontalDpi="4294967292" verticalDpi="4294967292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Classement</vt:lpstr>
      <vt:lpstr>Mixte</vt:lpstr>
      <vt:lpstr>Hommes</vt:lpstr>
    </vt:vector>
  </TitlesOfParts>
  <Company>SJP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Julien FAUCONNIER</dc:creator>
  <cp:lastModifiedBy>Julien FAUCONNIER</cp:lastModifiedBy>
  <dcterms:created xsi:type="dcterms:W3CDTF">2013-04-14T12:53:32Z</dcterms:created>
  <dcterms:modified xsi:type="dcterms:W3CDTF">2013-04-20T11:08:43Z</dcterms:modified>
</cp:coreProperties>
</file>