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87.xml" ContentType="application/vnd.openxmlformats-officedocument.spreadsheetml.worksheet+xml"/>
  <Override PartName="/xl/worksheets/sheet96.xml" ContentType="application/vnd.openxmlformats-officedocument.spreadsheetml.worksheet+xml"/>
  <Override PartName="/xl/worksheets/sheet106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worksheets/sheet94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" windowWidth="17295" windowHeight="12000" tabRatio="813" firstSheet="3" activeTab="12"/>
  </bookViews>
  <sheets>
    <sheet name="PRIX ELEMENTAIRES MO" sheetId="6" r:id="rId1"/>
    <sheet name="PRIX ELEMENTAIRES ENGINS EQUI" sheetId="5" r:id="rId2"/>
    <sheet name="PRIX ELEMENTAIRES FOURNITURES" sheetId="7" r:id="rId3"/>
    <sheet name="BP+BE" sheetId="1" r:id="rId4"/>
    <sheet name="SDP" sheetId="2" r:id="rId5"/>
    <sheet name="SDP 1" sheetId="4" r:id="rId6"/>
    <sheet name="SDP 101" sheetId="8" r:id="rId7"/>
    <sheet name="SDP 102" sheetId="9" r:id="rId8"/>
    <sheet name="SDP 103" sheetId="10" r:id="rId9"/>
    <sheet name="SDP 104" sheetId="11" r:id="rId10"/>
    <sheet name="SDP 105" sheetId="12" r:id="rId11"/>
    <sheet name="SDP 106" sheetId="13" r:id="rId12"/>
    <sheet name="SDP 107" sheetId="14" r:id="rId13"/>
    <sheet name="SDP 108" sheetId="15" r:id="rId14"/>
    <sheet name="SDP 109" sheetId="16" r:id="rId15"/>
    <sheet name="SDP 110" sheetId="17" r:id="rId16"/>
    <sheet name="SDP 201" sheetId="18" r:id="rId17"/>
    <sheet name="SDP 202" sheetId="19" r:id="rId18"/>
    <sheet name="SDP 203" sheetId="20" r:id="rId19"/>
    <sheet name="SDP 204" sheetId="21" r:id="rId20"/>
    <sheet name="SDP 205" sheetId="22" r:id="rId21"/>
    <sheet name="SDP 206" sheetId="23" r:id="rId22"/>
    <sheet name="SDP 301" sheetId="24" r:id="rId23"/>
    <sheet name="SDP 302" sheetId="25" r:id="rId24"/>
    <sheet name="SDP 303" sheetId="26" r:id="rId25"/>
    <sheet name="SDP 304" sheetId="27" r:id="rId26"/>
    <sheet name="SDP 305a" sheetId="28" r:id="rId27"/>
    <sheet name="SDP 305b" sheetId="29" r:id="rId28"/>
    <sheet name="SDP 305c" sheetId="30" r:id="rId29"/>
    <sheet name="SDP 305d" sheetId="31" r:id="rId30"/>
    <sheet name="SDP 306" sheetId="32" r:id="rId31"/>
    <sheet name="SDP 307a" sheetId="33" r:id="rId32"/>
    <sheet name="SDP 307b" sheetId="34" r:id="rId33"/>
    <sheet name="SDP 307c" sheetId="35" r:id="rId34"/>
    <sheet name="SDP 308" sheetId="36" r:id="rId35"/>
    <sheet name="SDP 401" sheetId="37" r:id="rId36"/>
    <sheet name="SDP 402" sheetId="38" r:id="rId37"/>
    <sheet name="SDP 403" sheetId="39" r:id="rId38"/>
    <sheet name="SDP 404" sheetId="40" r:id="rId39"/>
    <sheet name="SDP 405a" sheetId="41" r:id="rId40"/>
    <sheet name="SDP 405b" sheetId="42" r:id="rId41"/>
    <sheet name="SDP 405c" sheetId="43" r:id="rId42"/>
    <sheet name="SDP 405d" sheetId="44" r:id="rId43"/>
    <sheet name="SDP 405e" sheetId="45" r:id="rId44"/>
    <sheet name="SDP 405f" sheetId="46" r:id="rId45"/>
    <sheet name="SDP 405g" sheetId="47" r:id="rId46"/>
    <sheet name="SDP 405h" sheetId="48" r:id="rId47"/>
    <sheet name="SDP 405i" sheetId="49" r:id="rId48"/>
    <sheet name="SDP 405j" sheetId="50" r:id="rId49"/>
    <sheet name="SDP 405k" sheetId="51" r:id="rId50"/>
    <sheet name="SDP 405l" sheetId="52" r:id="rId51"/>
    <sheet name="SDP 406" sheetId="53" r:id="rId52"/>
    <sheet name="SDP 407a" sheetId="54" r:id="rId53"/>
    <sheet name="SDP 407b" sheetId="55" r:id="rId54"/>
    <sheet name="SDP 408a" sheetId="56" r:id="rId55"/>
    <sheet name="SDP 408b" sheetId="57" r:id="rId56"/>
    <sheet name="SDP 409" sheetId="58" r:id="rId57"/>
    <sheet name="SDP 410a" sheetId="59" r:id="rId58"/>
    <sheet name="SDP 410b" sheetId="60" r:id="rId59"/>
    <sheet name="SDP 410c" sheetId="61" r:id="rId60"/>
    <sheet name="SDP 410d" sheetId="62" r:id="rId61"/>
    <sheet name="SDP 411" sheetId="64" r:id="rId62"/>
    <sheet name="SDP 412" sheetId="65" r:id="rId63"/>
    <sheet name="SDP 413" sheetId="66" r:id="rId64"/>
    <sheet name="SDP 414a" sheetId="67" r:id="rId65"/>
    <sheet name="SDP 414b" sheetId="68" r:id="rId66"/>
    <sheet name="SDP 414c" sheetId="69" r:id="rId67"/>
    <sheet name="SDP 414d" sheetId="70" r:id="rId68"/>
    <sheet name="SDP 414e" sheetId="71" r:id="rId69"/>
    <sheet name="SDP 414f" sheetId="72" r:id="rId70"/>
    <sheet name="SDP 415" sheetId="73" r:id="rId71"/>
    <sheet name="SDP 416" sheetId="74" r:id="rId72"/>
    <sheet name="SDP 417" sheetId="75" r:id="rId73"/>
    <sheet name="SDP 418" sheetId="76" r:id="rId74"/>
    <sheet name="SDP 419" sheetId="77" r:id="rId75"/>
    <sheet name="SDP 420" sheetId="78" r:id="rId76"/>
    <sheet name="SDP 421" sheetId="79" r:id="rId77"/>
    <sheet name="SDP 422" sheetId="80" r:id="rId78"/>
    <sheet name="SDP 423a" sheetId="81" r:id="rId79"/>
    <sheet name="SDP 423b" sheetId="82" r:id="rId80"/>
    <sheet name="SDP 423c" sheetId="83" r:id="rId81"/>
    <sheet name="SDP 423d" sheetId="84" r:id="rId82"/>
    <sheet name="SDP 424a" sheetId="85" r:id="rId83"/>
    <sheet name="SDP 424b" sheetId="86" r:id="rId84"/>
    <sheet name="SDP 425" sheetId="87" r:id="rId85"/>
    <sheet name="SDP 426" sheetId="88" r:id="rId86"/>
    <sheet name="SDP 427" sheetId="89" r:id="rId87"/>
    <sheet name="SDP 428" sheetId="90" r:id="rId88"/>
    <sheet name="SDP 429" sheetId="91" r:id="rId89"/>
    <sheet name="SDP 430" sheetId="92" r:id="rId90"/>
    <sheet name="SDP 501" sheetId="93" r:id="rId91"/>
    <sheet name="SDP 502a" sheetId="94" r:id="rId92"/>
    <sheet name="SDP 502b" sheetId="95" r:id="rId93"/>
    <sheet name="SDP 503" sheetId="96" r:id="rId94"/>
    <sheet name="SDP 504" sheetId="97" r:id="rId95"/>
    <sheet name="SDP 505" sheetId="98" r:id="rId96"/>
    <sheet name="SDP 506" sheetId="99" r:id="rId97"/>
    <sheet name="SDP 507" sheetId="100" r:id="rId98"/>
    <sheet name="SDP 508" sheetId="101" r:id="rId99"/>
    <sheet name="SDP 509" sheetId="102" r:id="rId100"/>
    <sheet name="SDP 509b" sheetId="103" r:id="rId101"/>
    <sheet name="SDP 601" sheetId="104" r:id="rId102"/>
    <sheet name="SDP 602" sheetId="105" r:id="rId103"/>
    <sheet name="SDP 603" sheetId="106" r:id="rId104"/>
    <sheet name="SDP 604" sheetId="107" r:id="rId105"/>
    <sheet name="SDP 606a" sheetId="108" r:id="rId106"/>
    <sheet name="SDP 606b" sheetId="109" r:id="rId107"/>
    <sheet name="SDP 606c" sheetId="110" r:id="rId108"/>
    <sheet name="SDP 606d" sheetId="111" r:id="rId109"/>
    <sheet name="SDP 606e" sheetId="112" r:id="rId110"/>
    <sheet name="SDP 606f" sheetId="113" r:id="rId111"/>
    <sheet name="SDP 606g" sheetId="114" r:id="rId112"/>
    <sheet name="SDP 606h" sheetId="115" r:id="rId113"/>
    <sheet name="SDP 607" sheetId="116" r:id="rId114"/>
  </sheets>
  <externalReferences>
    <externalReference r:id="rId115"/>
  </externalReferences>
  <calcPr calcId="124519"/>
</workbook>
</file>

<file path=xl/calcChain.xml><?xml version="1.0" encoding="utf-8"?>
<calcChain xmlns="http://schemas.openxmlformats.org/spreadsheetml/2006/main">
  <c r="B1" i="116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F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I26" s="1"/>
  <c r="F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B1" i="115"/>
  <c r="H39"/>
  <c r="H31"/>
  <c r="K30"/>
  <c r="E30" s="1"/>
  <c r="G30" s="1"/>
  <c r="H30"/>
  <c r="D30"/>
  <c r="F30" s="1"/>
  <c r="I30" s="1"/>
  <c r="K29"/>
  <c r="H29"/>
  <c r="E29"/>
  <c r="G29" s="1"/>
  <c r="D29"/>
  <c r="F29" s="1"/>
  <c r="I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I26" s="1"/>
  <c r="F17"/>
  <c r="F26" s="1"/>
  <c r="H16"/>
  <c r="H15"/>
  <c r="H14"/>
  <c r="H13"/>
  <c r="G13"/>
  <c r="F13"/>
  <c r="I13" s="1"/>
  <c r="H12"/>
  <c r="G12"/>
  <c r="F12"/>
  <c r="I12" s="1"/>
  <c r="H11"/>
  <c r="G11"/>
  <c r="F11"/>
  <c r="I11" s="1"/>
  <c r="H10"/>
  <c r="G10"/>
  <c r="F10"/>
  <c r="I10" s="1"/>
  <c r="H9"/>
  <c r="G9"/>
  <c r="F9"/>
  <c r="I9" s="1"/>
  <c r="H8"/>
  <c r="G8"/>
  <c r="F8"/>
  <c r="I8" s="1"/>
  <c r="H7"/>
  <c r="G7"/>
  <c r="F7"/>
  <c r="I7" s="1"/>
  <c r="H6"/>
  <c r="G6"/>
  <c r="F6"/>
  <c r="I6" s="1"/>
  <c r="H5"/>
  <c r="E5"/>
  <c r="G5" s="1"/>
  <c r="G15" s="1"/>
  <c r="D5"/>
  <c r="F5" s="1"/>
  <c r="B1" i="113"/>
  <c r="B1" i="112"/>
  <c r="B1" i="114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F17"/>
  <c r="F26" s="1"/>
  <c r="H16"/>
  <c r="H15"/>
  <c r="H14"/>
  <c r="H13"/>
  <c r="G13"/>
  <c r="F13"/>
  <c r="I13" s="1"/>
  <c r="H12"/>
  <c r="G12"/>
  <c r="F12"/>
  <c r="I12" s="1"/>
  <c r="H11"/>
  <c r="G11"/>
  <c r="F11"/>
  <c r="I11" s="1"/>
  <c r="H10"/>
  <c r="G10"/>
  <c r="F10"/>
  <c r="I10" s="1"/>
  <c r="H9"/>
  <c r="G9"/>
  <c r="F9"/>
  <c r="I9" s="1"/>
  <c r="H8"/>
  <c r="G8"/>
  <c r="F8"/>
  <c r="I8" s="1"/>
  <c r="H7"/>
  <c r="G7"/>
  <c r="F7"/>
  <c r="I7" s="1"/>
  <c r="H6"/>
  <c r="G6"/>
  <c r="F6"/>
  <c r="I6" s="1"/>
  <c r="H5"/>
  <c r="E5"/>
  <c r="G5" s="1"/>
  <c r="G15" s="1"/>
  <c r="D5"/>
  <c r="F5" s="1"/>
  <c r="H39" i="113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F17"/>
  <c r="F26" s="1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H39" i="112"/>
  <c r="H31"/>
  <c r="K30"/>
  <c r="E30" s="1"/>
  <c r="G30" s="1"/>
  <c r="H30"/>
  <c r="D30"/>
  <c r="F30" s="1"/>
  <c r="I30" s="1"/>
  <c r="K29"/>
  <c r="H29"/>
  <c r="E29"/>
  <c r="G29" s="1"/>
  <c r="D29"/>
  <c r="F29" s="1"/>
  <c r="I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F17"/>
  <c r="F26" s="1"/>
  <c r="H16"/>
  <c r="H15"/>
  <c r="H14"/>
  <c r="H13"/>
  <c r="G13"/>
  <c r="F13"/>
  <c r="I13" s="1"/>
  <c r="H12"/>
  <c r="G12"/>
  <c r="F12"/>
  <c r="I12" s="1"/>
  <c r="H11"/>
  <c r="G11"/>
  <c r="F11"/>
  <c r="I11" s="1"/>
  <c r="H10"/>
  <c r="G10"/>
  <c r="F10"/>
  <c r="I10" s="1"/>
  <c r="H9"/>
  <c r="G9"/>
  <c r="F9"/>
  <c r="I9" s="1"/>
  <c r="H8"/>
  <c r="G8"/>
  <c r="F8"/>
  <c r="I8" s="1"/>
  <c r="H7"/>
  <c r="G7"/>
  <c r="I7" s="1"/>
  <c r="F7"/>
  <c r="H6"/>
  <c r="G6"/>
  <c r="F6"/>
  <c r="I6" s="1"/>
  <c r="H5"/>
  <c r="E5"/>
  <c r="G5" s="1"/>
  <c r="G15" s="1"/>
  <c r="D5"/>
  <c r="F5" s="1"/>
  <c r="B1" i="11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F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I26" s="1"/>
  <c r="F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B1" i="110"/>
  <c r="H39"/>
  <c r="H31"/>
  <c r="K30"/>
  <c r="H30"/>
  <c r="E30"/>
  <c r="G30" s="1"/>
  <c r="D30"/>
  <c r="F30" s="1"/>
  <c r="I30" s="1"/>
  <c r="K29"/>
  <c r="H29"/>
  <c r="E29"/>
  <c r="G29" s="1"/>
  <c r="D29"/>
  <c r="F29" s="1"/>
  <c r="I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I26" s="1"/>
  <c r="F17"/>
  <c r="F26" s="1"/>
  <c r="H16"/>
  <c r="H15"/>
  <c r="H14"/>
  <c r="H13"/>
  <c r="G13"/>
  <c r="F13"/>
  <c r="I13" s="1"/>
  <c r="H12"/>
  <c r="G12"/>
  <c r="F12"/>
  <c r="I12" s="1"/>
  <c r="H11"/>
  <c r="G11"/>
  <c r="F11"/>
  <c r="I11" s="1"/>
  <c r="H10"/>
  <c r="G10"/>
  <c r="F10"/>
  <c r="I10" s="1"/>
  <c r="H9"/>
  <c r="G9"/>
  <c r="F9"/>
  <c r="I9" s="1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B1" i="109"/>
  <c r="H39"/>
  <c r="H31"/>
  <c r="K30"/>
  <c r="E30" s="1"/>
  <c r="G30" s="1"/>
  <c r="H30"/>
  <c r="D30"/>
  <c r="F30" s="1"/>
  <c r="I30" s="1"/>
  <c r="K29"/>
  <c r="H29"/>
  <c r="E29"/>
  <c r="G29" s="1"/>
  <c r="D29"/>
  <c r="F29" s="1"/>
  <c r="I29" s="1"/>
  <c r="K28"/>
  <c r="E28" s="1"/>
  <c r="G28" s="1"/>
  <c r="H28"/>
  <c r="D28"/>
  <c r="F28" s="1"/>
  <c r="H27"/>
  <c r="H26"/>
  <c r="G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I26" s="1"/>
  <c r="F17"/>
  <c r="F26" s="1"/>
  <c r="H16"/>
  <c r="H15"/>
  <c r="H14"/>
  <c r="H13"/>
  <c r="G13"/>
  <c r="F13"/>
  <c r="I13" s="1"/>
  <c r="H12"/>
  <c r="G12"/>
  <c r="F12"/>
  <c r="I12" s="1"/>
  <c r="H11"/>
  <c r="G11"/>
  <c r="F11"/>
  <c r="I11" s="1"/>
  <c r="H10"/>
  <c r="G10"/>
  <c r="F10"/>
  <c r="I10" s="1"/>
  <c r="H9"/>
  <c r="G9"/>
  <c r="F9"/>
  <c r="I9" s="1"/>
  <c r="H8"/>
  <c r="G8"/>
  <c r="F8"/>
  <c r="I8" s="1"/>
  <c r="H7"/>
  <c r="G7"/>
  <c r="F7"/>
  <c r="I7" s="1"/>
  <c r="H6"/>
  <c r="G6"/>
  <c r="F6"/>
  <c r="I6" s="1"/>
  <c r="H5"/>
  <c r="E5"/>
  <c r="G5" s="1"/>
  <c r="G15" s="1"/>
  <c r="D5"/>
  <c r="F5" s="1"/>
  <c r="B1" i="108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F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I26" s="1"/>
  <c r="F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B1" i="107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G31" s="1"/>
  <c r="H28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I26" s="1"/>
  <c r="F17"/>
  <c r="F26" s="1"/>
  <c r="H16"/>
  <c r="H15"/>
  <c r="H14"/>
  <c r="H13"/>
  <c r="G13"/>
  <c r="F13"/>
  <c r="I13" s="1"/>
  <c r="H12"/>
  <c r="G12"/>
  <c r="F12"/>
  <c r="I12" s="1"/>
  <c r="H11"/>
  <c r="G11"/>
  <c r="F11"/>
  <c r="I11" s="1"/>
  <c r="H10"/>
  <c r="G10"/>
  <c r="F10"/>
  <c r="I10" s="1"/>
  <c r="H9"/>
  <c r="G9"/>
  <c r="F9"/>
  <c r="I9" s="1"/>
  <c r="H8"/>
  <c r="G8"/>
  <c r="F8"/>
  <c r="I8" s="1"/>
  <c r="H7"/>
  <c r="G7"/>
  <c r="F7"/>
  <c r="I7" s="1"/>
  <c r="H6"/>
  <c r="G6"/>
  <c r="F6"/>
  <c r="I6" s="1"/>
  <c r="H5"/>
  <c r="E5"/>
  <c r="G5" s="1"/>
  <c r="G15" s="1"/>
  <c r="D5"/>
  <c r="F5" s="1"/>
  <c r="B1" i="106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F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I26" s="1"/>
  <c r="F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B1" i="105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F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I26" s="1"/>
  <c r="F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B1" i="104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F17"/>
  <c r="F26" s="1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B1" i="103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F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I26" s="1"/>
  <c r="F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B1" i="102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D28"/>
  <c r="F28" s="1"/>
  <c r="H27"/>
  <c r="H26"/>
  <c r="F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F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B1" i="10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F17"/>
  <c r="F26" s="1"/>
  <c r="H16"/>
  <c r="H15"/>
  <c r="H14"/>
  <c r="H13"/>
  <c r="G13"/>
  <c r="F13"/>
  <c r="I13" s="1"/>
  <c r="H12"/>
  <c r="G12"/>
  <c r="F12"/>
  <c r="I12" s="1"/>
  <c r="H11"/>
  <c r="G11"/>
  <c r="F11"/>
  <c r="I11" s="1"/>
  <c r="H10"/>
  <c r="G10"/>
  <c r="F10"/>
  <c r="I10" s="1"/>
  <c r="H9"/>
  <c r="G9"/>
  <c r="I9" s="1"/>
  <c r="F9"/>
  <c r="H8"/>
  <c r="G8"/>
  <c r="I8" s="1"/>
  <c r="F8"/>
  <c r="H7"/>
  <c r="G7"/>
  <c r="F7"/>
  <c r="I7" s="1"/>
  <c r="H6"/>
  <c r="G6"/>
  <c r="F6"/>
  <c r="I6" s="1"/>
  <c r="H5"/>
  <c r="E5"/>
  <c r="G5" s="1"/>
  <c r="G15" s="1"/>
  <c r="D5"/>
  <c r="F5" s="1"/>
  <c r="B1" i="100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F17"/>
  <c r="F26" s="1"/>
  <c r="H16"/>
  <c r="H15"/>
  <c r="H14"/>
  <c r="H13"/>
  <c r="G13"/>
  <c r="F13"/>
  <c r="I13" s="1"/>
  <c r="H12"/>
  <c r="G12"/>
  <c r="F12"/>
  <c r="I12" s="1"/>
  <c r="H11"/>
  <c r="G11"/>
  <c r="F11"/>
  <c r="I11" s="1"/>
  <c r="H10"/>
  <c r="G10"/>
  <c r="F10"/>
  <c r="I10" s="1"/>
  <c r="H9"/>
  <c r="G9"/>
  <c r="F9"/>
  <c r="I9" s="1"/>
  <c r="H8"/>
  <c r="G8"/>
  <c r="F8"/>
  <c r="I8" s="1"/>
  <c r="H7"/>
  <c r="G7"/>
  <c r="F7"/>
  <c r="I7" s="1"/>
  <c r="H6"/>
  <c r="G6"/>
  <c r="F6"/>
  <c r="I6" s="1"/>
  <c r="H5"/>
  <c r="E5"/>
  <c r="G5" s="1"/>
  <c r="G15" s="1"/>
  <c r="D5"/>
  <c r="F5" s="1"/>
  <c r="B1" i="99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F17"/>
  <c r="F26" s="1"/>
  <c r="H16"/>
  <c r="H15"/>
  <c r="H14"/>
  <c r="H13"/>
  <c r="G13"/>
  <c r="F13"/>
  <c r="I13" s="1"/>
  <c r="H12"/>
  <c r="G12"/>
  <c r="F12"/>
  <c r="I12" s="1"/>
  <c r="H11"/>
  <c r="G11"/>
  <c r="F11"/>
  <c r="I11" s="1"/>
  <c r="H10"/>
  <c r="G10"/>
  <c r="F10"/>
  <c r="I10" s="1"/>
  <c r="H9"/>
  <c r="G9"/>
  <c r="F9"/>
  <c r="I9" s="1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B1" i="98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F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I26" s="1"/>
  <c r="F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B1" i="97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F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I26" s="1"/>
  <c r="F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B1" i="96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F17"/>
  <c r="F26" s="1"/>
  <c r="H16"/>
  <c r="H15"/>
  <c r="H14"/>
  <c r="H13"/>
  <c r="G13"/>
  <c r="F13"/>
  <c r="I13" s="1"/>
  <c r="H12"/>
  <c r="G12"/>
  <c r="F12"/>
  <c r="I12" s="1"/>
  <c r="H11"/>
  <c r="G11"/>
  <c r="F11"/>
  <c r="I11" s="1"/>
  <c r="H10"/>
  <c r="G10"/>
  <c r="F10"/>
  <c r="I10" s="1"/>
  <c r="H9"/>
  <c r="G9"/>
  <c r="F9"/>
  <c r="I9" s="1"/>
  <c r="H8"/>
  <c r="G8"/>
  <c r="F8"/>
  <c r="I8" s="1"/>
  <c r="H7"/>
  <c r="G7"/>
  <c r="F7"/>
  <c r="I7" s="1"/>
  <c r="H6"/>
  <c r="G6"/>
  <c r="F6"/>
  <c r="I6" s="1"/>
  <c r="H5"/>
  <c r="E5"/>
  <c r="G5" s="1"/>
  <c r="G15" s="1"/>
  <c r="D5"/>
  <c r="F5" s="1"/>
  <c r="B1" i="95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F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I26" s="1"/>
  <c r="F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B1" i="94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F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I26" s="1"/>
  <c r="F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B1" i="93"/>
  <c r="E5"/>
  <c r="D5"/>
  <c r="F5" s="1"/>
  <c r="H39"/>
  <c r="H31"/>
  <c r="K30"/>
  <c r="H30"/>
  <c r="E30"/>
  <c r="G30" s="1"/>
  <c r="D30"/>
  <c r="F30" s="1"/>
  <c r="K29"/>
  <c r="E29" s="1"/>
  <c r="G29" s="1"/>
  <c r="H29"/>
  <c r="D29"/>
  <c r="F29" s="1"/>
  <c r="I29" s="1"/>
  <c r="K28"/>
  <c r="H28"/>
  <c r="E28"/>
  <c r="G28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F17"/>
  <c r="F26" s="1"/>
  <c r="H16"/>
  <c r="H15"/>
  <c r="H14"/>
  <c r="H13"/>
  <c r="G13"/>
  <c r="F13"/>
  <c r="I13" s="1"/>
  <c r="H12"/>
  <c r="G12"/>
  <c r="F12"/>
  <c r="I12" s="1"/>
  <c r="H11"/>
  <c r="G11"/>
  <c r="F11"/>
  <c r="I11" s="1"/>
  <c r="H10"/>
  <c r="G10"/>
  <c r="F10"/>
  <c r="I10" s="1"/>
  <c r="H9"/>
  <c r="G9"/>
  <c r="F9"/>
  <c r="I9" s="1"/>
  <c r="H8"/>
  <c r="G8"/>
  <c r="F8"/>
  <c r="I8" s="1"/>
  <c r="H7"/>
  <c r="G7"/>
  <c r="F7"/>
  <c r="I7" s="1"/>
  <c r="H6"/>
  <c r="G6"/>
  <c r="F6"/>
  <c r="I6" s="1"/>
  <c r="H5"/>
  <c r="G5"/>
  <c r="G15" s="1"/>
  <c r="E5" i="92"/>
  <c r="D5"/>
  <c r="A5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E17"/>
  <c r="G17" s="1"/>
  <c r="D17"/>
  <c r="F17" s="1"/>
  <c r="F26" s="1"/>
  <c r="A17"/>
  <c r="H16"/>
  <c r="H15"/>
  <c r="H14"/>
  <c r="H13"/>
  <c r="G13"/>
  <c r="F13"/>
  <c r="I13" s="1"/>
  <c r="H12"/>
  <c r="G12"/>
  <c r="F12"/>
  <c r="I12" s="1"/>
  <c r="H11"/>
  <c r="G11"/>
  <c r="F11"/>
  <c r="I11" s="1"/>
  <c r="H10"/>
  <c r="G10"/>
  <c r="F10"/>
  <c r="I10" s="1"/>
  <c r="H9"/>
  <c r="G9"/>
  <c r="F9"/>
  <c r="I9" s="1"/>
  <c r="H8"/>
  <c r="G8"/>
  <c r="F8"/>
  <c r="I8" s="1"/>
  <c r="H7"/>
  <c r="G7"/>
  <c r="F7"/>
  <c r="I7" s="1"/>
  <c r="H6"/>
  <c r="E6"/>
  <c r="G6" s="1"/>
  <c r="D6"/>
  <c r="F6" s="1"/>
  <c r="I6" s="1"/>
  <c r="A6"/>
  <c r="H5"/>
  <c r="G5"/>
  <c r="G15" s="1"/>
  <c r="F5"/>
  <c r="E17" i="91"/>
  <c r="D17"/>
  <c r="G43" i="5"/>
  <c r="H43" s="1"/>
  <c r="I43"/>
  <c r="K43" s="1"/>
  <c r="A17" i="91"/>
  <c r="E6"/>
  <c r="D6"/>
  <c r="A6"/>
  <c r="A5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F18"/>
  <c r="H17"/>
  <c r="G17"/>
  <c r="F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F6"/>
  <c r="H5"/>
  <c r="E18" i="90"/>
  <c r="D18"/>
  <c r="F18" s="1"/>
  <c r="E17"/>
  <c r="D17"/>
  <c r="A18"/>
  <c r="A17"/>
  <c r="A5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H17"/>
  <c r="G17"/>
  <c r="F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D5" i="89"/>
  <c r="E18"/>
  <c r="D18"/>
  <c r="E17"/>
  <c r="G42" i="5"/>
  <c r="H42" s="1"/>
  <c r="I42"/>
  <c r="K42" s="1"/>
  <c r="A18" i="89"/>
  <c r="A17"/>
  <c r="E5"/>
  <c r="A5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F18"/>
  <c r="H17"/>
  <c r="G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G5"/>
  <c r="G15" s="1"/>
  <c r="F5"/>
  <c r="B1" i="88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F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I17" s="1"/>
  <c r="I26" s="1"/>
  <c r="F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B1" i="87"/>
  <c r="E5"/>
  <c r="G5" s="1"/>
  <c r="G15" s="1"/>
  <c r="D5"/>
  <c r="H39"/>
  <c r="H31"/>
  <c r="K30"/>
  <c r="E30" s="1"/>
  <c r="G30" s="1"/>
  <c r="H30"/>
  <c r="D30"/>
  <c r="F30" s="1"/>
  <c r="I30" s="1"/>
  <c r="K29"/>
  <c r="H29"/>
  <c r="E29"/>
  <c r="G29" s="1"/>
  <c r="D29"/>
  <c r="F29" s="1"/>
  <c r="I29" s="1"/>
  <c r="K28"/>
  <c r="H28"/>
  <c r="E28"/>
  <c r="G28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F18"/>
  <c r="H17"/>
  <c r="G17"/>
  <c r="F17"/>
  <c r="H16"/>
  <c r="H15"/>
  <c r="H14"/>
  <c r="H13"/>
  <c r="G13"/>
  <c r="F13"/>
  <c r="I13" s="1"/>
  <c r="H12"/>
  <c r="G12"/>
  <c r="F12"/>
  <c r="I12" s="1"/>
  <c r="H11"/>
  <c r="G11"/>
  <c r="F11"/>
  <c r="I11" s="1"/>
  <c r="H10"/>
  <c r="G10"/>
  <c r="F10"/>
  <c r="I10" s="1"/>
  <c r="H9"/>
  <c r="G9"/>
  <c r="F9"/>
  <c r="H8"/>
  <c r="G8"/>
  <c r="F8"/>
  <c r="I8" s="1"/>
  <c r="H7"/>
  <c r="G7"/>
  <c r="F7"/>
  <c r="H6"/>
  <c r="G6"/>
  <c r="F6"/>
  <c r="I6" s="1"/>
  <c r="H5"/>
  <c r="F5"/>
  <c r="B1" i="86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F10"/>
  <c r="I10" s="1"/>
  <c r="H9"/>
  <c r="E9"/>
  <c r="G9" s="1"/>
  <c r="D9"/>
  <c r="F9" s="1"/>
  <c r="I9" s="1"/>
  <c r="A9"/>
  <c r="H8"/>
  <c r="E8"/>
  <c r="G8" s="1"/>
  <c r="D8"/>
  <c r="F8" s="1"/>
  <c r="A8"/>
  <c r="H7"/>
  <c r="E7"/>
  <c r="G7" s="1"/>
  <c r="D7"/>
  <c r="F7" s="1"/>
  <c r="I7" s="1"/>
  <c r="A7"/>
  <c r="H6"/>
  <c r="E6"/>
  <c r="G6" s="1"/>
  <c r="D6"/>
  <c r="F6" s="1"/>
  <c r="A6"/>
  <c r="H5"/>
  <c r="E5"/>
  <c r="G5" s="1"/>
  <c r="G15" s="1"/>
  <c r="D5"/>
  <c r="F5" s="1"/>
  <c r="A5"/>
  <c r="B1" i="85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E9"/>
  <c r="G9" s="1"/>
  <c r="D9"/>
  <c r="F9" s="1"/>
  <c r="I9" s="1"/>
  <c r="A9"/>
  <c r="H8"/>
  <c r="E8"/>
  <c r="G8" s="1"/>
  <c r="D8"/>
  <c r="F8" s="1"/>
  <c r="A8"/>
  <c r="H7"/>
  <c r="E7"/>
  <c r="G7" s="1"/>
  <c r="D7"/>
  <c r="F7" s="1"/>
  <c r="A7"/>
  <c r="H6"/>
  <c r="E6"/>
  <c r="G6" s="1"/>
  <c r="D6"/>
  <c r="F6" s="1"/>
  <c r="A6"/>
  <c r="H5"/>
  <c r="E5"/>
  <c r="G5" s="1"/>
  <c r="G15" s="1"/>
  <c r="D5"/>
  <c r="F5" s="1"/>
  <c r="A5"/>
  <c r="B1" i="84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E9"/>
  <c r="G9" s="1"/>
  <c r="D9"/>
  <c r="F9" s="1"/>
  <c r="A9"/>
  <c r="H8"/>
  <c r="E8"/>
  <c r="G8" s="1"/>
  <c r="D8"/>
  <c r="F8" s="1"/>
  <c r="A8"/>
  <c r="H7"/>
  <c r="E7"/>
  <c r="G7" s="1"/>
  <c r="D7"/>
  <c r="F7" s="1"/>
  <c r="A7"/>
  <c r="H6"/>
  <c r="E6"/>
  <c r="G6" s="1"/>
  <c r="D6"/>
  <c r="F6" s="1"/>
  <c r="A6"/>
  <c r="H5"/>
  <c r="E5"/>
  <c r="G5" s="1"/>
  <c r="G15" s="1"/>
  <c r="D5"/>
  <c r="F5" s="1"/>
  <c r="A5"/>
  <c r="B1" i="83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G31" s="1"/>
  <c r="H28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E18"/>
  <c r="G18" s="1"/>
  <c r="D18"/>
  <c r="F18" s="1"/>
  <c r="A18"/>
  <c r="H17"/>
  <c r="E17"/>
  <c r="G17" s="1"/>
  <c r="D17"/>
  <c r="F17" s="1"/>
  <c r="F26" s="1"/>
  <c r="A17"/>
  <c r="H16"/>
  <c r="H15"/>
  <c r="H14"/>
  <c r="H13"/>
  <c r="G13"/>
  <c r="F13"/>
  <c r="I13" s="1"/>
  <c r="H12"/>
  <c r="G12"/>
  <c r="F12"/>
  <c r="I12" s="1"/>
  <c r="H11"/>
  <c r="G11"/>
  <c r="F11"/>
  <c r="I11" s="1"/>
  <c r="H10"/>
  <c r="G10"/>
  <c r="F10"/>
  <c r="I10" s="1"/>
  <c r="H9"/>
  <c r="E9"/>
  <c r="G9" s="1"/>
  <c r="D9"/>
  <c r="F9" s="1"/>
  <c r="A9"/>
  <c r="H8"/>
  <c r="E8"/>
  <c r="G8" s="1"/>
  <c r="D8"/>
  <c r="F8" s="1"/>
  <c r="A8"/>
  <c r="H7"/>
  <c r="E7"/>
  <c r="G7" s="1"/>
  <c r="D7"/>
  <c r="F7" s="1"/>
  <c r="A7"/>
  <c r="H6"/>
  <c r="E6"/>
  <c r="G6" s="1"/>
  <c r="D6"/>
  <c r="F6" s="1"/>
  <c r="A6"/>
  <c r="H5"/>
  <c r="E5"/>
  <c r="G5" s="1"/>
  <c r="G15" s="1"/>
  <c r="D5"/>
  <c r="F5" s="1"/>
  <c r="A5"/>
  <c r="B1" i="82"/>
  <c r="H39"/>
  <c r="H31"/>
  <c r="K30"/>
  <c r="H30"/>
  <c r="E30"/>
  <c r="G30" s="1"/>
  <c r="D30"/>
  <c r="F30" s="1"/>
  <c r="K29"/>
  <c r="E29" s="1"/>
  <c r="G29" s="1"/>
  <c r="H29"/>
  <c r="D29"/>
  <c r="F29" s="1"/>
  <c r="I29" s="1"/>
  <c r="K28"/>
  <c r="H28"/>
  <c r="E28"/>
  <c r="G28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E18"/>
  <c r="G18" s="1"/>
  <c r="D18"/>
  <c r="F18" s="1"/>
  <c r="A18"/>
  <c r="H17"/>
  <c r="E17"/>
  <c r="G17" s="1"/>
  <c r="D17"/>
  <c r="F17" s="1"/>
  <c r="F26" s="1"/>
  <c r="A17"/>
  <c r="H16"/>
  <c r="H15"/>
  <c r="H14"/>
  <c r="H13"/>
  <c r="G13"/>
  <c r="I13" s="1"/>
  <c r="F13"/>
  <c r="H12"/>
  <c r="G12"/>
  <c r="I12" s="1"/>
  <c r="F12"/>
  <c r="H11"/>
  <c r="G11"/>
  <c r="I11" s="1"/>
  <c r="F11"/>
  <c r="H10"/>
  <c r="G10"/>
  <c r="I10" s="1"/>
  <c r="F10"/>
  <c r="H9"/>
  <c r="E9"/>
  <c r="G9" s="1"/>
  <c r="D9"/>
  <c r="F9" s="1"/>
  <c r="A9"/>
  <c r="H8"/>
  <c r="E8"/>
  <c r="G8" s="1"/>
  <c r="D8"/>
  <c r="F8" s="1"/>
  <c r="A8"/>
  <c r="H7"/>
  <c r="E7"/>
  <c r="G7" s="1"/>
  <c r="D7"/>
  <c r="F7" s="1"/>
  <c r="A7"/>
  <c r="H6"/>
  <c r="E6"/>
  <c r="G6" s="1"/>
  <c r="D6"/>
  <c r="F6" s="1"/>
  <c r="A6"/>
  <c r="H5"/>
  <c r="E5"/>
  <c r="G5" s="1"/>
  <c r="G15" s="1"/>
  <c r="D5"/>
  <c r="F5" s="1"/>
  <c r="A5"/>
  <c r="E18" i="81"/>
  <c r="D18"/>
  <c r="E17"/>
  <c r="G17" s="1"/>
  <c r="D17"/>
  <c r="A18"/>
  <c r="A17"/>
  <c r="E9"/>
  <c r="D9"/>
  <c r="A9"/>
  <c r="E7"/>
  <c r="D7"/>
  <c r="F7" s="1"/>
  <c r="A7"/>
  <c r="E6"/>
  <c r="D6"/>
  <c r="A6"/>
  <c r="A5"/>
  <c r="D5"/>
  <c r="E5"/>
  <c r="A8"/>
  <c r="D8"/>
  <c r="E8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G31" s="1"/>
  <c r="H28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I21" s="1"/>
  <c r="F21"/>
  <c r="H20"/>
  <c r="G20"/>
  <c r="F20"/>
  <c r="H19"/>
  <c r="G19"/>
  <c r="I19" s="1"/>
  <c r="F19"/>
  <c r="H18"/>
  <c r="G18"/>
  <c r="F18"/>
  <c r="H17"/>
  <c r="F17"/>
  <c r="H16"/>
  <c r="H15"/>
  <c r="H14"/>
  <c r="H13"/>
  <c r="G13"/>
  <c r="F13"/>
  <c r="I13" s="1"/>
  <c r="H12"/>
  <c r="G12"/>
  <c r="F12"/>
  <c r="I12" s="1"/>
  <c r="H11"/>
  <c r="G11"/>
  <c r="F11"/>
  <c r="H10"/>
  <c r="G10"/>
  <c r="F10"/>
  <c r="H9"/>
  <c r="G9"/>
  <c r="F9"/>
  <c r="H8"/>
  <c r="G8"/>
  <c r="F8"/>
  <c r="H7"/>
  <c r="G7"/>
  <c r="H6"/>
  <c r="G6"/>
  <c r="F6"/>
  <c r="H5"/>
  <c r="G5"/>
  <c r="F5"/>
  <c r="E9" i="80"/>
  <c r="D9"/>
  <c r="A9"/>
  <c r="B1"/>
  <c r="H39"/>
  <c r="H31"/>
  <c r="K30"/>
  <c r="H30"/>
  <c r="E30"/>
  <c r="G30" s="1"/>
  <c r="D30"/>
  <c r="F30" s="1"/>
  <c r="K29"/>
  <c r="E29" s="1"/>
  <c r="G29" s="1"/>
  <c r="H29"/>
  <c r="D29"/>
  <c r="F29" s="1"/>
  <c r="I29" s="1"/>
  <c r="K28"/>
  <c r="H28"/>
  <c r="E28"/>
  <c r="G28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E21"/>
  <c r="G21" s="1"/>
  <c r="I21" s="1"/>
  <c r="D21"/>
  <c r="F21" s="1"/>
  <c r="A21"/>
  <c r="H20"/>
  <c r="E20"/>
  <c r="G20" s="1"/>
  <c r="I20" s="1"/>
  <c r="D20"/>
  <c r="F20" s="1"/>
  <c r="A20"/>
  <c r="H19"/>
  <c r="E19"/>
  <c r="G19" s="1"/>
  <c r="I19" s="1"/>
  <c r="D19"/>
  <c r="F19" s="1"/>
  <c r="A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G13"/>
  <c r="F13"/>
  <c r="I13" s="1"/>
  <c r="H12"/>
  <c r="G12"/>
  <c r="F12"/>
  <c r="H11"/>
  <c r="A11"/>
  <c r="H10"/>
  <c r="G10"/>
  <c r="F10"/>
  <c r="I10" s="1"/>
  <c r="H9"/>
  <c r="G9"/>
  <c r="F9"/>
  <c r="H8"/>
  <c r="E8"/>
  <c r="G8" s="1"/>
  <c r="D8"/>
  <c r="F8" s="1"/>
  <c r="I8" s="1"/>
  <c r="A8"/>
  <c r="H7"/>
  <c r="A7"/>
  <c r="H6"/>
  <c r="E6"/>
  <c r="G6" s="1"/>
  <c r="D6"/>
  <c r="F6" s="1"/>
  <c r="A6"/>
  <c r="H5"/>
  <c r="E5"/>
  <c r="G5" s="1"/>
  <c r="D5"/>
  <c r="F5" s="1"/>
  <c r="A5"/>
  <c r="E6" i="79"/>
  <c r="D6"/>
  <c r="E5"/>
  <c r="D5"/>
  <c r="E17"/>
  <c r="D17"/>
  <c r="E21"/>
  <c r="D21"/>
  <c r="E20"/>
  <c r="D20"/>
  <c r="E19"/>
  <c r="D19"/>
  <c r="E18"/>
  <c r="D18"/>
  <c r="A21"/>
  <c r="A20"/>
  <c r="A19"/>
  <c r="A18"/>
  <c r="A17"/>
  <c r="E13"/>
  <c r="G13" s="1"/>
  <c r="D13"/>
  <c r="F13"/>
  <c r="E12"/>
  <c r="G12" s="1"/>
  <c r="D12"/>
  <c r="F12" s="1"/>
  <c r="I12" s="1"/>
  <c r="A13"/>
  <c r="A12"/>
  <c r="E10"/>
  <c r="D10"/>
  <c r="E8"/>
  <c r="D8"/>
  <c r="A11"/>
  <c r="A10"/>
  <c r="A9"/>
  <c r="A8"/>
  <c r="A7"/>
  <c r="A6"/>
  <c r="A5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G24"/>
  <c r="I24" s="1"/>
  <c r="F24"/>
  <c r="H23"/>
  <c r="G23"/>
  <c r="I23" s="1"/>
  <c r="F23"/>
  <c r="H22"/>
  <c r="G22"/>
  <c r="I22" s="1"/>
  <c r="F22"/>
  <c r="H21"/>
  <c r="G21"/>
  <c r="F21"/>
  <c r="H20"/>
  <c r="G20"/>
  <c r="F20"/>
  <c r="H19"/>
  <c r="G19"/>
  <c r="F19"/>
  <c r="H18"/>
  <c r="G18"/>
  <c r="F18"/>
  <c r="H17"/>
  <c r="G17"/>
  <c r="F17"/>
  <c r="H16"/>
  <c r="H15"/>
  <c r="H14"/>
  <c r="H13"/>
  <c r="H12"/>
  <c r="H11"/>
  <c r="H10"/>
  <c r="G10"/>
  <c r="F10"/>
  <c r="H9"/>
  <c r="H8"/>
  <c r="G8"/>
  <c r="F8"/>
  <c r="I8" s="1"/>
  <c r="H7"/>
  <c r="H6"/>
  <c r="G6"/>
  <c r="F6"/>
  <c r="H5"/>
  <c r="G5"/>
  <c r="F5"/>
  <c r="E17" i="78"/>
  <c r="D17"/>
  <c r="G41" i="5"/>
  <c r="H41" s="1"/>
  <c r="A17" i="78"/>
  <c r="E6"/>
  <c r="D6"/>
  <c r="F6" s="1"/>
  <c r="E5"/>
  <c r="D5"/>
  <c r="A6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I29" s="1"/>
  <c r="K28"/>
  <c r="E28" s="1"/>
  <c r="G28" s="1"/>
  <c r="H28"/>
  <c r="D28"/>
  <c r="F28" s="1"/>
  <c r="H27"/>
  <c r="H26"/>
  <c r="H25"/>
  <c r="H24"/>
  <c r="G24"/>
  <c r="F24"/>
  <c r="H23"/>
  <c r="G23"/>
  <c r="I23" s="1"/>
  <c r="F23"/>
  <c r="H22"/>
  <c r="G22"/>
  <c r="F22"/>
  <c r="H21"/>
  <c r="G21"/>
  <c r="I21" s="1"/>
  <c r="F21"/>
  <c r="H20"/>
  <c r="G20"/>
  <c r="F20"/>
  <c r="H19"/>
  <c r="G19"/>
  <c r="I19" s="1"/>
  <c r="F19"/>
  <c r="H18"/>
  <c r="G18"/>
  <c r="F18"/>
  <c r="H17"/>
  <c r="G17"/>
  <c r="F17"/>
  <c r="H16"/>
  <c r="H15"/>
  <c r="H14"/>
  <c r="H13"/>
  <c r="H12"/>
  <c r="H11"/>
  <c r="G11"/>
  <c r="F11"/>
  <c r="H10"/>
  <c r="G10"/>
  <c r="F10"/>
  <c r="I10" s="1"/>
  <c r="H9"/>
  <c r="G9"/>
  <c r="F9"/>
  <c r="H8"/>
  <c r="G8"/>
  <c r="F8"/>
  <c r="I8" s="1"/>
  <c r="H7"/>
  <c r="G7"/>
  <c r="F7"/>
  <c r="H6"/>
  <c r="G6"/>
  <c r="H5"/>
  <c r="G5"/>
  <c r="G15" s="1"/>
  <c r="F5"/>
  <c r="B1" i="77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E24"/>
  <c r="G24" s="1"/>
  <c r="I24" s="1"/>
  <c r="D24"/>
  <c r="F24" s="1"/>
  <c r="A24"/>
  <c r="H23"/>
  <c r="E23"/>
  <c r="G23" s="1"/>
  <c r="I23" s="1"/>
  <c r="D23"/>
  <c r="F23" s="1"/>
  <c r="A23"/>
  <c r="H22"/>
  <c r="E22"/>
  <c r="G22" s="1"/>
  <c r="I22" s="1"/>
  <c r="D22"/>
  <c r="F22" s="1"/>
  <c r="A22"/>
  <c r="H21"/>
  <c r="E21"/>
  <c r="G21" s="1"/>
  <c r="I21" s="1"/>
  <c r="D21"/>
  <c r="F21" s="1"/>
  <c r="A21"/>
  <c r="H20"/>
  <c r="E20"/>
  <c r="G20" s="1"/>
  <c r="I20" s="1"/>
  <c r="D20"/>
  <c r="F20" s="1"/>
  <c r="A20"/>
  <c r="H19"/>
  <c r="E19"/>
  <c r="G19" s="1"/>
  <c r="I19" s="1"/>
  <c r="D19"/>
  <c r="F19" s="1"/>
  <c r="A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E11"/>
  <c r="G11" s="1"/>
  <c r="D11"/>
  <c r="F11" s="1"/>
  <c r="I11" s="1"/>
  <c r="A11"/>
  <c r="H10"/>
  <c r="E10"/>
  <c r="G10" s="1"/>
  <c r="D10"/>
  <c r="F10" s="1"/>
  <c r="I10" s="1"/>
  <c r="A10"/>
  <c r="H9"/>
  <c r="A9"/>
  <c r="H8"/>
  <c r="E8"/>
  <c r="G8" s="1"/>
  <c r="D8"/>
  <c r="F8" s="1"/>
  <c r="A8"/>
  <c r="H7"/>
  <c r="A7"/>
  <c r="H6"/>
  <c r="A6"/>
  <c r="H5"/>
  <c r="A5"/>
  <c r="A24" i="76"/>
  <c r="A23"/>
  <c r="E22"/>
  <c r="D22"/>
  <c r="A22"/>
  <c r="E21"/>
  <c r="D21"/>
  <c r="F21" s="1"/>
  <c r="A21"/>
  <c r="E20"/>
  <c r="D20"/>
  <c r="F20" s="1"/>
  <c r="A20"/>
  <c r="E19"/>
  <c r="D19"/>
  <c r="F19" s="1"/>
  <c r="A19"/>
  <c r="E18"/>
  <c r="G18" s="1"/>
  <c r="D18"/>
  <c r="A18"/>
  <c r="E17"/>
  <c r="D17"/>
  <c r="A17"/>
  <c r="E11"/>
  <c r="D11"/>
  <c r="A11"/>
  <c r="E10"/>
  <c r="D10"/>
  <c r="A10"/>
  <c r="A9"/>
  <c r="E8"/>
  <c r="D8"/>
  <c r="A8"/>
  <c r="A7"/>
  <c r="A6"/>
  <c r="A5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H23"/>
  <c r="H22"/>
  <c r="G22"/>
  <c r="I22" s="1"/>
  <c r="F22"/>
  <c r="H21"/>
  <c r="G21"/>
  <c r="H20"/>
  <c r="G20"/>
  <c r="H19"/>
  <c r="G19"/>
  <c r="H18"/>
  <c r="F18"/>
  <c r="H17"/>
  <c r="G17"/>
  <c r="F17"/>
  <c r="H16"/>
  <c r="H15"/>
  <c r="H14"/>
  <c r="H13"/>
  <c r="H12"/>
  <c r="H11"/>
  <c r="G11"/>
  <c r="F11"/>
  <c r="H10"/>
  <c r="G10"/>
  <c r="F10"/>
  <c r="H9"/>
  <c r="H8"/>
  <c r="G8"/>
  <c r="I8" s="1"/>
  <c r="F8"/>
  <c r="H7"/>
  <c r="H6"/>
  <c r="H5"/>
  <c r="B1" i="75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E17"/>
  <c r="G17" s="1"/>
  <c r="D17"/>
  <c r="F17" s="1"/>
  <c r="F26" s="1"/>
  <c r="A17"/>
  <c r="H16"/>
  <c r="H15"/>
  <c r="H14"/>
  <c r="H13"/>
  <c r="H12"/>
  <c r="H11"/>
  <c r="G11"/>
  <c r="F11"/>
  <c r="I11" s="1"/>
  <c r="H10"/>
  <c r="G10"/>
  <c r="F10"/>
  <c r="I10" s="1"/>
  <c r="H9"/>
  <c r="G9"/>
  <c r="F9"/>
  <c r="I9" s="1"/>
  <c r="H8"/>
  <c r="G8"/>
  <c r="F8"/>
  <c r="I8" s="1"/>
  <c r="H7"/>
  <c r="G7"/>
  <c r="F7"/>
  <c r="I7" s="1"/>
  <c r="H6"/>
  <c r="E6"/>
  <c r="G6" s="1"/>
  <c r="D6"/>
  <c r="F6" s="1"/>
  <c r="I6" s="1"/>
  <c r="A6"/>
  <c r="H5"/>
  <c r="E5"/>
  <c r="G5" s="1"/>
  <c r="G15" s="1"/>
  <c r="D5"/>
  <c r="F5" s="1"/>
  <c r="E6" i="74"/>
  <c r="D6"/>
  <c r="E5"/>
  <c r="D5"/>
  <c r="F5" s="1"/>
  <c r="A6"/>
  <c r="E17"/>
  <c r="D17"/>
  <c r="A17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G26" s="1"/>
  <c r="F17"/>
  <c r="F26" s="1"/>
  <c r="H16"/>
  <c r="H15"/>
  <c r="H14"/>
  <c r="H13"/>
  <c r="H12"/>
  <c r="H11"/>
  <c r="G11"/>
  <c r="F11"/>
  <c r="I11" s="1"/>
  <c r="H10"/>
  <c r="G10"/>
  <c r="F10"/>
  <c r="I10" s="1"/>
  <c r="H9"/>
  <c r="G9"/>
  <c r="F9"/>
  <c r="I9" s="1"/>
  <c r="H8"/>
  <c r="G8"/>
  <c r="F8"/>
  <c r="H7"/>
  <c r="G7"/>
  <c r="F7"/>
  <c r="H6"/>
  <c r="G6"/>
  <c r="F6"/>
  <c r="H5"/>
  <c r="G5"/>
  <c r="E8" i="73"/>
  <c r="D8"/>
  <c r="A8"/>
  <c r="E7"/>
  <c r="D7"/>
  <c r="A7"/>
  <c r="E6"/>
  <c r="D6"/>
  <c r="A6"/>
  <c r="E5"/>
  <c r="D5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F21"/>
  <c r="H20"/>
  <c r="G20"/>
  <c r="F20"/>
  <c r="H19"/>
  <c r="G19"/>
  <c r="F19"/>
  <c r="H18"/>
  <c r="G18"/>
  <c r="F18"/>
  <c r="H17"/>
  <c r="G17"/>
  <c r="F17"/>
  <c r="F26" s="1"/>
  <c r="H16"/>
  <c r="H15"/>
  <c r="H14"/>
  <c r="H13"/>
  <c r="H12"/>
  <c r="H11"/>
  <c r="G11"/>
  <c r="F11"/>
  <c r="I11" s="1"/>
  <c r="H10"/>
  <c r="G10"/>
  <c r="F10"/>
  <c r="I10" s="1"/>
  <c r="H9"/>
  <c r="G9"/>
  <c r="F9"/>
  <c r="H8"/>
  <c r="G8"/>
  <c r="F8"/>
  <c r="H7"/>
  <c r="G7"/>
  <c r="F7"/>
  <c r="H6"/>
  <c r="G6"/>
  <c r="F6"/>
  <c r="H5"/>
  <c r="G5"/>
  <c r="F5"/>
  <c r="B1" i="72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G31" s="1"/>
  <c r="H28"/>
  <c r="D28"/>
  <c r="F28" s="1"/>
  <c r="H27"/>
  <c r="H26"/>
  <c r="H25"/>
  <c r="H24"/>
  <c r="H23"/>
  <c r="G23"/>
  <c r="I23" s="1"/>
  <c r="F23"/>
  <c r="H22"/>
  <c r="G22"/>
  <c r="I22" s="1"/>
  <c r="F22"/>
  <c r="H21"/>
  <c r="E21"/>
  <c r="G21" s="1"/>
  <c r="I21" s="1"/>
  <c r="D21"/>
  <c r="F21" s="1"/>
  <c r="A21"/>
  <c r="H20"/>
  <c r="E20"/>
  <c r="G20" s="1"/>
  <c r="I20" s="1"/>
  <c r="D20"/>
  <c r="F20" s="1"/>
  <c r="A20"/>
  <c r="H19"/>
  <c r="E19"/>
  <c r="G19" s="1"/>
  <c r="I19" s="1"/>
  <c r="D19"/>
  <c r="F19" s="1"/>
  <c r="A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G11"/>
  <c r="F11"/>
  <c r="H10"/>
  <c r="E10"/>
  <c r="G10" s="1"/>
  <c r="D10"/>
  <c r="F10" s="1"/>
  <c r="A10"/>
  <c r="H9"/>
  <c r="E9"/>
  <c r="G9" s="1"/>
  <c r="D9"/>
  <c r="F9" s="1"/>
  <c r="A9"/>
  <c r="H8"/>
  <c r="E8"/>
  <c r="G8" s="1"/>
  <c r="D8"/>
  <c r="F8" s="1"/>
  <c r="A8"/>
  <c r="H7"/>
  <c r="A7"/>
  <c r="H6"/>
  <c r="A6"/>
  <c r="H5"/>
  <c r="E5"/>
  <c r="G5" s="1"/>
  <c r="D5"/>
  <c r="F5" s="1"/>
  <c r="A5"/>
  <c r="B1" i="7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E21"/>
  <c r="G21" s="1"/>
  <c r="D21"/>
  <c r="F21" s="1"/>
  <c r="A21"/>
  <c r="H20"/>
  <c r="E20"/>
  <c r="G20" s="1"/>
  <c r="D20"/>
  <c r="F20" s="1"/>
  <c r="A20"/>
  <c r="H19"/>
  <c r="E19"/>
  <c r="G19" s="1"/>
  <c r="D19"/>
  <c r="F19" s="1"/>
  <c r="A19"/>
  <c r="H18"/>
  <c r="E18"/>
  <c r="G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G11"/>
  <c r="I11" s="1"/>
  <c r="F11"/>
  <c r="H10"/>
  <c r="E10"/>
  <c r="G10" s="1"/>
  <c r="D10"/>
  <c r="F10" s="1"/>
  <c r="A10"/>
  <c r="H9"/>
  <c r="E9"/>
  <c r="G9" s="1"/>
  <c r="D9"/>
  <c r="F9" s="1"/>
  <c r="A9"/>
  <c r="H8"/>
  <c r="E8"/>
  <c r="G8" s="1"/>
  <c r="D8"/>
  <c r="F8" s="1"/>
  <c r="A8"/>
  <c r="H7"/>
  <c r="A7"/>
  <c r="H6"/>
  <c r="A6"/>
  <c r="H5"/>
  <c r="E5"/>
  <c r="G5" s="1"/>
  <c r="D5"/>
  <c r="F5" s="1"/>
  <c r="A5"/>
  <c r="B1" i="70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E21"/>
  <c r="G21" s="1"/>
  <c r="D21"/>
  <c r="F21" s="1"/>
  <c r="A21"/>
  <c r="H20"/>
  <c r="E20"/>
  <c r="G20" s="1"/>
  <c r="D20"/>
  <c r="F20" s="1"/>
  <c r="A20"/>
  <c r="H19"/>
  <c r="E19"/>
  <c r="G19" s="1"/>
  <c r="D19"/>
  <c r="F19" s="1"/>
  <c r="A19"/>
  <c r="H18"/>
  <c r="E18"/>
  <c r="G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G11"/>
  <c r="F11"/>
  <c r="I11" s="1"/>
  <c r="H10"/>
  <c r="E10"/>
  <c r="G10" s="1"/>
  <c r="D10"/>
  <c r="F10" s="1"/>
  <c r="A10"/>
  <c r="H9"/>
  <c r="E9"/>
  <c r="G9" s="1"/>
  <c r="D9"/>
  <c r="F9" s="1"/>
  <c r="A9"/>
  <c r="H8"/>
  <c r="E8"/>
  <c r="G8" s="1"/>
  <c r="D8"/>
  <c r="F8" s="1"/>
  <c r="A8"/>
  <c r="H7"/>
  <c r="A7"/>
  <c r="H6"/>
  <c r="A6"/>
  <c r="H5"/>
  <c r="E5"/>
  <c r="G5" s="1"/>
  <c r="D5"/>
  <c r="F5" s="1"/>
  <c r="A5"/>
  <c r="B1" i="69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G31" s="1"/>
  <c r="H28"/>
  <c r="D28"/>
  <c r="F28" s="1"/>
  <c r="H27"/>
  <c r="H26"/>
  <c r="H25"/>
  <c r="H24"/>
  <c r="H23"/>
  <c r="G23"/>
  <c r="I23" s="1"/>
  <c r="F23"/>
  <c r="H22"/>
  <c r="G22"/>
  <c r="I22" s="1"/>
  <c r="F22"/>
  <c r="H21"/>
  <c r="E21"/>
  <c r="G21" s="1"/>
  <c r="I21" s="1"/>
  <c r="D21"/>
  <c r="F21" s="1"/>
  <c r="A21"/>
  <c r="H20"/>
  <c r="E20"/>
  <c r="G20" s="1"/>
  <c r="I20" s="1"/>
  <c r="D20"/>
  <c r="F20" s="1"/>
  <c r="A20"/>
  <c r="H19"/>
  <c r="E19"/>
  <c r="G19" s="1"/>
  <c r="I19" s="1"/>
  <c r="D19"/>
  <c r="F19" s="1"/>
  <c r="A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G11"/>
  <c r="F11"/>
  <c r="H10"/>
  <c r="E10"/>
  <c r="G10" s="1"/>
  <c r="D10"/>
  <c r="F10" s="1"/>
  <c r="A10"/>
  <c r="H9"/>
  <c r="E9"/>
  <c r="G9" s="1"/>
  <c r="D9"/>
  <c r="F9" s="1"/>
  <c r="A9"/>
  <c r="H8"/>
  <c r="E8"/>
  <c r="G8" s="1"/>
  <c r="D8"/>
  <c r="F8" s="1"/>
  <c r="A8"/>
  <c r="H7"/>
  <c r="A7"/>
  <c r="H6"/>
  <c r="A6"/>
  <c r="H5"/>
  <c r="E5"/>
  <c r="G5" s="1"/>
  <c r="D5"/>
  <c r="F5" s="1"/>
  <c r="A5"/>
  <c r="B1" i="68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D28"/>
  <c r="F28" s="1"/>
  <c r="H27"/>
  <c r="H26"/>
  <c r="H25"/>
  <c r="H24"/>
  <c r="H23"/>
  <c r="G23"/>
  <c r="I23" s="1"/>
  <c r="F23"/>
  <c r="H22"/>
  <c r="G22"/>
  <c r="I22" s="1"/>
  <c r="F22"/>
  <c r="H21"/>
  <c r="E21"/>
  <c r="G21" s="1"/>
  <c r="D21"/>
  <c r="F21" s="1"/>
  <c r="A21"/>
  <c r="H20"/>
  <c r="E20"/>
  <c r="G20" s="1"/>
  <c r="D20"/>
  <c r="F20" s="1"/>
  <c r="A20"/>
  <c r="H19"/>
  <c r="E19"/>
  <c r="G19" s="1"/>
  <c r="D19"/>
  <c r="F19" s="1"/>
  <c r="A19"/>
  <c r="H18"/>
  <c r="E18"/>
  <c r="G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G11"/>
  <c r="F11"/>
  <c r="H10"/>
  <c r="E10"/>
  <c r="G10" s="1"/>
  <c r="D10"/>
  <c r="F10" s="1"/>
  <c r="I10" s="1"/>
  <c r="A10"/>
  <c r="H9"/>
  <c r="E9"/>
  <c r="G9" s="1"/>
  <c r="D9"/>
  <c r="F9" s="1"/>
  <c r="A9"/>
  <c r="H8"/>
  <c r="E8"/>
  <c r="G8" s="1"/>
  <c r="D8"/>
  <c r="F8" s="1"/>
  <c r="A8"/>
  <c r="H7"/>
  <c r="A7"/>
  <c r="H6"/>
  <c r="A6"/>
  <c r="H5"/>
  <c r="E5"/>
  <c r="G5" s="1"/>
  <c r="D5"/>
  <c r="F5" s="1"/>
  <c r="A5"/>
  <c r="E21" i="67"/>
  <c r="D21"/>
  <c r="E20"/>
  <c r="D20"/>
  <c r="A21"/>
  <c r="A20"/>
  <c r="E19"/>
  <c r="D19"/>
  <c r="E18"/>
  <c r="D18"/>
  <c r="A19"/>
  <c r="A18"/>
  <c r="E17"/>
  <c r="D17"/>
  <c r="A17"/>
  <c r="E10"/>
  <c r="D10"/>
  <c r="A10"/>
  <c r="E9"/>
  <c r="G9" s="1"/>
  <c r="D9"/>
  <c r="A9"/>
  <c r="E8"/>
  <c r="D8"/>
  <c r="A8"/>
  <c r="A7"/>
  <c r="A6"/>
  <c r="E5"/>
  <c r="D5"/>
  <c r="A5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F21"/>
  <c r="H20"/>
  <c r="G20"/>
  <c r="F20"/>
  <c r="H19"/>
  <c r="G19"/>
  <c r="F19"/>
  <c r="H18"/>
  <c r="G18"/>
  <c r="F18"/>
  <c r="H17"/>
  <c r="G17"/>
  <c r="F17"/>
  <c r="H16"/>
  <c r="H15"/>
  <c r="H14"/>
  <c r="H13"/>
  <c r="H12"/>
  <c r="H11"/>
  <c r="G11"/>
  <c r="F11"/>
  <c r="I11" s="1"/>
  <c r="H10"/>
  <c r="G10"/>
  <c r="F10"/>
  <c r="H9"/>
  <c r="F9"/>
  <c r="H8"/>
  <c r="G8"/>
  <c r="F8"/>
  <c r="I8" s="1"/>
  <c r="H7"/>
  <c r="H6"/>
  <c r="H5"/>
  <c r="G5"/>
  <c r="F5"/>
  <c r="E17" i="66"/>
  <c r="D17"/>
  <c r="A17"/>
  <c r="E5"/>
  <c r="D5"/>
  <c r="F5" s="1"/>
  <c r="A5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F19"/>
  <c r="H18"/>
  <c r="G18"/>
  <c r="F18"/>
  <c r="H17"/>
  <c r="G17"/>
  <c r="F17"/>
  <c r="H16"/>
  <c r="H15"/>
  <c r="H14"/>
  <c r="H13"/>
  <c r="H12"/>
  <c r="H11"/>
  <c r="G11"/>
  <c r="F11"/>
  <c r="I11" s="1"/>
  <c r="H10"/>
  <c r="G10"/>
  <c r="F10"/>
  <c r="H9"/>
  <c r="G9"/>
  <c r="F9"/>
  <c r="I9" s="1"/>
  <c r="H8"/>
  <c r="G8"/>
  <c r="F8"/>
  <c r="H7"/>
  <c r="G7"/>
  <c r="F7"/>
  <c r="I7" s="1"/>
  <c r="H6"/>
  <c r="G6"/>
  <c r="F6"/>
  <c r="I6" s="1"/>
  <c r="H5"/>
  <c r="G5"/>
  <c r="E9" i="65"/>
  <c r="D9"/>
  <c r="E8"/>
  <c r="D8"/>
  <c r="A9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E19"/>
  <c r="G19" s="1"/>
  <c r="D19"/>
  <c r="F19" s="1"/>
  <c r="A19"/>
  <c r="H18"/>
  <c r="G18"/>
  <c r="I18" s="1"/>
  <c r="F18"/>
  <c r="H17"/>
  <c r="E17"/>
  <c r="G17" s="1"/>
  <c r="D17"/>
  <c r="F17" s="1"/>
  <c r="A17"/>
  <c r="H16"/>
  <c r="H15"/>
  <c r="H14"/>
  <c r="H13"/>
  <c r="H12"/>
  <c r="H11"/>
  <c r="E11"/>
  <c r="G11" s="1"/>
  <c r="D11"/>
  <c r="F11" s="1"/>
  <c r="I11" s="1"/>
  <c r="A11"/>
  <c r="H10"/>
  <c r="A10"/>
  <c r="H9"/>
  <c r="G9"/>
  <c r="F9"/>
  <c r="H8"/>
  <c r="G8"/>
  <c r="F8"/>
  <c r="H7"/>
  <c r="G7"/>
  <c r="F7"/>
  <c r="H6"/>
  <c r="G6"/>
  <c r="F6"/>
  <c r="H5"/>
  <c r="G5"/>
  <c r="F5"/>
  <c r="E8" i="64"/>
  <c r="D8"/>
  <c r="A8"/>
  <c r="E6"/>
  <c r="D6"/>
  <c r="A6"/>
  <c r="E5"/>
  <c r="D5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G31" s="1"/>
  <c r="H28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E19"/>
  <c r="G19" s="1"/>
  <c r="I19" s="1"/>
  <c r="D19"/>
  <c r="F19" s="1"/>
  <c r="A19"/>
  <c r="H18"/>
  <c r="G18"/>
  <c r="I18" s="1"/>
  <c r="F18"/>
  <c r="H17"/>
  <c r="E17"/>
  <c r="G17" s="1"/>
  <c r="D17"/>
  <c r="F17" s="1"/>
  <c r="F26" s="1"/>
  <c r="A17"/>
  <c r="H16"/>
  <c r="H15"/>
  <c r="H14"/>
  <c r="H13"/>
  <c r="H12"/>
  <c r="H11"/>
  <c r="E11"/>
  <c r="G11" s="1"/>
  <c r="D11"/>
  <c r="F11" s="1"/>
  <c r="I11" s="1"/>
  <c r="A11"/>
  <c r="H10"/>
  <c r="A10"/>
  <c r="H9"/>
  <c r="G9"/>
  <c r="F9"/>
  <c r="I9" s="1"/>
  <c r="H8"/>
  <c r="G8"/>
  <c r="F8"/>
  <c r="H7"/>
  <c r="E7"/>
  <c r="G7" s="1"/>
  <c r="D7"/>
  <c r="F7" s="1"/>
  <c r="A7"/>
  <c r="H6"/>
  <c r="G6"/>
  <c r="F6"/>
  <c r="H5"/>
  <c r="G5"/>
  <c r="F5"/>
  <c r="B1" i="62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H28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F17"/>
  <c r="F26" s="1"/>
  <c r="H16"/>
  <c r="H15"/>
  <c r="H14"/>
  <c r="H13"/>
  <c r="H12"/>
  <c r="H11"/>
  <c r="G11"/>
  <c r="F11"/>
  <c r="I11" s="1"/>
  <c r="H10"/>
  <c r="G10"/>
  <c r="F10"/>
  <c r="I10" s="1"/>
  <c r="H9"/>
  <c r="G9"/>
  <c r="F9"/>
  <c r="I9" s="1"/>
  <c r="H8"/>
  <c r="E8"/>
  <c r="G8" s="1"/>
  <c r="D8"/>
  <c r="F8" s="1"/>
  <c r="H7"/>
  <c r="G7"/>
  <c r="F7"/>
  <c r="I7" s="1"/>
  <c r="H6"/>
  <c r="G6"/>
  <c r="F6"/>
  <c r="H5"/>
  <c r="G5"/>
  <c r="F5"/>
  <c r="E8" i="61"/>
  <c r="D8"/>
  <c r="E7"/>
  <c r="D7"/>
  <c r="E6"/>
  <c r="D6"/>
  <c r="E5"/>
  <c r="D5"/>
  <c r="A7"/>
  <c r="A6"/>
  <c r="A5"/>
  <c r="E17"/>
  <c r="D17"/>
  <c r="A17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G34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G26" s="1"/>
  <c r="F17"/>
  <c r="F26" s="1"/>
  <c r="H16"/>
  <c r="H15"/>
  <c r="H14"/>
  <c r="H13"/>
  <c r="H12"/>
  <c r="H11"/>
  <c r="G11"/>
  <c r="F11"/>
  <c r="I11" s="1"/>
  <c r="H10"/>
  <c r="G10"/>
  <c r="F10"/>
  <c r="I10" s="1"/>
  <c r="H9"/>
  <c r="G9"/>
  <c r="F9"/>
  <c r="I9" s="1"/>
  <c r="H8"/>
  <c r="G8"/>
  <c r="F8"/>
  <c r="I8" s="1"/>
  <c r="H7"/>
  <c r="G7"/>
  <c r="F7"/>
  <c r="H6"/>
  <c r="G6"/>
  <c r="F6"/>
  <c r="H5"/>
  <c r="G5"/>
  <c r="G15" s="1"/>
  <c r="F5"/>
  <c r="B1" i="60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G34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G26" s="1"/>
  <c r="F17"/>
  <c r="F26" s="1"/>
  <c r="H16"/>
  <c r="H15"/>
  <c r="H14"/>
  <c r="H13"/>
  <c r="H12"/>
  <c r="H11"/>
  <c r="G11"/>
  <c r="F11"/>
  <c r="I11" s="1"/>
  <c r="H10"/>
  <c r="G10"/>
  <c r="F10"/>
  <c r="I10" s="1"/>
  <c r="H9"/>
  <c r="G9"/>
  <c r="F9"/>
  <c r="I9" s="1"/>
  <c r="H8"/>
  <c r="G8"/>
  <c r="F8"/>
  <c r="I8" s="1"/>
  <c r="H7"/>
  <c r="E7"/>
  <c r="G7" s="1"/>
  <c r="D7"/>
  <c r="F7" s="1"/>
  <c r="H6"/>
  <c r="G6"/>
  <c r="F6"/>
  <c r="I6" s="1"/>
  <c r="H5"/>
  <c r="E5"/>
  <c r="G5" s="1"/>
  <c r="G15" s="1"/>
  <c r="D5"/>
  <c r="F5" s="1"/>
  <c r="A5"/>
  <c r="E7" i="59"/>
  <c r="D7"/>
  <c r="E7" i="58"/>
  <c r="D7"/>
  <c r="E5" i="59"/>
  <c r="D5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G31" s="1"/>
  <c r="H28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F18"/>
  <c r="H17"/>
  <c r="G17"/>
  <c r="F17"/>
  <c r="H16"/>
  <c r="H15"/>
  <c r="H14"/>
  <c r="H13"/>
  <c r="H12"/>
  <c r="H11"/>
  <c r="G11"/>
  <c r="F11"/>
  <c r="I11" s="1"/>
  <c r="H10"/>
  <c r="G10"/>
  <c r="F10"/>
  <c r="I10" s="1"/>
  <c r="H9"/>
  <c r="G9"/>
  <c r="F9"/>
  <c r="I9" s="1"/>
  <c r="H8"/>
  <c r="G8"/>
  <c r="F8"/>
  <c r="H7"/>
  <c r="G7"/>
  <c r="F7"/>
  <c r="H6"/>
  <c r="G6"/>
  <c r="F6"/>
  <c r="H5"/>
  <c r="G5"/>
  <c r="F5"/>
  <c r="E8" i="58"/>
  <c r="D8"/>
  <c r="F8" s="1"/>
  <c r="E6"/>
  <c r="D6"/>
  <c r="E5"/>
  <c r="D5"/>
  <c r="A8"/>
  <c r="A6"/>
  <c r="A5"/>
  <c r="B1"/>
  <c r="H39"/>
  <c r="H31"/>
  <c r="K30"/>
  <c r="H30"/>
  <c r="E30"/>
  <c r="G30" s="1"/>
  <c r="D30"/>
  <c r="F30" s="1"/>
  <c r="K29"/>
  <c r="E29" s="1"/>
  <c r="G29" s="1"/>
  <c r="H29"/>
  <c r="D29"/>
  <c r="F29" s="1"/>
  <c r="I29" s="1"/>
  <c r="K28"/>
  <c r="H28"/>
  <c r="E28"/>
  <c r="G28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E19"/>
  <c r="G19" s="1"/>
  <c r="D19"/>
  <c r="F19" s="1"/>
  <c r="A19"/>
  <c r="H18"/>
  <c r="E18"/>
  <c r="G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G11"/>
  <c r="F11"/>
  <c r="H10"/>
  <c r="G10"/>
  <c r="F10"/>
  <c r="H9"/>
  <c r="G9"/>
  <c r="F9"/>
  <c r="H8"/>
  <c r="G8"/>
  <c r="H7"/>
  <c r="G7"/>
  <c r="F7"/>
  <c r="H6"/>
  <c r="G6"/>
  <c r="F6"/>
  <c r="H5"/>
  <c r="G5"/>
  <c r="F5"/>
  <c r="E19" i="57"/>
  <c r="D19"/>
  <c r="A19"/>
  <c r="E11"/>
  <c r="D11"/>
  <c r="A11"/>
  <c r="A10"/>
  <c r="E6"/>
  <c r="D6"/>
  <c r="E5"/>
  <c r="D5"/>
  <c r="G5"/>
  <c r="F5"/>
  <c r="A6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H28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F19"/>
  <c r="H18"/>
  <c r="E18"/>
  <c r="G18" s="1"/>
  <c r="D18"/>
  <c r="F18" s="1"/>
  <c r="A18"/>
  <c r="H17"/>
  <c r="E17"/>
  <c r="G17" s="1"/>
  <c r="D17"/>
  <c r="F17" s="1"/>
  <c r="A17"/>
  <c r="H16"/>
  <c r="H15"/>
  <c r="H14"/>
  <c r="H13"/>
  <c r="H12"/>
  <c r="H11"/>
  <c r="G11"/>
  <c r="F11"/>
  <c r="H10"/>
  <c r="H9"/>
  <c r="E9"/>
  <c r="G9" s="1"/>
  <c r="D9"/>
  <c r="F9" s="1"/>
  <c r="A9"/>
  <c r="H8"/>
  <c r="E8"/>
  <c r="G8" s="1"/>
  <c r="D8"/>
  <c r="F8" s="1"/>
  <c r="A8"/>
  <c r="H7"/>
  <c r="E7"/>
  <c r="G7" s="1"/>
  <c r="D7"/>
  <c r="F7" s="1"/>
  <c r="A7"/>
  <c r="H6"/>
  <c r="G6"/>
  <c r="F6"/>
  <c r="H5"/>
  <c r="E18" i="56"/>
  <c r="D18"/>
  <c r="A18"/>
  <c r="E9"/>
  <c r="D9"/>
  <c r="A9"/>
  <c r="E8"/>
  <c r="D8"/>
  <c r="F8" s="1"/>
  <c r="A8"/>
  <c r="E6"/>
  <c r="D6"/>
  <c r="E5"/>
  <c r="D5"/>
  <c r="A6"/>
  <c r="A5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F19"/>
  <c r="H18"/>
  <c r="G18"/>
  <c r="F18"/>
  <c r="H17"/>
  <c r="E17"/>
  <c r="G17" s="1"/>
  <c r="D17"/>
  <c r="F17" s="1"/>
  <c r="F26" s="1"/>
  <c r="A17"/>
  <c r="H16"/>
  <c r="H15"/>
  <c r="H14"/>
  <c r="H13"/>
  <c r="H12"/>
  <c r="H11"/>
  <c r="G11"/>
  <c r="F11"/>
  <c r="I11" s="1"/>
  <c r="H10"/>
  <c r="G10"/>
  <c r="F10"/>
  <c r="H9"/>
  <c r="G9"/>
  <c r="F9"/>
  <c r="H8"/>
  <c r="G8"/>
  <c r="H7"/>
  <c r="E7"/>
  <c r="G7" s="1"/>
  <c r="D7"/>
  <c r="F7" s="1"/>
  <c r="A7"/>
  <c r="H6"/>
  <c r="G6"/>
  <c r="F6"/>
  <c r="H5"/>
  <c r="G5"/>
  <c r="F5"/>
  <c r="B1" i="55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E20"/>
  <c r="G20" s="1"/>
  <c r="I20" s="1"/>
  <c r="D20"/>
  <c r="F20" s="1"/>
  <c r="A20"/>
  <c r="H19"/>
  <c r="E19"/>
  <c r="G19" s="1"/>
  <c r="I19" s="1"/>
  <c r="D19"/>
  <c r="F19" s="1"/>
  <c r="A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E11"/>
  <c r="G11" s="1"/>
  <c r="D11"/>
  <c r="F11" s="1"/>
  <c r="I11" s="1"/>
  <c r="A11"/>
  <c r="H10"/>
  <c r="E10"/>
  <c r="G10" s="1"/>
  <c r="D10"/>
  <c r="F10" s="1"/>
  <c r="A10"/>
  <c r="H9"/>
  <c r="E9"/>
  <c r="G9" s="1"/>
  <c r="D9"/>
  <c r="F9" s="1"/>
  <c r="A9"/>
  <c r="H8"/>
  <c r="E8"/>
  <c r="G8" s="1"/>
  <c r="D8"/>
  <c r="F8" s="1"/>
  <c r="I8" s="1"/>
  <c r="A8"/>
  <c r="H7"/>
  <c r="E7"/>
  <c r="G7" s="1"/>
  <c r="D7"/>
  <c r="F7" s="1"/>
  <c r="A7"/>
  <c r="H6"/>
  <c r="A6"/>
  <c r="H5"/>
  <c r="E5"/>
  <c r="G5" s="1"/>
  <c r="D5"/>
  <c r="F5" s="1"/>
  <c r="A5"/>
  <c r="E20" i="54"/>
  <c r="D20"/>
  <c r="A20"/>
  <c r="E19"/>
  <c r="D19"/>
  <c r="A19"/>
  <c r="A18"/>
  <c r="F11"/>
  <c r="E11"/>
  <c r="G11" s="1"/>
  <c r="D11"/>
  <c r="A11"/>
  <c r="E10"/>
  <c r="D10"/>
  <c r="F10" s="1"/>
  <c r="I10" s="1"/>
  <c r="A10"/>
  <c r="E9"/>
  <c r="G9" s="1"/>
  <c r="D9"/>
  <c r="A9"/>
  <c r="E8"/>
  <c r="D8"/>
  <c r="F8" s="1"/>
  <c r="A8"/>
  <c r="E7"/>
  <c r="G7" s="1"/>
  <c r="D7"/>
  <c r="A7"/>
  <c r="A6"/>
  <c r="E5"/>
  <c r="G5" s="1"/>
  <c r="D5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F20"/>
  <c r="H19"/>
  <c r="G19"/>
  <c r="F19"/>
  <c r="H18"/>
  <c r="H17"/>
  <c r="E17"/>
  <c r="G17" s="1"/>
  <c r="D17"/>
  <c r="F17" s="1"/>
  <c r="A17"/>
  <c r="H16"/>
  <c r="H15"/>
  <c r="H14"/>
  <c r="H13"/>
  <c r="H12"/>
  <c r="H11"/>
  <c r="H10"/>
  <c r="G10"/>
  <c r="H9"/>
  <c r="F9"/>
  <c r="H8"/>
  <c r="G8"/>
  <c r="H7"/>
  <c r="F7"/>
  <c r="H6"/>
  <c r="H5"/>
  <c r="F5"/>
  <c r="E9" i="53"/>
  <c r="D9"/>
  <c r="E8"/>
  <c r="G8" s="1"/>
  <c r="D8"/>
  <c r="E7"/>
  <c r="D7"/>
  <c r="F7" s="1"/>
  <c r="I7" s="1"/>
  <c r="E6"/>
  <c r="D6"/>
  <c r="F6" s="1"/>
  <c r="E5"/>
  <c r="D5"/>
  <c r="A9"/>
  <c r="A8"/>
  <c r="A7"/>
  <c r="A6"/>
  <c r="A5"/>
  <c r="A18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H17"/>
  <c r="E17"/>
  <c r="G17" s="1"/>
  <c r="D17"/>
  <c r="F17" s="1"/>
  <c r="A17"/>
  <c r="H16"/>
  <c r="H15"/>
  <c r="H14"/>
  <c r="H13"/>
  <c r="H12"/>
  <c r="H11"/>
  <c r="H10"/>
  <c r="G10"/>
  <c r="F10"/>
  <c r="I10" s="1"/>
  <c r="H9"/>
  <c r="G9"/>
  <c r="F9"/>
  <c r="I9" s="1"/>
  <c r="H8"/>
  <c r="F8"/>
  <c r="H7"/>
  <c r="G7"/>
  <c r="H6"/>
  <c r="G6"/>
  <c r="H5"/>
  <c r="G5"/>
  <c r="F5"/>
  <c r="E17" i="52"/>
  <c r="D17"/>
  <c r="A17"/>
  <c r="A5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E18"/>
  <c r="G18" s="1"/>
  <c r="I18" s="1"/>
  <c r="D18"/>
  <c r="F18" s="1"/>
  <c r="A18"/>
  <c r="H17"/>
  <c r="G17"/>
  <c r="F17"/>
  <c r="F26" s="1"/>
  <c r="H16"/>
  <c r="H15"/>
  <c r="H14"/>
  <c r="H13"/>
  <c r="H12"/>
  <c r="H11"/>
  <c r="H10"/>
  <c r="G10"/>
  <c r="I10" s="1"/>
  <c r="F10"/>
  <c r="H9"/>
  <c r="G9"/>
  <c r="I9" s="1"/>
  <c r="F9"/>
  <c r="H8"/>
  <c r="E8"/>
  <c r="G8" s="1"/>
  <c r="D8"/>
  <c r="F8" s="1"/>
  <c r="H7"/>
  <c r="E7"/>
  <c r="G7" s="1"/>
  <c r="D7"/>
  <c r="F7" s="1"/>
  <c r="I7" s="1"/>
  <c r="H6"/>
  <c r="D6"/>
  <c r="F6" s="1"/>
  <c r="A6"/>
  <c r="H5"/>
  <c r="E5" i="51"/>
  <c r="G5" s="1"/>
  <c r="D5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I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E18"/>
  <c r="G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H10"/>
  <c r="G10"/>
  <c r="F10"/>
  <c r="I10" s="1"/>
  <c r="H9"/>
  <c r="G9"/>
  <c r="F9"/>
  <c r="I9" s="1"/>
  <c r="H8"/>
  <c r="E8"/>
  <c r="G8" s="1"/>
  <c r="D8"/>
  <c r="F8" s="1"/>
  <c r="H7"/>
  <c r="E7"/>
  <c r="G7" s="1"/>
  <c r="D7"/>
  <c r="F7" s="1"/>
  <c r="H6"/>
  <c r="D6"/>
  <c r="F6" s="1"/>
  <c r="A6"/>
  <c r="H5"/>
  <c r="F5"/>
  <c r="E5" i="50"/>
  <c r="D5"/>
  <c r="F5" s="1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H10"/>
  <c r="G10"/>
  <c r="F10"/>
  <c r="I10" s="1"/>
  <c r="H9"/>
  <c r="G9"/>
  <c r="F9"/>
  <c r="I9" s="1"/>
  <c r="H8"/>
  <c r="E8"/>
  <c r="G8" s="1"/>
  <c r="D8"/>
  <c r="F8" s="1"/>
  <c r="H7"/>
  <c r="E7"/>
  <c r="G7" s="1"/>
  <c r="D7"/>
  <c r="F7" s="1"/>
  <c r="I7" s="1"/>
  <c r="H6"/>
  <c r="D6"/>
  <c r="F6" s="1"/>
  <c r="A6"/>
  <c r="H5"/>
  <c r="G5"/>
  <c r="B1" i="49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H10"/>
  <c r="G10"/>
  <c r="F10"/>
  <c r="I10" s="1"/>
  <c r="H9"/>
  <c r="G9"/>
  <c r="F9"/>
  <c r="I9" s="1"/>
  <c r="H8"/>
  <c r="E8"/>
  <c r="G8" s="1"/>
  <c r="D8"/>
  <c r="F8" s="1"/>
  <c r="H7"/>
  <c r="E7"/>
  <c r="G7" s="1"/>
  <c r="D7"/>
  <c r="F7" s="1"/>
  <c r="I7" s="1"/>
  <c r="H6"/>
  <c r="D6"/>
  <c r="F6" s="1"/>
  <c r="A6"/>
  <c r="H5"/>
  <c r="A5"/>
  <c r="A5" i="48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H10"/>
  <c r="G10"/>
  <c r="F10"/>
  <c r="I10" s="1"/>
  <c r="H9"/>
  <c r="G9"/>
  <c r="F9"/>
  <c r="I9" s="1"/>
  <c r="H8"/>
  <c r="E8"/>
  <c r="G8" s="1"/>
  <c r="D8"/>
  <c r="F8" s="1"/>
  <c r="H7"/>
  <c r="E7"/>
  <c r="G7" s="1"/>
  <c r="D7"/>
  <c r="F7" s="1"/>
  <c r="I7" s="1"/>
  <c r="H6"/>
  <c r="D6"/>
  <c r="F6" s="1"/>
  <c r="A6"/>
  <c r="H5"/>
  <c r="E5" i="47"/>
  <c r="D5"/>
  <c r="E8"/>
  <c r="D8"/>
  <c r="E7"/>
  <c r="D7"/>
  <c r="A5"/>
  <c r="E17"/>
  <c r="D17"/>
  <c r="A17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G31" s="1"/>
  <c r="H28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E18"/>
  <c r="G18" s="1"/>
  <c r="D18"/>
  <c r="F18" s="1"/>
  <c r="A18"/>
  <c r="H17"/>
  <c r="G17"/>
  <c r="F17"/>
  <c r="F26" s="1"/>
  <c r="H16"/>
  <c r="H15"/>
  <c r="H14"/>
  <c r="H13"/>
  <c r="H12"/>
  <c r="H11"/>
  <c r="H10"/>
  <c r="G10"/>
  <c r="F10"/>
  <c r="I10" s="1"/>
  <c r="H9"/>
  <c r="G9"/>
  <c r="F9"/>
  <c r="I9" s="1"/>
  <c r="H8"/>
  <c r="G8"/>
  <c r="F8"/>
  <c r="H7"/>
  <c r="G7"/>
  <c r="F7"/>
  <c r="H6"/>
  <c r="D6"/>
  <c r="F6" s="1"/>
  <c r="A6"/>
  <c r="H5"/>
  <c r="G5"/>
  <c r="F5"/>
  <c r="E17" i="46"/>
  <c r="D17"/>
  <c r="F17" s="1"/>
  <c r="F26" s="1"/>
  <c r="A17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G31" s="1"/>
  <c r="H28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E18"/>
  <c r="G18" s="1"/>
  <c r="D18"/>
  <c r="F18" s="1"/>
  <c r="A18"/>
  <c r="H17"/>
  <c r="G17"/>
  <c r="H16"/>
  <c r="H15"/>
  <c r="H14"/>
  <c r="H13"/>
  <c r="H12"/>
  <c r="H11"/>
  <c r="H10"/>
  <c r="G10"/>
  <c r="F10"/>
  <c r="I10" s="1"/>
  <c r="H9"/>
  <c r="G9"/>
  <c r="F9"/>
  <c r="I9" s="1"/>
  <c r="H8"/>
  <c r="G8"/>
  <c r="F8"/>
  <c r="I8" s="1"/>
  <c r="H7"/>
  <c r="G7"/>
  <c r="F7"/>
  <c r="I7" s="1"/>
  <c r="H6"/>
  <c r="D6"/>
  <c r="F6" s="1"/>
  <c r="A6"/>
  <c r="H5"/>
  <c r="E5" i="45"/>
  <c r="D5"/>
  <c r="F5" s="1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H10"/>
  <c r="G10"/>
  <c r="F10"/>
  <c r="I10" s="1"/>
  <c r="H9"/>
  <c r="G9"/>
  <c r="F9"/>
  <c r="I9" s="1"/>
  <c r="H8"/>
  <c r="G8"/>
  <c r="F8"/>
  <c r="I8" s="1"/>
  <c r="H7"/>
  <c r="G7"/>
  <c r="F7"/>
  <c r="I7" s="1"/>
  <c r="H6"/>
  <c r="D6"/>
  <c r="F6" s="1"/>
  <c r="A6"/>
  <c r="H5"/>
  <c r="G5"/>
  <c r="E5" i="44"/>
  <c r="G5" s="1"/>
  <c r="D5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H10"/>
  <c r="G10"/>
  <c r="F10"/>
  <c r="I10" s="1"/>
  <c r="H9"/>
  <c r="G9"/>
  <c r="F9"/>
  <c r="I9" s="1"/>
  <c r="H8"/>
  <c r="G8"/>
  <c r="F8"/>
  <c r="I8" s="1"/>
  <c r="H7"/>
  <c r="G7"/>
  <c r="F7"/>
  <c r="I7" s="1"/>
  <c r="H6"/>
  <c r="D6"/>
  <c r="F6" s="1"/>
  <c r="A6"/>
  <c r="H5"/>
  <c r="F5"/>
  <c r="A5" i="43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D6"/>
  <c r="F6" s="1"/>
  <c r="A6"/>
  <c r="H5"/>
  <c r="A5" i="42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D6"/>
  <c r="F6" s="1"/>
  <c r="A6"/>
  <c r="H5"/>
  <c r="E6" i="41"/>
  <c r="D6"/>
  <c r="A6"/>
  <c r="A5"/>
  <c r="E18"/>
  <c r="D18"/>
  <c r="F18" s="1"/>
  <c r="E17"/>
  <c r="D17"/>
  <c r="A18"/>
  <c r="A17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H28"/>
  <c r="D28"/>
  <c r="F28" s="1"/>
  <c r="H27"/>
  <c r="H26"/>
  <c r="H25"/>
  <c r="H24"/>
  <c r="H23"/>
  <c r="G23"/>
  <c r="I23" s="1"/>
  <c r="F23"/>
  <c r="H22"/>
  <c r="G22"/>
  <c r="I22" s="1"/>
  <c r="F22"/>
  <c r="H21"/>
  <c r="G21"/>
  <c r="F21"/>
  <c r="H20"/>
  <c r="G20"/>
  <c r="I20" s="1"/>
  <c r="F20"/>
  <c r="H19"/>
  <c r="G19"/>
  <c r="F19"/>
  <c r="H18"/>
  <c r="G18"/>
  <c r="H17"/>
  <c r="G17"/>
  <c r="F17"/>
  <c r="H16"/>
  <c r="H15"/>
  <c r="H14"/>
  <c r="H13"/>
  <c r="H12"/>
  <c r="H11"/>
  <c r="H10"/>
  <c r="G10"/>
  <c r="F10"/>
  <c r="I10" s="1"/>
  <c r="H9"/>
  <c r="G9"/>
  <c r="F9"/>
  <c r="I9" s="1"/>
  <c r="H8"/>
  <c r="G8"/>
  <c r="F8"/>
  <c r="I8" s="1"/>
  <c r="H7"/>
  <c r="G7"/>
  <c r="I7" s="1"/>
  <c r="F7"/>
  <c r="H6"/>
  <c r="G6"/>
  <c r="F6"/>
  <c r="H5"/>
  <c r="E5" i="40"/>
  <c r="G5" s="1"/>
  <c r="D5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G31" s="1"/>
  <c r="H28"/>
  <c r="D28"/>
  <c r="F28" s="1"/>
  <c r="H27"/>
  <c r="H26"/>
  <c r="H25"/>
  <c r="H24"/>
  <c r="H23"/>
  <c r="G23"/>
  <c r="I23" s="1"/>
  <c r="F23"/>
  <c r="H22"/>
  <c r="G22"/>
  <c r="I22" s="1"/>
  <c r="F22"/>
  <c r="H21"/>
  <c r="E21"/>
  <c r="G21" s="1"/>
  <c r="I21" s="1"/>
  <c r="D21"/>
  <c r="F21" s="1"/>
  <c r="A21"/>
  <c r="H20"/>
  <c r="E20"/>
  <c r="G20" s="1"/>
  <c r="I20" s="1"/>
  <c r="D20"/>
  <c r="F20" s="1"/>
  <c r="A20"/>
  <c r="H19"/>
  <c r="E19"/>
  <c r="G19" s="1"/>
  <c r="I19" s="1"/>
  <c r="D19"/>
  <c r="F19" s="1"/>
  <c r="A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H10"/>
  <c r="G10"/>
  <c r="F10"/>
  <c r="I10" s="1"/>
  <c r="H9"/>
  <c r="G9"/>
  <c r="F9"/>
  <c r="I9" s="1"/>
  <c r="H8"/>
  <c r="G8"/>
  <c r="F8"/>
  <c r="I8" s="1"/>
  <c r="H7"/>
  <c r="G7"/>
  <c r="F7"/>
  <c r="I7" s="1"/>
  <c r="H6"/>
  <c r="A6"/>
  <c r="H5"/>
  <c r="F5"/>
  <c r="E21" i="39"/>
  <c r="D21"/>
  <c r="E20"/>
  <c r="D20"/>
  <c r="F20" s="1"/>
  <c r="E19"/>
  <c r="D19"/>
  <c r="E18"/>
  <c r="D18"/>
  <c r="E17"/>
  <c r="D17"/>
  <c r="A21"/>
  <c r="A20"/>
  <c r="A19"/>
  <c r="A18"/>
  <c r="A17"/>
  <c r="E5"/>
  <c r="D5"/>
  <c r="A6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F21"/>
  <c r="H20"/>
  <c r="G20"/>
  <c r="H19"/>
  <c r="G19"/>
  <c r="F19"/>
  <c r="H18"/>
  <c r="G18"/>
  <c r="F18"/>
  <c r="H17"/>
  <c r="G17"/>
  <c r="F17"/>
  <c r="H16"/>
  <c r="H15"/>
  <c r="H14"/>
  <c r="H13"/>
  <c r="H12"/>
  <c r="H11"/>
  <c r="H10"/>
  <c r="G10"/>
  <c r="F10"/>
  <c r="I10" s="1"/>
  <c r="H9"/>
  <c r="G9"/>
  <c r="F9"/>
  <c r="I9" s="1"/>
  <c r="H8"/>
  <c r="G8"/>
  <c r="F8"/>
  <c r="I8" s="1"/>
  <c r="H7"/>
  <c r="G7"/>
  <c r="F7"/>
  <c r="I7" s="1"/>
  <c r="H6"/>
  <c r="H5"/>
  <c r="G5"/>
  <c r="F5"/>
  <c r="D19" i="38"/>
  <c r="E19"/>
  <c r="G19" s="1"/>
  <c r="F19"/>
  <c r="A19"/>
  <c r="E18"/>
  <c r="D18"/>
  <c r="A18"/>
  <c r="G40" i="5"/>
  <c r="H40" s="1"/>
  <c r="I40"/>
  <c r="K40" s="1"/>
  <c r="E5" i="38"/>
  <c r="D5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H28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H18"/>
  <c r="G18"/>
  <c r="F18"/>
  <c r="H17"/>
  <c r="E17"/>
  <c r="G17" s="1"/>
  <c r="D17"/>
  <c r="F17" s="1"/>
  <c r="A17"/>
  <c r="H16"/>
  <c r="H15"/>
  <c r="H14"/>
  <c r="H13"/>
  <c r="H12"/>
  <c r="H11"/>
  <c r="H10"/>
  <c r="G10"/>
  <c r="I10" s="1"/>
  <c r="F10"/>
  <c r="H9"/>
  <c r="G9"/>
  <c r="I9" s="1"/>
  <c r="F9"/>
  <c r="H8"/>
  <c r="G8"/>
  <c r="I8" s="1"/>
  <c r="F8"/>
  <c r="H7"/>
  <c r="G7"/>
  <c r="I7" s="1"/>
  <c r="F7"/>
  <c r="H6"/>
  <c r="G6"/>
  <c r="I6" s="1"/>
  <c r="F6"/>
  <c r="H5"/>
  <c r="G5"/>
  <c r="G15" s="1"/>
  <c r="F5"/>
  <c r="E5" i="37"/>
  <c r="D5"/>
  <c r="A5"/>
  <c r="G17"/>
  <c r="F17"/>
  <c r="E17"/>
  <c r="D17"/>
  <c r="A17"/>
  <c r="B1"/>
  <c r="H39"/>
  <c r="H31"/>
  <c r="K30"/>
  <c r="H30"/>
  <c r="E30"/>
  <c r="G30" s="1"/>
  <c r="D30"/>
  <c r="F30" s="1"/>
  <c r="K29"/>
  <c r="E29" s="1"/>
  <c r="G29" s="1"/>
  <c r="H29"/>
  <c r="D29"/>
  <c r="F29" s="1"/>
  <c r="I29" s="1"/>
  <c r="K28"/>
  <c r="H28"/>
  <c r="E28"/>
  <c r="G28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F26" s="1"/>
  <c r="H17"/>
  <c r="G26"/>
  <c r="H16"/>
  <c r="H15"/>
  <c r="H14"/>
  <c r="H13"/>
  <c r="H12"/>
  <c r="H11"/>
  <c r="H10"/>
  <c r="G10"/>
  <c r="F10"/>
  <c r="I10" s="1"/>
  <c r="H9"/>
  <c r="G9"/>
  <c r="F9"/>
  <c r="I9" s="1"/>
  <c r="H8"/>
  <c r="G8"/>
  <c r="F8"/>
  <c r="I8" s="1"/>
  <c r="H7"/>
  <c r="G7"/>
  <c r="F7"/>
  <c r="I7" s="1"/>
  <c r="H6"/>
  <c r="G6"/>
  <c r="F6"/>
  <c r="I6" s="1"/>
  <c r="H5"/>
  <c r="G5"/>
  <c r="G15" s="1"/>
  <c r="F5"/>
  <c r="B1" i="36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G34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F26" s="1"/>
  <c r="H17"/>
  <c r="G17"/>
  <c r="G26" s="1"/>
  <c r="H16"/>
  <c r="H15"/>
  <c r="H14"/>
  <c r="H13"/>
  <c r="H12"/>
  <c r="H11"/>
  <c r="H10"/>
  <c r="G10"/>
  <c r="F10"/>
  <c r="I10" s="1"/>
  <c r="H9"/>
  <c r="G9"/>
  <c r="F9"/>
  <c r="I9" s="1"/>
  <c r="H8"/>
  <c r="G8"/>
  <c r="F8"/>
  <c r="I8" s="1"/>
  <c r="H7"/>
  <c r="G7"/>
  <c r="F7"/>
  <c r="I7" s="1"/>
  <c r="H6"/>
  <c r="G6"/>
  <c r="F6"/>
  <c r="I6" s="1"/>
  <c r="H5"/>
  <c r="E5"/>
  <c r="G5" s="1"/>
  <c r="G15" s="1"/>
  <c r="D5"/>
  <c r="F5" s="1"/>
  <c r="B1" i="35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G34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F26" s="1"/>
  <c r="H17"/>
  <c r="G17"/>
  <c r="G26" s="1"/>
  <c r="H16"/>
  <c r="H15"/>
  <c r="H14"/>
  <c r="H13"/>
  <c r="H12"/>
  <c r="H11"/>
  <c r="H10"/>
  <c r="G10"/>
  <c r="F10"/>
  <c r="I10" s="1"/>
  <c r="H9"/>
  <c r="G9"/>
  <c r="F9"/>
  <c r="I9" s="1"/>
  <c r="H8"/>
  <c r="G8"/>
  <c r="F8"/>
  <c r="I8" s="1"/>
  <c r="H7"/>
  <c r="G7"/>
  <c r="F7"/>
  <c r="I7" s="1"/>
  <c r="H6"/>
  <c r="G6"/>
  <c r="F6"/>
  <c r="I6" s="1"/>
  <c r="H5"/>
  <c r="E5"/>
  <c r="G5" s="1"/>
  <c r="G15" s="1"/>
  <c r="D5"/>
  <c r="F5" s="1"/>
  <c r="B1" i="34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G34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F26" s="1"/>
  <c r="H17"/>
  <c r="G17"/>
  <c r="G26" s="1"/>
  <c r="H16"/>
  <c r="H15"/>
  <c r="H14"/>
  <c r="H13"/>
  <c r="H12"/>
  <c r="H11"/>
  <c r="H10"/>
  <c r="G10"/>
  <c r="F10"/>
  <c r="I10" s="1"/>
  <c r="H9"/>
  <c r="G9"/>
  <c r="F9"/>
  <c r="I9" s="1"/>
  <c r="H8"/>
  <c r="G8"/>
  <c r="F8"/>
  <c r="I8" s="1"/>
  <c r="H7"/>
  <c r="G7"/>
  <c r="F7"/>
  <c r="I7" s="1"/>
  <c r="H6"/>
  <c r="G6"/>
  <c r="F6"/>
  <c r="I6" s="1"/>
  <c r="H5"/>
  <c r="E5"/>
  <c r="G5" s="1"/>
  <c r="G15" s="1"/>
  <c r="D5"/>
  <c r="F5" s="1"/>
  <c r="E5" i="33"/>
  <c r="D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G17"/>
  <c r="F26"/>
  <c r="H16"/>
  <c r="H15"/>
  <c r="H14"/>
  <c r="H13"/>
  <c r="H12"/>
  <c r="H11"/>
  <c r="H10"/>
  <c r="G10"/>
  <c r="I10" s="1"/>
  <c r="F10"/>
  <c r="H9"/>
  <c r="G9"/>
  <c r="I9" s="1"/>
  <c r="F9"/>
  <c r="H8"/>
  <c r="G8"/>
  <c r="F8"/>
  <c r="I8" s="1"/>
  <c r="H7"/>
  <c r="G7"/>
  <c r="F7"/>
  <c r="H6"/>
  <c r="G6"/>
  <c r="F6"/>
  <c r="H5"/>
  <c r="G5"/>
  <c r="G15" s="1"/>
  <c r="F5"/>
  <c r="E8" i="32"/>
  <c r="G8" s="1"/>
  <c r="D8"/>
  <c r="E7"/>
  <c r="D7"/>
  <c r="E6"/>
  <c r="G6" s="1"/>
  <c r="D6"/>
  <c r="F6" s="1"/>
  <c r="E5"/>
  <c r="G5" s="1"/>
  <c r="D5"/>
  <c r="A8"/>
  <c r="A7"/>
  <c r="A6"/>
  <c r="A5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E17"/>
  <c r="G17" s="1"/>
  <c r="D17"/>
  <c r="F17" s="1"/>
  <c r="F26" s="1"/>
  <c r="A17"/>
  <c r="H16"/>
  <c r="H15"/>
  <c r="H14"/>
  <c r="H13"/>
  <c r="H12"/>
  <c r="H11"/>
  <c r="H10"/>
  <c r="G10"/>
  <c r="F10"/>
  <c r="I10" s="1"/>
  <c r="H9"/>
  <c r="G9"/>
  <c r="F9"/>
  <c r="I9" s="1"/>
  <c r="H8"/>
  <c r="F8"/>
  <c r="H7"/>
  <c r="G7"/>
  <c r="F7"/>
  <c r="H6"/>
  <c r="H5"/>
  <c r="F5"/>
  <c r="A5" i="31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E17"/>
  <c r="G17" s="1"/>
  <c r="D17"/>
  <c r="F17" s="1"/>
  <c r="F26" s="1"/>
  <c r="A17"/>
  <c r="H16"/>
  <c r="H15"/>
  <c r="H14"/>
  <c r="H13"/>
  <c r="H12"/>
  <c r="H11"/>
  <c r="H10"/>
  <c r="G10"/>
  <c r="F10"/>
  <c r="I10" s="1"/>
  <c r="H9"/>
  <c r="G9"/>
  <c r="F9"/>
  <c r="I9" s="1"/>
  <c r="H8"/>
  <c r="G8"/>
  <c r="F8"/>
  <c r="I8" s="1"/>
  <c r="H7"/>
  <c r="E7"/>
  <c r="G7" s="1"/>
  <c r="D7"/>
  <c r="F7" s="1"/>
  <c r="A7"/>
  <c r="H6"/>
  <c r="E6"/>
  <c r="G6" s="1"/>
  <c r="D6"/>
  <c r="F6" s="1"/>
  <c r="A6"/>
  <c r="H5"/>
  <c r="A5" i="30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G31" s="1"/>
  <c r="H28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E17"/>
  <c r="G17" s="1"/>
  <c r="D17"/>
  <c r="F17" s="1"/>
  <c r="F26" s="1"/>
  <c r="A17"/>
  <c r="H16"/>
  <c r="H15"/>
  <c r="H14"/>
  <c r="H13"/>
  <c r="H12"/>
  <c r="H11"/>
  <c r="H10"/>
  <c r="G10"/>
  <c r="I10" s="1"/>
  <c r="F10"/>
  <c r="H9"/>
  <c r="G9"/>
  <c r="I9" s="1"/>
  <c r="F9"/>
  <c r="H8"/>
  <c r="G8"/>
  <c r="I8" s="1"/>
  <c r="F8"/>
  <c r="H7"/>
  <c r="E7"/>
  <c r="G7" s="1"/>
  <c r="D7"/>
  <c r="F7" s="1"/>
  <c r="A7"/>
  <c r="H6"/>
  <c r="E6"/>
  <c r="G6" s="1"/>
  <c r="D6"/>
  <c r="F6" s="1"/>
  <c r="A6"/>
  <c r="H5"/>
  <c r="A5" i="29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H23"/>
  <c r="G23"/>
  <c r="I23" s="1"/>
  <c r="F23"/>
  <c r="H22"/>
  <c r="G22"/>
  <c r="I22" s="1"/>
  <c r="F22"/>
  <c r="H21"/>
  <c r="G21"/>
  <c r="I21" s="1"/>
  <c r="F21"/>
  <c r="H20"/>
  <c r="G20"/>
  <c r="I20" s="1"/>
  <c r="F20"/>
  <c r="H19"/>
  <c r="G19"/>
  <c r="I19" s="1"/>
  <c r="F19"/>
  <c r="H18"/>
  <c r="G18"/>
  <c r="I18" s="1"/>
  <c r="F18"/>
  <c r="H17"/>
  <c r="E17"/>
  <c r="G17" s="1"/>
  <c r="D17"/>
  <c r="F17" s="1"/>
  <c r="F26" s="1"/>
  <c r="A17"/>
  <c r="H16"/>
  <c r="H15"/>
  <c r="H14"/>
  <c r="H13"/>
  <c r="H12"/>
  <c r="H11"/>
  <c r="H10"/>
  <c r="G10"/>
  <c r="I10" s="1"/>
  <c r="F10"/>
  <c r="H9"/>
  <c r="G9"/>
  <c r="I9" s="1"/>
  <c r="F9"/>
  <c r="H8"/>
  <c r="G8"/>
  <c r="I8" s="1"/>
  <c r="F8"/>
  <c r="H7"/>
  <c r="E7"/>
  <c r="G7" s="1"/>
  <c r="D7"/>
  <c r="F7" s="1"/>
  <c r="A7"/>
  <c r="H6"/>
  <c r="E6"/>
  <c r="G6" s="1"/>
  <c r="D6"/>
  <c r="F6" s="1"/>
  <c r="A6"/>
  <c r="H5"/>
  <c r="E7" i="28"/>
  <c r="D7"/>
  <c r="F7" s="1"/>
  <c r="E6"/>
  <c r="D6"/>
  <c r="A7"/>
  <c r="A6"/>
  <c r="E5"/>
  <c r="D5"/>
  <c r="F5" s="1"/>
  <c r="A5"/>
  <c r="E17"/>
  <c r="D17"/>
  <c r="G39" i="5"/>
  <c r="H39" s="1"/>
  <c r="I39"/>
  <c r="K39" s="1"/>
  <c r="A17" i="28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D28"/>
  <c r="F28" s="1"/>
  <c r="H27"/>
  <c r="H26"/>
  <c r="H25"/>
  <c r="H24"/>
  <c r="H23"/>
  <c r="G23"/>
  <c r="F23"/>
  <c r="H22"/>
  <c r="G22"/>
  <c r="F22"/>
  <c r="H21"/>
  <c r="G21"/>
  <c r="F21"/>
  <c r="H20"/>
  <c r="G20"/>
  <c r="F20"/>
  <c r="H19"/>
  <c r="G19"/>
  <c r="F19"/>
  <c r="H18"/>
  <c r="G18"/>
  <c r="F18"/>
  <c r="H17"/>
  <c r="G17"/>
  <c r="F17"/>
  <c r="H16"/>
  <c r="H15"/>
  <c r="H14"/>
  <c r="H13"/>
  <c r="H12"/>
  <c r="H11"/>
  <c r="H10"/>
  <c r="G10"/>
  <c r="F10"/>
  <c r="H9"/>
  <c r="G9"/>
  <c r="F9"/>
  <c r="H8"/>
  <c r="G8"/>
  <c r="F8"/>
  <c r="H7"/>
  <c r="G7"/>
  <c r="H6"/>
  <c r="G6"/>
  <c r="F6"/>
  <c r="H5"/>
  <c r="G5"/>
  <c r="A23" i="27"/>
  <c r="A22"/>
  <c r="E20"/>
  <c r="D20"/>
  <c r="A20"/>
  <c r="E19"/>
  <c r="D19"/>
  <c r="A19"/>
  <c r="E18"/>
  <c r="D18"/>
  <c r="G38" i="5"/>
  <c r="H38" s="1"/>
  <c r="A18" i="27"/>
  <c r="G9"/>
  <c r="E9"/>
  <c r="D9"/>
  <c r="F9" s="1"/>
  <c r="I9" s="1"/>
  <c r="E8"/>
  <c r="G8" s="1"/>
  <c r="D8"/>
  <c r="E7"/>
  <c r="D7"/>
  <c r="F7" s="1"/>
  <c r="E6"/>
  <c r="G6" s="1"/>
  <c r="D6"/>
  <c r="F6" s="1"/>
  <c r="E5"/>
  <c r="D5"/>
  <c r="F5" s="1"/>
  <c r="A10"/>
  <c r="A9"/>
  <c r="A8"/>
  <c r="A7"/>
  <c r="A6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H28"/>
  <c r="D28"/>
  <c r="F28" s="1"/>
  <c r="H27"/>
  <c r="H26"/>
  <c r="H25"/>
  <c r="H24"/>
  <c r="H23"/>
  <c r="H22"/>
  <c r="H21"/>
  <c r="E21"/>
  <c r="G21" s="1"/>
  <c r="I21" s="1"/>
  <c r="D21"/>
  <c r="F21" s="1"/>
  <c r="A21"/>
  <c r="H20"/>
  <c r="G20"/>
  <c r="F20"/>
  <c r="H19"/>
  <c r="G19"/>
  <c r="F19"/>
  <c r="H18"/>
  <c r="G18"/>
  <c r="F18"/>
  <c r="H17"/>
  <c r="E17"/>
  <c r="G17" s="1"/>
  <c r="D17"/>
  <c r="F17" s="1"/>
  <c r="A17"/>
  <c r="H16"/>
  <c r="H15"/>
  <c r="H14"/>
  <c r="H13"/>
  <c r="H12"/>
  <c r="H11"/>
  <c r="H10"/>
  <c r="H9"/>
  <c r="H8"/>
  <c r="F8"/>
  <c r="H7"/>
  <c r="G7"/>
  <c r="H6"/>
  <c r="H5"/>
  <c r="G5"/>
  <c r="A5" i="26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I29" s="1"/>
  <c r="K28"/>
  <c r="E28" s="1"/>
  <c r="G28" s="1"/>
  <c r="G31" s="1"/>
  <c r="H28"/>
  <c r="D28"/>
  <c r="F28" s="1"/>
  <c r="H27"/>
  <c r="H26"/>
  <c r="H25"/>
  <c r="H24"/>
  <c r="H23"/>
  <c r="H22"/>
  <c r="G22"/>
  <c r="I22" s="1"/>
  <c r="F22"/>
  <c r="H21"/>
  <c r="E21"/>
  <c r="G21" s="1"/>
  <c r="I21" s="1"/>
  <c r="D21"/>
  <c r="F21" s="1"/>
  <c r="A21"/>
  <c r="H20"/>
  <c r="G20"/>
  <c r="F20"/>
  <c r="H19"/>
  <c r="E19"/>
  <c r="G19" s="1"/>
  <c r="I19" s="1"/>
  <c r="D19"/>
  <c r="F19" s="1"/>
  <c r="A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H10"/>
  <c r="H9"/>
  <c r="H8"/>
  <c r="G8"/>
  <c r="F8"/>
  <c r="I8" s="1"/>
  <c r="H7"/>
  <c r="G7"/>
  <c r="F7"/>
  <c r="I7" s="1"/>
  <c r="H6"/>
  <c r="G6"/>
  <c r="F6"/>
  <c r="H5"/>
  <c r="A21" i="25"/>
  <c r="A6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G31" s="1"/>
  <c r="H28"/>
  <c r="D28"/>
  <c r="F28" s="1"/>
  <c r="H27"/>
  <c r="H26"/>
  <c r="H25"/>
  <c r="H24"/>
  <c r="H23"/>
  <c r="H22"/>
  <c r="G22"/>
  <c r="I22" s="1"/>
  <c r="F22"/>
  <c r="H21"/>
  <c r="H20"/>
  <c r="E20"/>
  <c r="G20" s="1"/>
  <c r="D20"/>
  <c r="F20" s="1"/>
  <c r="A20"/>
  <c r="H19"/>
  <c r="E19"/>
  <c r="G19" s="1"/>
  <c r="D19"/>
  <c r="F19" s="1"/>
  <c r="A19"/>
  <c r="H18"/>
  <c r="E18"/>
  <c r="G18" s="1"/>
  <c r="D18"/>
  <c r="F18" s="1"/>
  <c r="A18"/>
  <c r="H17"/>
  <c r="E17"/>
  <c r="G17" s="1"/>
  <c r="D17"/>
  <c r="F17" s="1"/>
  <c r="A17"/>
  <c r="H16"/>
  <c r="H15"/>
  <c r="H14"/>
  <c r="H13"/>
  <c r="H12"/>
  <c r="H11"/>
  <c r="H10"/>
  <c r="H9"/>
  <c r="H8"/>
  <c r="G8"/>
  <c r="I8" s="1"/>
  <c r="F8"/>
  <c r="H7"/>
  <c r="G7"/>
  <c r="I7" s="1"/>
  <c r="F7"/>
  <c r="H6"/>
  <c r="H5"/>
  <c r="A5" i="24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I29" s="1"/>
  <c r="K28"/>
  <c r="E28" s="1"/>
  <c r="G28" s="1"/>
  <c r="G31" s="1"/>
  <c r="H28"/>
  <c r="D28"/>
  <c r="F28" s="1"/>
  <c r="H27"/>
  <c r="H26"/>
  <c r="H25"/>
  <c r="H24"/>
  <c r="H23"/>
  <c r="H22"/>
  <c r="G22"/>
  <c r="I22" s="1"/>
  <c r="F22"/>
  <c r="H21"/>
  <c r="G21"/>
  <c r="I21" s="1"/>
  <c r="F21"/>
  <c r="H20"/>
  <c r="E20"/>
  <c r="G20" s="1"/>
  <c r="D20"/>
  <c r="F20" s="1"/>
  <c r="A20"/>
  <c r="H19"/>
  <c r="E19"/>
  <c r="G19" s="1"/>
  <c r="D19"/>
  <c r="F19" s="1"/>
  <c r="A19"/>
  <c r="H18"/>
  <c r="E18"/>
  <c r="G18" s="1"/>
  <c r="I18" s="1"/>
  <c r="D18"/>
  <c r="F18" s="1"/>
  <c r="A18"/>
  <c r="H17"/>
  <c r="E17"/>
  <c r="G17" s="1"/>
  <c r="D17"/>
  <c r="F17" s="1"/>
  <c r="F26" s="1"/>
  <c r="A17"/>
  <c r="H16"/>
  <c r="H15"/>
  <c r="H14"/>
  <c r="H13"/>
  <c r="H12"/>
  <c r="H11"/>
  <c r="H10"/>
  <c r="H9"/>
  <c r="H8"/>
  <c r="G8"/>
  <c r="I8" s="1"/>
  <c r="F8"/>
  <c r="H7"/>
  <c r="G7"/>
  <c r="I7" s="1"/>
  <c r="F7"/>
  <c r="H6"/>
  <c r="G6"/>
  <c r="I6" s="1"/>
  <c r="F6"/>
  <c r="H5"/>
  <c r="E18" i="23"/>
  <c r="D18"/>
  <c r="E17"/>
  <c r="D17"/>
  <c r="A20"/>
  <c r="A19"/>
  <c r="A18"/>
  <c r="A17"/>
  <c r="A5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H23"/>
  <c r="H22"/>
  <c r="G22"/>
  <c r="I22" s="1"/>
  <c r="F22"/>
  <c r="H21"/>
  <c r="G21"/>
  <c r="I21" s="1"/>
  <c r="F21"/>
  <c r="H20"/>
  <c r="H19"/>
  <c r="H18"/>
  <c r="G18"/>
  <c r="F18"/>
  <c r="H17"/>
  <c r="G17"/>
  <c r="F17"/>
  <c r="H16"/>
  <c r="H15"/>
  <c r="H14"/>
  <c r="H13"/>
  <c r="H12"/>
  <c r="H11"/>
  <c r="H10"/>
  <c r="H9"/>
  <c r="H8"/>
  <c r="G8"/>
  <c r="I8" s="1"/>
  <c r="F8"/>
  <c r="H7"/>
  <c r="G7"/>
  <c r="I7" s="1"/>
  <c r="F7"/>
  <c r="H6"/>
  <c r="G6"/>
  <c r="I6" s="1"/>
  <c r="F6"/>
  <c r="H5"/>
  <c r="B1" i="22"/>
  <c r="H39"/>
  <c r="H31"/>
  <c r="K30"/>
  <c r="E30" s="1"/>
  <c r="G30" s="1"/>
  <c r="H30"/>
  <c r="D30"/>
  <c r="F30" s="1"/>
  <c r="I30" s="1"/>
  <c r="K29"/>
  <c r="H29"/>
  <c r="E29"/>
  <c r="G29" s="1"/>
  <c r="D29"/>
  <c r="F29" s="1"/>
  <c r="I29" s="1"/>
  <c r="K28"/>
  <c r="E28" s="1"/>
  <c r="G28" s="1"/>
  <c r="G31" s="1"/>
  <c r="H28"/>
  <c r="D28"/>
  <c r="F28" s="1"/>
  <c r="H27"/>
  <c r="H26"/>
  <c r="H25"/>
  <c r="H24"/>
  <c r="H23"/>
  <c r="H22"/>
  <c r="G22"/>
  <c r="I22" s="1"/>
  <c r="F22"/>
  <c r="H21"/>
  <c r="G21"/>
  <c r="I21" s="1"/>
  <c r="F21"/>
  <c r="H20"/>
  <c r="G20"/>
  <c r="I20" s="1"/>
  <c r="F20"/>
  <c r="H19"/>
  <c r="F19"/>
  <c r="E19"/>
  <c r="G19" s="1"/>
  <c r="I19" s="1"/>
  <c r="H18"/>
  <c r="G18"/>
  <c r="I18" s="1"/>
  <c r="F18"/>
  <c r="H17"/>
  <c r="G17"/>
  <c r="F17"/>
  <c r="F26" s="1"/>
  <c r="H16"/>
  <c r="H15"/>
  <c r="H14"/>
  <c r="H13"/>
  <c r="H12"/>
  <c r="H11"/>
  <c r="H10"/>
  <c r="H9"/>
  <c r="H8"/>
  <c r="G8"/>
  <c r="F8"/>
  <c r="I8" s="1"/>
  <c r="H7"/>
  <c r="G7"/>
  <c r="F7"/>
  <c r="I7" s="1"/>
  <c r="H6"/>
  <c r="G6"/>
  <c r="F6"/>
  <c r="I6" s="1"/>
  <c r="H5"/>
  <c r="E5"/>
  <c r="G5" s="1"/>
  <c r="G15" s="1"/>
  <c r="D5"/>
  <c r="F5" s="1"/>
  <c r="B1" i="21"/>
  <c r="H39"/>
  <c r="H31"/>
  <c r="K30"/>
  <c r="E30" s="1"/>
  <c r="G30" s="1"/>
  <c r="H30"/>
  <c r="D30"/>
  <c r="F30" s="1"/>
  <c r="I30" s="1"/>
  <c r="K29"/>
  <c r="E29" s="1"/>
  <c r="G29" s="1"/>
  <c r="H29"/>
  <c r="D29"/>
  <c r="F29" s="1"/>
  <c r="I29" s="1"/>
  <c r="K28"/>
  <c r="H28"/>
  <c r="E28"/>
  <c r="G28" s="1"/>
  <c r="D28"/>
  <c r="F28" s="1"/>
  <c r="H27"/>
  <c r="H26"/>
  <c r="H25"/>
  <c r="H24"/>
  <c r="H23"/>
  <c r="H22"/>
  <c r="G22"/>
  <c r="I22" s="1"/>
  <c r="F22"/>
  <c r="H21"/>
  <c r="G21"/>
  <c r="I21" s="1"/>
  <c r="F21"/>
  <c r="H20"/>
  <c r="G20"/>
  <c r="I20" s="1"/>
  <c r="F20"/>
  <c r="H19"/>
  <c r="F19"/>
  <c r="E19"/>
  <c r="G19" s="1"/>
  <c r="I19" s="1"/>
  <c r="H18"/>
  <c r="G18"/>
  <c r="I18" s="1"/>
  <c r="F18"/>
  <c r="H17"/>
  <c r="G17"/>
  <c r="G26" s="1"/>
  <c r="F17"/>
  <c r="F26" s="1"/>
  <c r="H16"/>
  <c r="H15"/>
  <c r="H14"/>
  <c r="H13"/>
  <c r="H12"/>
  <c r="H11"/>
  <c r="H10"/>
  <c r="H9"/>
  <c r="H8"/>
  <c r="G8"/>
  <c r="I8" s="1"/>
  <c r="F8"/>
  <c r="H7"/>
  <c r="G7"/>
  <c r="I7" s="1"/>
  <c r="F7"/>
  <c r="H6"/>
  <c r="G6"/>
  <c r="I6" s="1"/>
  <c r="F6"/>
  <c r="H5"/>
  <c r="E5"/>
  <c r="G5" s="1"/>
  <c r="G15" s="1"/>
  <c r="D5"/>
  <c r="F5" s="1"/>
  <c r="E5" i="20"/>
  <c r="D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27"/>
  <c r="H26"/>
  <c r="H25"/>
  <c r="H24"/>
  <c r="H23"/>
  <c r="H22"/>
  <c r="G22"/>
  <c r="F22"/>
  <c r="H21"/>
  <c r="G21"/>
  <c r="F21"/>
  <c r="H20"/>
  <c r="G20"/>
  <c r="F20"/>
  <c r="H19"/>
  <c r="E19"/>
  <c r="G19" s="1"/>
  <c r="I19" s="1"/>
  <c r="F19"/>
  <c r="H18"/>
  <c r="G18"/>
  <c r="F18"/>
  <c r="H17"/>
  <c r="G17"/>
  <c r="F17"/>
  <c r="H16"/>
  <c r="H15"/>
  <c r="H14"/>
  <c r="H13"/>
  <c r="H12"/>
  <c r="H11"/>
  <c r="H10"/>
  <c r="H9"/>
  <c r="H8"/>
  <c r="G8"/>
  <c r="F8"/>
  <c r="I8" s="1"/>
  <c r="H7"/>
  <c r="G7"/>
  <c r="F7"/>
  <c r="I7" s="1"/>
  <c r="H6"/>
  <c r="G6"/>
  <c r="F6"/>
  <c r="I6" s="1"/>
  <c r="H5"/>
  <c r="G5"/>
  <c r="G15" s="1"/>
  <c r="F5"/>
  <c r="I22" i="19"/>
  <c r="F22"/>
  <c r="G22"/>
  <c r="E22"/>
  <c r="D22"/>
  <c r="A22"/>
  <c r="I21"/>
  <c r="E21"/>
  <c r="D21"/>
  <c r="F21" s="1"/>
  <c r="E20"/>
  <c r="D20"/>
  <c r="F20"/>
  <c r="G20"/>
  <c r="G21"/>
  <c r="A21"/>
  <c r="G37" i="5"/>
  <c r="H37" s="1"/>
  <c r="A20" i="19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I29" s="1"/>
  <c r="K28"/>
  <c r="E28" s="1"/>
  <c r="G28" s="1"/>
  <c r="G31" s="1"/>
  <c r="H28"/>
  <c r="D28"/>
  <c r="F28" s="1"/>
  <c r="H27"/>
  <c r="H26"/>
  <c r="H25"/>
  <c r="H24"/>
  <c r="H23"/>
  <c r="H22"/>
  <c r="H21"/>
  <c r="H20"/>
  <c r="H19"/>
  <c r="E19"/>
  <c r="G19" s="1"/>
  <c r="I19" s="1"/>
  <c r="D19"/>
  <c r="F19" s="1"/>
  <c r="A19"/>
  <c r="H18"/>
  <c r="E18"/>
  <c r="G18" s="1"/>
  <c r="D18"/>
  <c r="F18" s="1"/>
  <c r="A18"/>
  <c r="H17"/>
  <c r="E17"/>
  <c r="G17" s="1"/>
  <c r="D17"/>
  <c r="F17" s="1"/>
  <c r="A17"/>
  <c r="H16"/>
  <c r="H15"/>
  <c r="H14"/>
  <c r="H13"/>
  <c r="H12"/>
  <c r="H11"/>
  <c r="H10"/>
  <c r="H9"/>
  <c r="H8"/>
  <c r="G8"/>
  <c r="F8"/>
  <c r="I8" s="1"/>
  <c r="H7"/>
  <c r="G7"/>
  <c r="F7"/>
  <c r="I7" s="1"/>
  <c r="H6"/>
  <c r="G6"/>
  <c r="F6"/>
  <c r="I6" s="1"/>
  <c r="H5"/>
  <c r="G5"/>
  <c r="G15" s="1"/>
  <c r="F5"/>
  <c r="I5" s="1"/>
  <c r="I15" s="1"/>
  <c r="E19" i="18"/>
  <c r="D19"/>
  <c r="E18"/>
  <c r="D18"/>
  <c r="E17"/>
  <c r="D17"/>
  <c r="A19"/>
  <c r="A18"/>
  <c r="A17"/>
  <c r="G36" i="5"/>
  <c r="H36" s="1"/>
  <c r="B1" i="18"/>
  <c r="H39"/>
  <c r="H31"/>
  <c r="K30"/>
  <c r="E30" s="1"/>
  <c r="G30" s="1"/>
  <c r="H30"/>
  <c r="D30"/>
  <c r="F30" s="1"/>
  <c r="I30" s="1"/>
  <c r="K29"/>
  <c r="H29"/>
  <c r="E29"/>
  <c r="G29" s="1"/>
  <c r="D29"/>
  <c r="F29" s="1"/>
  <c r="I29" s="1"/>
  <c r="K28"/>
  <c r="H28"/>
  <c r="E28"/>
  <c r="G28" s="1"/>
  <c r="D28"/>
  <c r="F28" s="1"/>
  <c r="H27"/>
  <c r="H26"/>
  <c r="H25"/>
  <c r="H24"/>
  <c r="H23"/>
  <c r="H22"/>
  <c r="H21"/>
  <c r="H20"/>
  <c r="G20"/>
  <c r="F20"/>
  <c r="H19"/>
  <c r="G19"/>
  <c r="F19"/>
  <c r="H18"/>
  <c r="G18"/>
  <c r="F18"/>
  <c r="H17"/>
  <c r="G17"/>
  <c r="F17"/>
  <c r="H16"/>
  <c r="H15"/>
  <c r="H14"/>
  <c r="H13"/>
  <c r="H12"/>
  <c r="H11"/>
  <c r="H10"/>
  <c r="H9"/>
  <c r="H8"/>
  <c r="G8"/>
  <c r="F8"/>
  <c r="H7"/>
  <c r="G7"/>
  <c r="F7"/>
  <c r="H6"/>
  <c r="G6"/>
  <c r="F6"/>
  <c r="I6" s="1"/>
  <c r="H5"/>
  <c r="G5"/>
  <c r="G15" s="1"/>
  <c r="F5"/>
  <c r="F8" i="17"/>
  <c r="E8"/>
  <c r="G8" s="1"/>
  <c r="D8"/>
  <c r="G7"/>
  <c r="E7"/>
  <c r="D7"/>
  <c r="F7" s="1"/>
  <c r="I7" s="1"/>
  <c r="E6"/>
  <c r="G6" s="1"/>
  <c r="H5"/>
  <c r="H6"/>
  <c r="H7"/>
  <c r="H8"/>
  <c r="H9"/>
  <c r="H10"/>
  <c r="H11"/>
  <c r="H12"/>
  <c r="H13"/>
  <c r="H14"/>
  <c r="D6"/>
  <c r="F6" s="1"/>
  <c r="I6" s="1"/>
  <c r="D5"/>
  <c r="F5" s="1"/>
  <c r="E5"/>
  <c r="G5" s="1"/>
  <c r="A8"/>
  <c r="A7"/>
  <c r="A6"/>
  <c r="A5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H28"/>
  <c r="D28"/>
  <c r="F28" s="1"/>
  <c r="H27"/>
  <c r="H26"/>
  <c r="H25"/>
  <c r="H24"/>
  <c r="H23"/>
  <c r="H22"/>
  <c r="H21"/>
  <c r="H20"/>
  <c r="G20"/>
  <c r="F20"/>
  <c r="H19"/>
  <c r="G19"/>
  <c r="I19" s="1"/>
  <c r="F19"/>
  <c r="H18"/>
  <c r="G18"/>
  <c r="F18"/>
  <c r="H17"/>
  <c r="G17"/>
  <c r="F17"/>
  <c r="F26" s="1"/>
  <c r="H16"/>
  <c r="H15"/>
  <c r="B1" i="16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H23"/>
  <c r="H22"/>
  <c r="H21"/>
  <c r="H20"/>
  <c r="E20"/>
  <c r="G20" s="1"/>
  <c r="I20" s="1"/>
  <c r="D20"/>
  <c r="F20" s="1"/>
  <c r="H19"/>
  <c r="G19"/>
  <c r="I19" s="1"/>
  <c r="F19"/>
  <c r="H18"/>
  <c r="E18"/>
  <c r="G18" s="1"/>
  <c r="I18" s="1"/>
  <c r="D18"/>
  <c r="F18" s="1"/>
  <c r="A18"/>
  <c r="H17"/>
  <c r="E17"/>
  <c r="G17" s="1"/>
  <c r="D17"/>
  <c r="F17" s="1"/>
  <c r="F26" s="1"/>
  <c r="A17"/>
  <c r="H16"/>
  <c r="I15"/>
  <c r="H15"/>
  <c r="G15"/>
  <c r="F15"/>
  <c r="B1" i="15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7"/>
  <c r="H26"/>
  <c r="H25"/>
  <c r="H24"/>
  <c r="H23"/>
  <c r="H22"/>
  <c r="H21"/>
  <c r="H20"/>
  <c r="E20"/>
  <c r="G20" s="1"/>
  <c r="I20" s="1"/>
  <c r="D20"/>
  <c r="F20" s="1"/>
  <c r="H19"/>
  <c r="G19"/>
  <c r="I19" s="1"/>
  <c r="F19"/>
  <c r="H18"/>
  <c r="E18"/>
  <c r="G18" s="1"/>
  <c r="I18" s="1"/>
  <c r="D18"/>
  <c r="F18" s="1"/>
  <c r="A18"/>
  <c r="H17"/>
  <c r="E17"/>
  <c r="G17" s="1"/>
  <c r="D17"/>
  <c r="F17" s="1"/>
  <c r="F26" s="1"/>
  <c r="A17"/>
  <c r="H16"/>
  <c r="I15"/>
  <c r="H15"/>
  <c r="G15"/>
  <c r="F15"/>
  <c r="B1" i="14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0"/>
  <c r="E20"/>
  <c r="G20" s="1"/>
  <c r="I20" s="1"/>
  <c r="D20"/>
  <c r="F20" s="1"/>
  <c r="H19"/>
  <c r="G19"/>
  <c r="I19" s="1"/>
  <c r="F19"/>
  <c r="H18"/>
  <c r="E18"/>
  <c r="G18" s="1"/>
  <c r="I18" s="1"/>
  <c r="D18"/>
  <c r="F18" s="1"/>
  <c r="A18"/>
  <c r="H17"/>
  <c r="E17"/>
  <c r="G17" s="1"/>
  <c r="D17"/>
  <c r="F17" s="1"/>
  <c r="F26" s="1"/>
  <c r="A17"/>
  <c r="H16"/>
  <c r="I15"/>
  <c r="H15"/>
  <c r="G15"/>
  <c r="F15"/>
  <c r="B1" i="13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H28"/>
  <c r="D28"/>
  <c r="F28" s="1"/>
  <c r="H20"/>
  <c r="E20"/>
  <c r="G20" s="1"/>
  <c r="D20"/>
  <c r="F20" s="1"/>
  <c r="H19"/>
  <c r="G19"/>
  <c r="I19" s="1"/>
  <c r="F19"/>
  <c r="H18"/>
  <c r="E18"/>
  <c r="G18" s="1"/>
  <c r="D18"/>
  <c r="F18" s="1"/>
  <c r="A18"/>
  <c r="H17"/>
  <c r="E17"/>
  <c r="G17" s="1"/>
  <c r="D17"/>
  <c r="F17" s="1"/>
  <c r="F26" s="1"/>
  <c r="A17"/>
  <c r="H16"/>
  <c r="I15"/>
  <c r="H15"/>
  <c r="G15"/>
  <c r="F15"/>
  <c r="E18" i="12"/>
  <c r="D18"/>
  <c r="A18"/>
  <c r="B1"/>
  <c r="H39"/>
  <c r="H31"/>
  <c r="K30"/>
  <c r="H30"/>
  <c r="E30"/>
  <c r="G30" s="1"/>
  <c r="D30"/>
  <c r="F30" s="1"/>
  <c r="I30" s="1"/>
  <c r="K29"/>
  <c r="E29" s="1"/>
  <c r="G29" s="1"/>
  <c r="H29"/>
  <c r="D29"/>
  <c r="F29" s="1"/>
  <c r="I29" s="1"/>
  <c r="K28"/>
  <c r="H28"/>
  <c r="E28"/>
  <c r="G28" s="1"/>
  <c r="G31" s="1"/>
  <c r="D28"/>
  <c r="F28" s="1"/>
  <c r="H20"/>
  <c r="E20"/>
  <c r="G20" s="1"/>
  <c r="I20" s="1"/>
  <c r="D20"/>
  <c r="F20" s="1"/>
  <c r="H19"/>
  <c r="G19"/>
  <c r="I19" s="1"/>
  <c r="F19"/>
  <c r="H18"/>
  <c r="G18"/>
  <c r="F18"/>
  <c r="H17"/>
  <c r="E17"/>
  <c r="G17" s="1"/>
  <c r="D17"/>
  <c r="F17" s="1"/>
  <c r="A17"/>
  <c r="H16"/>
  <c r="I15"/>
  <c r="H15"/>
  <c r="G15"/>
  <c r="F15"/>
  <c r="E18" i="11"/>
  <c r="D18"/>
  <c r="A18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E28" s="1"/>
  <c r="G28" s="1"/>
  <c r="G31" s="1"/>
  <c r="H28"/>
  <c r="D28"/>
  <c r="F28" s="1"/>
  <c r="H20"/>
  <c r="E20"/>
  <c r="G20" s="1"/>
  <c r="D20"/>
  <c r="F20" s="1"/>
  <c r="A20"/>
  <c r="H19"/>
  <c r="G19"/>
  <c r="F19"/>
  <c r="H18"/>
  <c r="G18"/>
  <c r="F18"/>
  <c r="H17"/>
  <c r="E17"/>
  <c r="G17" s="1"/>
  <c r="D17"/>
  <c r="F17" s="1"/>
  <c r="A17"/>
  <c r="H16"/>
  <c r="I15"/>
  <c r="H15"/>
  <c r="G15"/>
  <c r="F15"/>
  <c r="I28" i="10"/>
  <c r="F28"/>
  <c r="G28"/>
  <c r="F29"/>
  <c r="G29"/>
  <c r="E20"/>
  <c r="D20"/>
  <c r="A20"/>
  <c r="G35" i="5"/>
  <c r="H35" s="1"/>
  <c r="E19" i="10"/>
  <c r="D19"/>
  <c r="F19" s="1"/>
  <c r="G34" i="5"/>
  <c r="H34" s="1"/>
  <c r="E18" i="10"/>
  <c r="D18"/>
  <c r="A18"/>
  <c r="G33" i="5"/>
  <c r="H33"/>
  <c r="I33"/>
  <c r="K33" s="1"/>
  <c r="B1" i="10"/>
  <c r="H39"/>
  <c r="H31"/>
  <c r="K30"/>
  <c r="E30" s="1"/>
  <c r="G30" s="1"/>
  <c r="H30"/>
  <c r="D30"/>
  <c r="F30" s="1"/>
  <c r="I30" s="1"/>
  <c r="K29"/>
  <c r="H29"/>
  <c r="E29"/>
  <c r="D29"/>
  <c r="K28"/>
  <c r="D28" s="1"/>
  <c r="H28"/>
  <c r="E28"/>
  <c r="H20"/>
  <c r="G20"/>
  <c r="F20"/>
  <c r="H19"/>
  <c r="G19"/>
  <c r="H18"/>
  <c r="G18"/>
  <c r="F18"/>
  <c r="H17"/>
  <c r="E17"/>
  <c r="G17" s="1"/>
  <c r="D17"/>
  <c r="F17" s="1"/>
  <c r="A17"/>
  <c r="H16"/>
  <c r="I15"/>
  <c r="H15"/>
  <c r="G15"/>
  <c r="F15"/>
  <c r="E18" i="9"/>
  <c r="D18"/>
  <c r="A18"/>
  <c r="E17"/>
  <c r="D17"/>
  <c r="A17"/>
  <c r="B1"/>
  <c r="H39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G31"/>
  <c r="H18"/>
  <c r="G18"/>
  <c r="F18"/>
  <c r="H17"/>
  <c r="G17"/>
  <c r="F17"/>
  <c r="H16"/>
  <c r="I15"/>
  <c r="I39" i="8"/>
  <c r="F38"/>
  <c r="G38"/>
  <c r="G34"/>
  <c r="F34"/>
  <c r="G26"/>
  <c r="F26"/>
  <c r="G39"/>
  <c r="F39"/>
  <c r="F19"/>
  <c r="I19" s="1"/>
  <c r="I26" s="1"/>
  <c r="G19"/>
  <c r="H19"/>
  <c r="F20"/>
  <c r="I20" s="1"/>
  <c r="G20"/>
  <c r="H20"/>
  <c r="E20"/>
  <c r="E19"/>
  <c r="D20"/>
  <c r="D19"/>
  <c r="F18"/>
  <c r="G18"/>
  <c r="H18"/>
  <c r="I18"/>
  <c r="E18"/>
  <c r="D18"/>
  <c r="A20"/>
  <c r="A19"/>
  <c r="A18"/>
  <c r="I17"/>
  <c r="G17"/>
  <c r="F17"/>
  <c r="E17"/>
  <c r="D17"/>
  <c r="A17"/>
  <c r="C18" i="5"/>
  <c r="C13"/>
  <c r="H39" i="8"/>
  <c r="H31"/>
  <c r="K30"/>
  <c r="E30" s="1"/>
  <c r="G30" s="1"/>
  <c r="H30"/>
  <c r="D30"/>
  <c r="F30" s="1"/>
  <c r="I30" s="1"/>
  <c r="K29"/>
  <c r="H29"/>
  <c r="E29"/>
  <c r="G29" s="1"/>
  <c r="D29"/>
  <c r="F29" s="1"/>
  <c r="K28"/>
  <c r="H28"/>
  <c r="E28"/>
  <c r="G28" s="1"/>
  <c r="G31" s="1"/>
  <c r="D28"/>
  <c r="F28" s="1"/>
  <c r="H17"/>
  <c r="H16"/>
  <c r="H15"/>
  <c r="G15"/>
  <c r="G39" i="4"/>
  <c r="F39"/>
  <c r="I39"/>
  <c r="G38"/>
  <c r="F38"/>
  <c r="G15"/>
  <c r="I38"/>
  <c r="G31"/>
  <c r="F31"/>
  <c r="H39"/>
  <c r="F15"/>
  <c r="G29"/>
  <c r="F29"/>
  <c r="E29"/>
  <c r="D29"/>
  <c r="I15"/>
  <c r="I26"/>
  <c r="F30"/>
  <c r="G30"/>
  <c r="I30"/>
  <c r="I28"/>
  <c r="G28"/>
  <c r="F28"/>
  <c r="I7"/>
  <c r="I8"/>
  <c r="I9"/>
  <c r="I10"/>
  <c r="I11"/>
  <c r="I12"/>
  <c r="I13"/>
  <c r="I14"/>
  <c r="D7"/>
  <c r="E7"/>
  <c r="F7"/>
  <c r="G7"/>
  <c r="D8"/>
  <c r="E8"/>
  <c r="F8"/>
  <c r="G8"/>
  <c r="D9"/>
  <c r="E9"/>
  <c r="F9"/>
  <c r="G9"/>
  <c r="D10"/>
  <c r="E10"/>
  <c r="F10"/>
  <c r="G10"/>
  <c r="D11"/>
  <c r="E11"/>
  <c r="F11"/>
  <c r="G11"/>
  <c r="D12"/>
  <c r="E12"/>
  <c r="F12"/>
  <c r="G12"/>
  <c r="D13"/>
  <c r="E13"/>
  <c r="F13"/>
  <c r="G13"/>
  <c r="D14"/>
  <c r="E14"/>
  <c r="F14"/>
  <c r="G14"/>
  <c r="I6"/>
  <c r="D6"/>
  <c r="E6"/>
  <c r="F6"/>
  <c r="G6"/>
  <c r="I5"/>
  <c r="G5"/>
  <c r="F5"/>
  <c r="K30"/>
  <c r="E30" s="1"/>
  <c r="K29"/>
  <c r="K28"/>
  <c r="E28" s="1"/>
  <c r="D28"/>
  <c r="E5"/>
  <c r="D5"/>
  <c r="D9" i="2"/>
  <c r="D10"/>
  <c r="E10"/>
  <c r="D11"/>
  <c r="E11"/>
  <c r="D12"/>
  <c r="E12"/>
  <c r="D13"/>
  <c r="D8"/>
  <c r="D29"/>
  <c r="D28"/>
  <c r="D27"/>
  <c r="I94" i="7"/>
  <c r="J94" s="1"/>
  <c r="K94" s="1"/>
  <c r="M94" s="1"/>
  <c r="I93"/>
  <c r="D93"/>
  <c r="I91"/>
  <c r="D91"/>
  <c r="I89"/>
  <c r="D89"/>
  <c r="I88"/>
  <c r="J88" s="1"/>
  <c r="K88" s="1"/>
  <c r="M88" s="1"/>
  <c r="I87"/>
  <c r="J87" s="1"/>
  <c r="K87" s="1"/>
  <c r="M87" s="1"/>
  <c r="I86"/>
  <c r="J86" s="1"/>
  <c r="K86" s="1"/>
  <c r="M86" s="1"/>
  <c r="I85"/>
  <c r="J85" s="1"/>
  <c r="K85" s="1"/>
  <c r="M85" s="1"/>
  <c r="I84"/>
  <c r="J84" s="1"/>
  <c r="K84" s="1"/>
  <c r="M84" s="1"/>
  <c r="D83"/>
  <c r="I83" s="1"/>
  <c r="I82"/>
  <c r="J82" s="1"/>
  <c r="K82" s="1"/>
  <c r="M82" s="1"/>
  <c r="I81"/>
  <c r="J81" s="1"/>
  <c r="K81" s="1"/>
  <c r="M81" s="1"/>
  <c r="I80"/>
  <c r="J80" s="1"/>
  <c r="K80" s="1"/>
  <c r="M80" s="1"/>
  <c r="I79"/>
  <c r="J79" s="1"/>
  <c r="K79" s="1"/>
  <c r="M79" s="1"/>
  <c r="I78"/>
  <c r="J78" s="1"/>
  <c r="K78" s="1"/>
  <c r="M78" s="1"/>
  <c r="I77"/>
  <c r="J77" s="1"/>
  <c r="K77" s="1"/>
  <c r="M77" s="1"/>
  <c r="I76"/>
  <c r="J76" s="1"/>
  <c r="K76" s="1"/>
  <c r="M76" s="1"/>
  <c r="I75"/>
  <c r="J75" s="1"/>
  <c r="K75" s="1"/>
  <c r="M75" s="1"/>
  <c r="I74"/>
  <c r="J74" s="1"/>
  <c r="K74" s="1"/>
  <c r="M74" s="1"/>
  <c r="I73"/>
  <c r="J73" s="1"/>
  <c r="K73" s="1"/>
  <c r="M73" s="1"/>
  <c r="I72"/>
  <c r="J72" s="1"/>
  <c r="K72" s="1"/>
  <c r="M72" s="1"/>
  <c r="I71"/>
  <c r="J71" s="1"/>
  <c r="K71" s="1"/>
  <c r="M71" s="1"/>
  <c r="D70"/>
  <c r="I70" s="1"/>
  <c r="I69"/>
  <c r="J69" s="1"/>
  <c r="K69" s="1"/>
  <c r="M69" s="1"/>
  <c r="I68"/>
  <c r="J68" s="1"/>
  <c r="K68" s="1"/>
  <c r="M68" s="1"/>
  <c r="I67"/>
  <c r="J67" s="1"/>
  <c r="K67" s="1"/>
  <c r="M67" s="1"/>
  <c r="I66"/>
  <c r="J66" s="1"/>
  <c r="K66" s="1"/>
  <c r="M66" s="1"/>
  <c r="I65"/>
  <c r="J65" s="1"/>
  <c r="K65" s="1"/>
  <c r="M65" s="1"/>
  <c r="I64"/>
  <c r="J64" s="1"/>
  <c r="K64" s="1"/>
  <c r="M64" s="1"/>
  <c r="I63"/>
  <c r="J63" s="1"/>
  <c r="K63" s="1"/>
  <c r="M63" s="1"/>
  <c r="I62"/>
  <c r="J62" s="1"/>
  <c r="K62" s="1"/>
  <c r="M62" s="1"/>
  <c r="I61"/>
  <c r="J61" s="1"/>
  <c r="K61" s="1"/>
  <c r="M61" s="1"/>
  <c r="I60"/>
  <c r="J60" s="1"/>
  <c r="K60" s="1"/>
  <c r="M60" s="1"/>
  <c r="I59"/>
  <c r="J59" s="1"/>
  <c r="K59" s="1"/>
  <c r="M59" s="1"/>
  <c r="I58"/>
  <c r="J58" s="1"/>
  <c r="K58" s="1"/>
  <c r="M58" s="1"/>
  <c r="I57"/>
  <c r="J57" s="1"/>
  <c r="K57" s="1"/>
  <c r="M57" s="1"/>
  <c r="I56"/>
  <c r="J56" s="1"/>
  <c r="K56" s="1"/>
  <c r="M56" s="1"/>
  <c r="I55"/>
  <c r="J55" s="1"/>
  <c r="K55" s="1"/>
  <c r="M55" s="1"/>
  <c r="I54"/>
  <c r="J54" s="1"/>
  <c r="K54" s="1"/>
  <c r="M54" s="1"/>
  <c r="I53"/>
  <c r="J53" s="1"/>
  <c r="K53" s="1"/>
  <c r="M53" s="1"/>
  <c r="I52"/>
  <c r="J52" s="1"/>
  <c r="K52" s="1"/>
  <c r="M52" s="1"/>
  <c r="I51"/>
  <c r="J51" s="1"/>
  <c r="K51" s="1"/>
  <c r="M51" s="1"/>
  <c r="I50"/>
  <c r="J50" s="1"/>
  <c r="K50" s="1"/>
  <c r="M50" s="1"/>
  <c r="I49"/>
  <c r="J49" s="1"/>
  <c r="K49" s="1"/>
  <c r="M49" s="1"/>
  <c r="I48"/>
  <c r="J48" s="1"/>
  <c r="K48" s="1"/>
  <c r="M48" s="1"/>
  <c r="I47"/>
  <c r="J47" s="1"/>
  <c r="K47" s="1"/>
  <c r="M47" s="1"/>
  <c r="I46"/>
  <c r="J46" s="1"/>
  <c r="K46" s="1"/>
  <c r="M46" s="1"/>
  <c r="I45"/>
  <c r="J45" s="1"/>
  <c r="K45" s="1"/>
  <c r="M45" s="1"/>
  <c r="I44"/>
  <c r="J44" s="1"/>
  <c r="K44" s="1"/>
  <c r="M44" s="1"/>
  <c r="K43"/>
  <c r="I42"/>
  <c r="J42" s="1"/>
  <c r="K42" s="1"/>
  <c r="M42" s="1"/>
  <c r="I41"/>
  <c r="J41" s="1"/>
  <c r="K41" s="1"/>
  <c r="M41" s="1"/>
  <c r="I40"/>
  <c r="J40" s="1"/>
  <c r="K40" s="1"/>
  <c r="M40" s="1"/>
  <c r="I39"/>
  <c r="J39" s="1"/>
  <c r="K39" s="1"/>
  <c r="M39" s="1"/>
  <c r="I38"/>
  <c r="J38" s="1"/>
  <c r="K38" s="1"/>
  <c r="M38" s="1"/>
  <c r="I37"/>
  <c r="J37" s="1"/>
  <c r="K37" s="1"/>
  <c r="M37" s="1"/>
  <c r="I36"/>
  <c r="J36" s="1"/>
  <c r="K36" s="1"/>
  <c r="M36" s="1"/>
  <c r="I35"/>
  <c r="J35" s="1"/>
  <c r="K35" s="1"/>
  <c r="M35" s="1"/>
  <c r="I34"/>
  <c r="J34" s="1"/>
  <c r="K34" s="1"/>
  <c r="M34" s="1"/>
  <c r="I33"/>
  <c r="J33" s="1"/>
  <c r="K33" s="1"/>
  <c r="M33" s="1"/>
  <c r="I32"/>
  <c r="J32" s="1"/>
  <c r="K32" s="1"/>
  <c r="M32" s="1"/>
  <c r="I31"/>
  <c r="J31" s="1"/>
  <c r="K31" s="1"/>
  <c r="M31" s="1"/>
  <c r="I30"/>
  <c r="J30" s="1"/>
  <c r="K30" s="1"/>
  <c r="M30" s="1"/>
  <c r="I29"/>
  <c r="J29" s="1"/>
  <c r="K29" s="1"/>
  <c r="M29" s="1"/>
  <c r="I28"/>
  <c r="J28" s="1"/>
  <c r="K28" s="1"/>
  <c r="M28" s="1"/>
  <c r="I27"/>
  <c r="J27" s="1"/>
  <c r="K27" s="1"/>
  <c r="M27" s="1"/>
  <c r="I26"/>
  <c r="J26" s="1"/>
  <c r="K26" s="1"/>
  <c r="M26" s="1"/>
  <c r="I25"/>
  <c r="J25" s="1"/>
  <c r="K25" s="1"/>
  <c r="M25" s="1"/>
  <c r="I24"/>
  <c r="J24" s="1"/>
  <c r="K24" s="1"/>
  <c r="M24" s="1"/>
  <c r="I23"/>
  <c r="J23" s="1"/>
  <c r="K23" s="1"/>
  <c r="M23" s="1"/>
  <c r="I22"/>
  <c r="J22" s="1"/>
  <c r="K22" s="1"/>
  <c r="M22" s="1"/>
  <c r="I21"/>
  <c r="J21" s="1"/>
  <c r="K21" s="1"/>
  <c r="M21" s="1"/>
  <c r="I20"/>
  <c r="J20" s="1"/>
  <c r="K20" s="1"/>
  <c r="M20" s="1"/>
  <c r="I19"/>
  <c r="J19" s="1"/>
  <c r="E5" i="77" s="1"/>
  <c r="G5" s="1"/>
  <c r="I18" i="7"/>
  <c r="I17"/>
  <c r="J17" s="1"/>
  <c r="K17" s="1"/>
  <c r="M17" s="1"/>
  <c r="I16"/>
  <c r="J16" s="1"/>
  <c r="K16" s="1"/>
  <c r="M16" s="1"/>
  <c r="I15"/>
  <c r="J15" s="1"/>
  <c r="K15" s="1"/>
  <c r="M15" s="1"/>
  <c r="I14"/>
  <c r="J14" s="1"/>
  <c r="K14" s="1"/>
  <c r="M14" s="1"/>
  <c r="D13"/>
  <c r="I13" s="1"/>
  <c r="D12"/>
  <c r="I12" s="1"/>
  <c r="I11"/>
  <c r="J11" s="1"/>
  <c r="K11" s="1"/>
  <c r="M11" s="1"/>
  <c r="I10"/>
  <c r="J10" s="1"/>
  <c r="K10" s="1"/>
  <c r="M10" s="1"/>
  <c r="D9"/>
  <c r="I8"/>
  <c r="J8" s="1"/>
  <c r="J7"/>
  <c r="K7" s="1"/>
  <c r="M7" s="1"/>
  <c r="I17" i="6"/>
  <c r="L17" s="1"/>
  <c r="I16"/>
  <c r="L16" s="1"/>
  <c r="I15"/>
  <c r="L15" s="1"/>
  <c r="G32" i="5"/>
  <c r="I32" s="1"/>
  <c r="K32" s="1"/>
  <c r="G31"/>
  <c r="I31" s="1"/>
  <c r="K31" s="1"/>
  <c r="G30"/>
  <c r="I30" s="1"/>
  <c r="K30" s="1"/>
  <c r="G29"/>
  <c r="I29" s="1"/>
  <c r="K29" s="1"/>
  <c r="G28"/>
  <c r="I28" s="1"/>
  <c r="K28" s="1"/>
  <c r="G27"/>
  <c r="I27" s="1"/>
  <c r="K27" s="1"/>
  <c r="G26"/>
  <c r="I26" s="1"/>
  <c r="K26" s="1"/>
  <c r="G25"/>
  <c r="I25" s="1"/>
  <c r="K25" s="1"/>
  <c r="G24"/>
  <c r="I24" s="1"/>
  <c r="K24" s="1"/>
  <c r="G23"/>
  <c r="I23" s="1"/>
  <c r="K23" s="1"/>
  <c r="G22"/>
  <c r="I22" s="1"/>
  <c r="K22" s="1"/>
  <c r="G21"/>
  <c r="I21" s="1"/>
  <c r="K21" s="1"/>
  <c r="G20"/>
  <c r="I20" s="1"/>
  <c r="K20" s="1"/>
  <c r="G19"/>
  <c r="I19" s="1"/>
  <c r="K19" s="1"/>
  <c r="G18"/>
  <c r="I18" s="1"/>
  <c r="K18" s="1"/>
  <c r="G17"/>
  <c r="I17" s="1"/>
  <c r="K17" s="1"/>
  <c r="G16"/>
  <c r="I16" s="1"/>
  <c r="K16" s="1"/>
  <c r="G15"/>
  <c r="I15" s="1"/>
  <c r="K15" s="1"/>
  <c r="G14"/>
  <c r="I14" s="1"/>
  <c r="K14" s="1"/>
  <c r="G13"/>
  <c r="I13" s="1"/>
  <c r="K13" s="1"/>
  <c r="G12"/>
  <c r="I12" s="1"/>
  <c r="K12" s="1"/>
  <c r="G11"/>
  <c r="I11" s="1"/>
  <c r="K11" s="1"/>
  <c r="G10"/>
  <c r="I10" s="1"/>
  <c r="K10" s="1"/>
  <c r="G9"/>
  <c r="I9" s="1"/>
  <c r="K9" s="1"/>
  <c r="G8"/>
  <c r="I8" s="1"/>
  <c r="K8" s="1"/>
  <c r="G7"/>
  <c r="I7" s="1"/>
  <c r="K7" s="1"/>
  <c r="H6" i="4"/>
  <c r="H7"/>
  <c r="H8"/>
  <c r="H9"/>
  <c r="H10"/>
  <c r="H11"/>
  <c r="H12"/>
  <c r="H13"/>
  <c r="H14"/>
  <c r="H15"/>
  <c r="H28"/>
  <c r="H29"/>
  <c r="H30"/>
  <c r="H31"/>
  <c r="H5"/>
  <c r="H5" i="2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4"/>
  <c r="F15" i="116" l="1"/>
  <c r="I5"/>
  <c r="I15" s="1"/>
  <c r="F31"/>
  <c r="F34" s="1"/>
  <c r="F38" s="1"/>
  <c r="F39" s="1"/>
  <c r="I28"/>
  <c r="I31" s="1"/>
  <c r="I34" s="1"/>
  <c r="I38" s="1"/>
  <c r="I39" s="1"/>
  <c r="G26"/>
  <c r="G34" s="1"/>
  <c r="G38" s="1"/>
  <c r="G39" s="1"/>
  <c r="F31" i="115"/>
  <c r="F34" s="1"/>
  <c r="I28"/>
  <c r="I31" s="1"/>
  <c r="I34" s="1"/>
  <c r="F15"/>
  <c r="I5"/>
  <c r="I15" s="1"/>
  <c r="G34"/>
  <c r="G38" s="1"/>
  <c r="G39" s="1"/>
  <c r="G26"/>
  <c r="F31" i="114"/>
  <c r="F34" s="1"/>
  <c r="I28"/>
  <c r="I26"/>
  <c r="I29"/>
  <c r="F15"/>
  <c r="I5"/>
  <c r="I15" s="1"/>
  <c r="G26"/>
  <c r="G34" s="1"/>
  <c r="G38" s="1"/>
  <c r="G39" s="1"/>
  <c r="F31" i="113"/>
  <c r="F34" s="1"/>
  <c r="I28"/>
  <c r="I31" s="1"/>
  <c r="I34" s="1"/>
  <c r="I38" s="1"/>
  <c r="I39" s="1"/>
  <c r="I26"/>
  <c r="F15"/>
  <c r="I5"/>
  <c r="I15" s="1"/>
  <c r="G34"/>
  <c r="G38" s="1"/>
  <c r="G39" s="1"/>
  <c r="G26"/>
  <c r="F31" i="112"/>
  <c r="F34" s="1"/>
  <c r="I28"/>
  <c r="I31" s="1"/>
  <c r="I26"/>
  <c r="F15"/>
  <c r="I5"/>
  <c r="I15" s="1"/>
  <c r="G26"/>
  <c r="G34" s="1"/>
  <c r="G38" s="1"/>
  <c r="G39" s="1"/>
  <c r="F15" i="111"/>
  <c r="I5"/>
  <c r="I15" s="1"/>
  <c r="F31"/>
  <c r="F34" s="1"/>
  <c r="F38" s="1"/>
  <c r="F39" s="1"/>
  <c r="I28"/>
  <c r="I31" s="1"/>
  <c r="I34" s="1"/>
  <c r="I38" s="1"/>
  <c r="I39" s="1"/>
  <c r="G26"/>
  <c r="G34" s="1"/>
  <c r="G38" s="1"/>
  <c r="G39" s="1"/>
  <c r="F15" i="110"/>
  <c r="I5"/>
  <c r="I15" s="1"/>
  <c r="F31"/>
  <c r="F34" s="1"/>
  <c r="F38" s="1"/>
  <c r="F39" s="1"/>
  <c r="I28"/>
  <c r="I31" s="1"/>
  <c r="I34" s="1"/>
  <c r="G26"/>
  <c r="G34" s="1"/>
  <c r="G38" s="1"/>
  <c r="G39" s="1"/>
  <c r="F15" i="109"/>
  <c r="I5"/>
  <c r="I15" s="1"/>
  <c r="F31"/>
  <c r="F34" s="1"/>
  <c r="F38" s="1"/>
  <c r="F39" s="1"/>
  <c r="I28"/>
  <c r="I31" s="1"/>
  <c r="I34" s="1"/>
  <c r="I38" s="1"/>
  <c r="I39" s="1"/>
  <c r="G31"/>
  <c r="G34" s="1"/>
  <c r="G38" s="1"/>
  <c r="G39" s="1"/>
  <c r="F15" i="108"/>
  <c r="I5"/>
  <c r="I15" s="1"/>
  <c r="F31"/>
  <c r="F34" s="1"/>
  <c r="F38" s="1"/>
  <c r="F39" s="1"/>
  <c r="I28"/>
  <c r="I31" s="1"/>
  <c r="I34" s="1"/>
  <c r="I38" s="1"/>
  <c r="I39" s="1"/>
  <c r="G26"/>
  <c r="G34" s="1"/>
  <c r="G38" s="1"/>
  <c r="G39" s="1"/>
  <c r="F15" i="107"/>
  <c r="I5"/>
  <c r="I15" s="1"/>
  <c r="I29"/>
  <c r="F31"/>
  <c r="F34" s="1"/>
  <c r="F38" s="1"/>
  <c r="F39" s="1"/>
  <c r="I28"/>
  <c r="I31" s="1"/>
  <c r="I34" s="1"/>
  <c r="I38" s="1"/>
  <c r="I39" s="1"/>
  <c r="G26"/>
  <c r="G34" s="1"/>
  <c r="G38" s="1"/>
  <c r="G39" s="1"/>
  <c r="F15" i="106"/>
  <c r="I5"/>
  <c r="I15" s="1"/>
  <c r="F31"/>
  <c r="F34" s="1"/>
  <c r="F38" s="1"/>
  <c r="F39" s="1"/>
  <c r="I28"/>
  <c r="I31" s="1"/>
  <c r="I34" s="1"/>
  <c r="I38" s="1"/>
  <c r="I39" s="1"/>
  <c r="G26"/>
  <c r="G34" s="1"/>
  <c r="G38" s="1"/>
  <c r="G39" s="1"/>
  <c r="F15" i="105"/>
  <c r="I5"/>
  <c r="I15" s="1"/>
  <c r="F31"/>
  <c r="F34" s="1"/>
  <c r="F38" s="1"/>
  <c r="F39" s="1"/>
  <c r="I28"/>
  <c r="I31" s="1"/>
  <c r="I34" s="1"/>
  <c r="I38" s="1"/>
  <c r="I39" s="1"/>
  <c r="G34"/>
  <c r="G38" s="1"/>
  <c r="G39" s="1"/>
  <c r="G26"/>
  <c r="F31" i="104"/>
  <c r="F34" s="1"/>
  <c r="I28"/>
  <c r="I31" s="1"/>
  <c r="I26"/>
  <c r="F15"/>
  <c r="I5"/>
  <c r="I15" s="1"/>
  <c r="G34"/>
  <c r="G38" s="1"/>
  <c r="G39" s="1"/>
  <c r="G26"/>
  <c r="F15" i="103"/>
  <c r="I5"/>
  <c r="I15" s="1"/>
  <c r="F31"/>
  <c r="F34" s="1"/>
  <c r="F38" s="1"/>
  <c r="F39" s="1"/>
  <c r="I28"/>
  <c r="I31" s="1"/>
  <c r="I34" s="1"/>
  <c r="I38" s="1"/>
  <c r="I39" s="1"/>
  <c r="G26"/>
  <c r="G34" s="1"/>
  <c r="G38" s="1"/>
  <c r="G39" s="1"/>
  <c r="F15" i="102"/>
  <c r="I5"/>
  <c r="I15" s="1"/>
  <c r="F31"/>
  <c r="F34" s="1"/>
  <c r="F38" s="1"/>
  <c r="F39" s="1"/>
  <c r="I28"/>
  <c r="I31" s="1"/>
  <c r="I26"/>
  <c r="G31"/>
  <c r="G26"/>
  <c r="F31" i="101"/>
  <c r="F34" s="1"/>
  <c r="I28"/>
  <c r="I26"/>
  <c r="I29"/>
  <c r="F15"/>
  <c r="I5"/>
  <c r="I15" s="1"/>
  <c r="G26"/>
  <c r="G34" s="1"/>
  <c r="G38" s="1"/>
  <c r="G39" s="1"/>
  <c r="F31" i="100"/>
  <c r="F34" s="1"/>
  <c r="I28"/>
  <c r="I26"/>
  <c r="I29"/>
  <c r="F15"/>
  <c r="I5"/>
  <c r="I15" s="1"/>
  <c r="G26"/>
  <c r="G34" s="1"/>
  <c r="G38" s="1"/>
  <c r="G39" s="1"/>
  <c r="F31" i="99"/>
  <c r="F34" s="1"/>
  <c r="I28"/>
  <c r="I26"/>
  <c r="I29"/>
  <c r="F15"/>
  <c r="I5"/>
  <c r="I15" s="1"/>
  <c r="G34"/>
  <c r="G38" s="1"/>
  <c r="G39" s="1"/>
  <c r="G26"/>
  <c r="F15" i="98"/>
  <c r="I5"/>
  <c r="I15" s="1"/>
  <c r="F31"/>
  <c r="F34" s="1"/>
  <c r="F38" s="1"/>
  <c r="F39" s="1"/>
  <c r="I28"/>
  <c r="I31" s="1"/>
  <c r="I34" s="1"/>
  <c r="I38" s="1"/>
  <c r="I39" s="1"/>
  <c r="G26"/>
  <c r="G34" s="1"/>
  <c r="G38" s="1"/>
  <c r="G39" s="1"/>
  <c r="F15" i="97"/>
  <c r="I5"/>
  <c r="I15" s="1"/>
  <c r="F31"/>
  <c r="F34" s="1"/>
  <c r="F38" s="1"/>
  <c r="F39" s="1"/>
  <c r="I28"/>
  <c r="I31" s="1"/>
  <c r="I34" s="1"/>
  <c r="I38" s="1"/>
  <c r="I39" s="1"/>
  <c r="G26"/>
  <c r="G34" s="1"/>
  <c r="G38" s="1"/>
  <c r="G39" s="1"/>
  <c r="F31" i="96"/>
  <c r="F34" s="1"/>
  <c r="I28"/>
  <c r="I26"/>
  <c r="I29"/>
  <c r="F15"/>
  <c r="I5"/>
  <c r="I15" s="1"/>
  <c r="G26"/>
  <c r="G34" s="1"/>
  <c r="G38" s="1"/>
  <c r="G39" s="1"/>
  <c r="F15" i="95"/>
  <c r="I5"/>
  <c r="I15" s="1"/>
  <c r="F31"/>
  <c r="F34" s="1"/>
  <c r="F38" s="1"/>
  <c r="F39" s="1"/>
  <c r="I28"/>
  <c r="I31" s="1"/>
  <c r="I34" s="1"/>
  <c r="I38" s="1"/>
  <c r="I39" s="1"/>
  <c r="G26"/>
  <c r="G34" s="1"/>
  <c r="G38" s="1"/>
  <c r="G39" s="1"/>
  <c r="F15" i="94"/>
  <c r="I5"/>
  <c r="I15" s="1"/>
  <c r="F31"/>
  <c r="F34" s="1"/>
  <c r="F38" s="1"/>
  <c r="F39" s="1"/>
  <c r="I28"/>
  <c r="I31" s="1"/>
  <c r="I34" s="1"/>
  <c r="I38" s="1"/>
  <c r="I39" s="1"/>
  <c r="G26"/>
  <c r="G34" s="1"/>
  <c r="G38" s="1"/>
  <c r="G39" s="1"/>
  <c r="G31" i="93"/>
  <c r="I30"/>
  <c r="I17"/>
  <c r="I26" s="1"/>
  <c r="G26"/>
  <c r="G34" s="1"/>
  <c r="G38" s="1"/>
  <c r="G39" s="1"/>
  <c r="F31"/>
  <c r="F34" s="1"/>
  <c r="I28"/>
  <c r="I31" s="1"/>
  <c r="I34" s="1"/>
  <c r="I38" s="1"/>
  <c r="I39" s="1"/>
  <c r="I5"/>
  <c r="I15" s="1"/>
  <c r="F15"/>
  <c r="I5" i="17"/>
  <c r="I8"/>
  <c r="I11" i="54"/>
  <c r="J89" i="7"/>
  <c r="K89" s="1"/>
  <c r="M89" s="1"/>
  <c r="J91"/>
  <c r="K91" s="1"/>
  <c r="M91" s="1"/>
  <c r="J93"/>
  <c r="K93" s="1"/>
  <c r="M93" s="1"/>
  <c r="G15" i="17"/>
  <c r="E5" i="23"/>
  <c r="G5" s="1"/>
  <c r="G15" s="1"/>
  <c r="D5" i="25"/>
  <c r="F5" s="1"/>
  <c r="D5" i="26"/>
  <c r="F5" s="1"/>
  <c r="D10" i="27"/>
  <c r="F10" s="1"/>
  <c r="I6" i="30"/>
  <c r="I7"/>
  <c r="D6" i="39"/>
  <c r="F6" s="1"/>
  <c r="E6" i="40"/>
  <c r="G6" s="1"/>
  <c r="G15" s="1"/>
  <c r="E5" i="41"/>
  <c r="G5" s="1"/>
  <c r="G15" s="1"/>
  <c r="E5" i="42"/>
  <c r="G5" s="1"/>
  <c r="D5"/>
  <c r="F5" s="1"/>
  <c r="E6" i="44"/>
  <c r="G6" s="1"/>
  <c r="G15" s="1"/>
  <c r="E6" i="46"/>
  <c r="G6" s="1"/>
  <c r="E5" i="48"/>
  <c r="G5" s="1"/>
  <c r="D5" i="49"/>
  <c r="F5" s="1"/>
  <c r="E6" i="51"/>
  <c r="G6" s="1"/>
  <c r="D5" i="52"/>
  <c r="F5" s="1"/>
  <c r="E6" i="54"/>
  <c r="G6" s="1"/>
  <c r="E6" i="55"/>
  <c r="G6" s="1"/>
  <c r="G15" s="1"/>
  <c r="D10" i="57"/>
  <c r="F10" s="1"/>
  <c r="I7" i="64"/>
  <c r="D10"/>
  <c r="F10" s="1"/>
  <c r="E10" i="65"/>
  <c r="G10" s="1"/>
  <c r="E6" i="67"/>
  <c r="G6" s="1"/>
  <c r="D7"/>
  <c r="F7" s="1"/>
  <c r="E6" i="68"/>
  <c r="G6" s="1"/>
  <c r="G15" s="1"/>
  <c r="E7"/>
  <c r="G7" s="1"/>
  <c r="I11"/>
  <c r="E6" i="69"/>
  <c r="G6" s="1"/>
  <c r="G15" s="1"/>
  <c r="E7"/>
  <c r="G7" s="1"/>
  <c r="I11"/>
  <c r="D6" i="70"/>
  <c r="F6" s="1"/>
  <c r="D7"/>
  <c r="F7" s="1"/>
  <c r="I9"/>
  <c r="I10"/>
  <c r="D6" i="71"/>
  <c r="F6" s="1"/>
  <c r="D7"/>
  <c r="F7" s="1"/>
  <c r="I9"/>
  <c r="D6" i="72"/>
  <c r="F6" s="1"/>
  <c r="D7"/>
  <c r="F7" s="1"/>
  <c r="D5" i="76"/>
  <c r="F5" s="1"/>
  <c r="E7"/>
  <c r="G7" s="1"/>
  <c r="E9"/>
  <c r="G9" s="1"/>
  <c r="D5" i="77"/>
  <c r="F5" s="1"/>
  <c r="D7"/>
  <c r="F7" s="1"/>
  <c r="I8"/>
  <c r="D9"/>
  <c r="F9" s="1"/>
  <c r="D7" i="79"/>
  <c r="F7" s="1"/>
  <c r="D9"/>
  <c r="F9" s="1"/>
  <c r="D11"/>
  <c r="F11" s="1"/>
  <c r="E7" i="80"/>
  <c r="G7" s="1"/>
  <c r="I9"/>
  <c r="E11"/>
  <c r="G11" s="1"/>
  <c r="E5" i="90"/>
  <c r="G5" s="1"/>
  <c r="G15" s="1"/>
  <c r="D5" i="91"/>
  <c r="F5" s="1"/>
  <c r="J13" i="7"/>
  <c r="K13" s="1"/>
  <c r="M13" s="1"/>
  <c r="J70"/>
  <c r="K70" s="1"/>
  <c r="M70" s="1"/>
  <c r="J83"/>
  <c r="K83" s="1"/>
  <c r="M83" s="1"/>
  <c r="D5" i="23"/>
  <c r="F5" s="1"/>
  <c r="E5" i="25"/>
  <c r="G5" s="1"/>
  <c r="E5" i="26"/>
  <c r="G5" s="1"/>
  <c r="G15" s="1"/>
  <c r="E10" i="27"/>
  <c r="G10" s="1"/>
  <c r="G15" i="39"/>
  <c r="E6"/>
  <c r="G6" s="1"/>
  <c r="D6" i="40"/>
  <c r="F6" s="1"/>
  <c r="D5" i="41"/>
  <c r="F5" s="1"/>
  <c r="E6" i="42"/>
  <c r="G6" s="1"/>
  <c r="E6" i="43"/>
  <c r="G6" s="1"/>
  <c r="G15" i="45"/>
  <c r="E6"/>
  <c r="G6" s="1"/>
  <c r="I6" i="46"/>
  <c r="E6" i="47"/>
  <c r="G6" s="1"/>
  <c r="E6" i="48"/>
  <c r="G6" s="1"/>
  <c r="D5"/>
  <c r="F5" s="1"/>
  <c r="E6" i="49"/>
  <c r="G6" s="1"/>
  <c r="E5"/>
  <c r="G5" s="1"/>
  <c r="G15" i="50"/>
  <c r="E6"/>
  <c r="G6" s="1"/>
  <c r="E6" i="52"/>
  <c r="G6" s="1"/>
  <c r="E5"/>
  <c r="G5" s="1"/>
  <c r="I9" i="54"/>
  <c r="D6"/>
  <c r="F6" s="1"/>
  <c r="D6" i="55"/>
  <c r="F6" s="1"/>
  <c r="E10" i="57"/>
  <c r="G10" s="1"/>
  <c r="E10" i="64"/>
  <c r="G10" s="1"/>
  <c r="I9" i="65"/>
  <c r="D10"/>
  <c r="F10" s="1"/>
  <c r="I10" s="1"/>
  <c r="D6" i="67"/>
  <c r="F6" s="1"/>
  <c r="E7"/>
  <c r="G7" s="1"/>
  <c r="D6" i="68"/>
  <c r="F6" s="1"/>
  <c r="D7"/>
  <c r="F7" s="1"/>
  <c r="I9"/>
  <c r="D6" i="69"/>
  <c r="F6" s="1"/>
  <c r="D7"/>
  <c r="F7" s="1"/>
  <c r="E6" i="70"/>
  <c r="G6" s="1"/>
  <c r="E7"/>
  <c r="G7" s="1"/>
  <c r="G15" s="1"/>
  <c r="E6" i="71"/>
  <c r="G6" s="1"/>
  <c r="G15" s="1"/>
  <c r="E7"/>
  <c r="G7" s="1"/>
  <c r="E6" i="72"/>
  <c r="G6" s="1"/>
  <c r="E7"/>
  <c r="G7" s="1"/>
  <c r="G15" s="1"/>
  <c r="I11"/>
  <c r="E5" i="76"/>
  <c r="G5" s="1"/>
  <c r="D7"/>
  <c r="F7" s="1"/>
  <c r="D9"/>
  <c r="F9" s="1"/>
  <c r="E7" i="77"/>
  <c r="G7" s="1"/>
  <c r="E9"/>
  <c r="G9" s="1"/>
  <c r="E7" i="79"/>
  <c r="G7" s="1"/>
  <c r="E9"/>
  <c r="G9" s="1"/>
  <c r="E11"/>
  <c r="G11" s="1"/>
  <c r="I6" i="80"/>
  <c r="D7"/>
  <c r="F7" s="1"/>
  <c r="I7" s="1"/>
  <c r="D11"/>
  <c r="F11" s="1"/>
  <c r="I11" s="1"/>
  <c r="I6" i="84"/>
  <c r="I7"/>
  <c r="I8"/>
  <c r="I9"/>
  <c r="I6" i="85"/>
  <c r="I7"/>
  <c r="I8"/>
  <c r="I6" i="86"/>
  <c r="I8"/>
  <c r="D5" i="90"/>
  <c r="F5" s="1"/>
  <c r="E5" i="91"/>
  <c r="G5" s="1"/>
  <c r="G15" s="1"/>
  <c r="I17" i="92"/>
  <c r="I26" s="1"/>
  <c r="G26"/>
  <c r="G34" s="1"/>
  <c r="G38" s="1"/>
  <c r="G39" s="1"/>
  <c r="F31"/>
  <c r="F34" s="1"/>
  <c r="I28"/>
  <c r="I31" s="1"/>
  <c r="I34" s="1"/>
  <c r="I5"/>
  <c r="I15" s="1"/>
  <c r="F15"/>
  <c r="F26" i="91"/>
  <c r="I18"/>
  <c r="I6"/>
  <c r="F31"/>
  <c r="I28"/>
  <c r="I31" s="1"/>
  <c r="F15"/>
  <c r="I5"/>
  <c r="I15" s="1"/>
  <c r="G26"/>
  <c r="I17"/>
  <c r="G34"/>
  <c r="G38" s="1"/>
  <c r="G39" s="1"/>
  <c r="F26" i="90"/>
  <c r="I18"/>
  <c r="F31"/>
  <c r="F34" s="1"/>
  <c r="I28"/>
  <c r="I31" s="1"/>
  <c r="F15"/>
  <c r="I5"/>
  <c r="I15" s="1"/>
  <c r="G26"/>
  <c r="I17"/>
  <c r="I26" s="1"/>
  <c r="G34"/>
  <c r="G38" s="1"/>
  <c r="G39" s="1"/>
  <c r="D17" i="89"/>
  <c r="F17" s="1"/>
  <c r="F26" s="1"/>
  <c r="I18"/>
  <c r="I17"/>
  <c r="I26" s="1"/>
  <c r="F15"/>
  <c r="I5"/>
  <c r="I15" s="1"/>
  <c r="F31"/>
  <c r="I28"/>
  <c r="I31" s="1"/>
  <c r="I34" s="1"/>
  <c r="I38" s="1"/>
  <c r="I39" s="1"/>
  <c r="G26"/>
  <c r="G34" s="1"/>
  <c r="G38" s="1"/>
  <c r="G39" s="1"/>
  <c r="F15" i="88"/>
  <c r="I5"/>
  <c r="I15" s="1"/>
  <c r="F31"/>
  <c r="F34" s="1"/>
  <c r="F38" s="1"/>
  <c r="F39" s="1"/>
  <c r="I28"/>
  <c r="I31" s="1"/>
  <c r="I34" s="1"/>
  <c r="I38" s="1"/>
  <c r="I39" s="1"/>
  <c r="G26"/>
  <c r="G34" s="1"/>
  <c r="G38" s="1"/>
  <c r="G39" s="1"/>
  <c r="G31" i="87"/>
  <c r="F26"/>
  <c r="I18"/>
  <c r="I7"/>
  <c r="I9"/>
  <c r="F31"/>
  <c r="F34" s="1"/>
  <c r="I28"/>
  <c r="I31" s="1"/>
  <c r="F15"/>
  <c r="I5"/>
  <c r="I15" s="1"/>
  <c r="G26"/>
  <c r="I17"/>
  <c r="I26" s="1"/>
  <c r="G34"/>
  <c r="G38" s="1"/>
  <c r="G39" s="1"/>
  <c r="F31" i="86"/>
  <c r="F34" s="1"/>
  <c r="I28"/>
  <c r="I31" s="1"/>
  <c r="F15"/>
  <c r="I5"/>
  <c r="I15" s="1"/>
  <c r="G26"/>
  <c r="I17"/>
  <c r="I26" s="1"/>
  <c r="G34"/>
  <c r="G38" s="1"/>
  <c r="G39" s="1"/>
  <c r="F31" i="85"/>
  <c r="F34" s="1"/>
  <c r="I28"/>
  <c r="I31" s="1"/>
  <c r="F15"/>
  <c r="I5"/>
  <c r="I15" s="1"/>
  <c r="G26"/>
  <c r="I17"/>
  <c r="I26" s="1"/>
  <c r="G34"/>
  <c r="G38" s="1"/>
  <c r="G39" s="1"/>
  <c r="F31" i="84"/>
  <c r="F34" s="1"/>
  <c r="I28"/>
  <c r="I31" s="1"/>
  <c r="F15"/>
  <c r="I5"/>
  <c r="I15" s="1"/>
  <c r="G26"/>
  <c r="I17"/>
  <c r="I26" s="1"/>
  <c r="G34"/>
  <c r="G38" s="1"/>
  <c r="G39" s="1"/>
  <c r="F15" i="83"/>
  <c r="I5"/>
  <c r="G26"/>
  <c r="I17"/>
  <c r="I26" s="1"/>
  <c r="I6"/>
  <c r="I7"/>
  <c r="I8"/>
  <c r="I9"/>
  <c r="I18"/>
  <c r="I29"/>
  <c r="F31"/>
  <c r="F34" s="1"/>
  <c r="F38" s="1"/>
  <c r="F39" s="1"/>
  <c r="I28"/>
  <c r="I31" s="1"/>
  <c r="I34" s="1"/>
  <c r="G34"/>
  <c r="G38" s="1"/>
  <c r="G39" s="1"/>
  <c r="F31" i="82"/>
  <c r="F34" s="1"/>
  <c r="I28"/>
  <c r="F15"/>
  <c r="I5"/>
  <c r="G26"/>
  <c r="I17"/>
  <c r="I6"/>
  <c r="I7"/>
  <c r="I8"/>
  <c r="I9"/>
  <c r="I18"/>
  <c r="G31"/>
  <c r="I30"/>
  <c r="F26" i="81"/>
  <c r="I18"/>
  <c r="I20"/>
  <c r="I11"/>
  <c r="G15"/>
  <c r="I10"/>
  <c r="I5"/>
  <c r="F15"/>
  <c r="I6"/>
  <c r="I7"/>
  <c r="I8"/>
  <c r="I9"/>
  <c r="I29"/>
  <c r="I17"/>
  <c r="I26" s="1"/>
  <c r="G26"/>
  <c r="F31"/>
  <c r="I28"/>
  <c r="I31" s="1"/>
  <c r="G34"/>
  <c r="G15" i="80"/>
  <c r="I12"/>
  <c r="F15"/>
  <c r="I5"/>
  <c r="I15" s="1"/>
  <c r="I17"/>
  <c r="I26" s="1"/>
  <c r="G26"/>
  <c r="F31"/>
  <c r="F34" s="1"/>
  <c r="F38" s="1"/>
  <c r="F39" s="1"/>
  <c r="I28"/>
  <c r="G31"/>
  <c r="G34" s="1"/>
  <c r="G38" s="1"/>
  <c r="G39" s="1"/>
  <c r="I30"/>
  <c r="I6" i="79"/>
  <c r="I20"/>
  <c r="F26"/>
  <c r="I18"/>
  <c r="I21"/>
  <c r="I19"/>
  <c r="I13"/>
  <c r="G15"/>
  <c r="I11"/>
  <c r="I10"/>
  <c r="I9"/>
  <c r="I7"/>
  <c r="I17"/>
  <c r="G26"/>
  <c r="G34" s="1"/>
  <c r="G38" s="1"/>
  <c r="G39" s="1"/>
  <c r="F31"/>
  <c r="F34" s="1"/>
  <c r="I28"/>
  <c r="I31" s="1"/>
  <c r="I5"/>
  <c r="F15"/>
  <c r="I41" i="5"/>
  <c r="K41" s="1"/>
  <c r="I6" i="78"/>
  <c r="F26"/>
  <c r="I18"/>
  <c r="I20"/>
  <c r="I22"/>
  <c r="I24"/>
  <c r="I7"/>
  <c r="I9"/>
  <c r="I11"/>
  <c r="F15"/>
  <c r="I5"/>
  <c r="I15" s="1"/>
  <c r="G26"/>
  <c r="I17"/>
  <c r="I26" s="1"/>
  <c r="F31"/>
  <c r="F34" s="1"/>
  <c r="F38" s="1"/>
  <c r="F39" s="1"/>
  <c r="I28"/>
  <c r="I31" s="1"/>
  <c r="I34" s="1"/>
  <c r="I38" s="1"/>
  <c r="I39" s="1"/>
  <c r="G31"/>
  <c r="G34" s="1"/>
  <c r="G38" s="1"/>
  <c r="G39" s="1"/>
  <c r="F31" i="77"/>
  <c r="F34" s="1"/>
  <c r="I28"/>
  <c r="I31" s="1"/>
  <c r="I34" s="1"/>
  <c r="I29"/>
  <c r="I5"/>
  <c r="G26"/>
  <c r="I17"/>
  <c r="I26" s="1"/>
  <c r="G34"/>
  <c r="E24" i="76"/>
  <c r="G24" s="1"/>
  <c r="D24"/>
  <c r="F24" s="1"/>
  <c r="E23"/>
  <c r="G23" s="1"/>
  <c r="D23"/>
  <c r="F23" s="1"/>
  <c r="I21"/>
  <c r="I20"/>
  <c r="I19"/>
  <c r="I18"/>
  <c r="I11"/>
  <c r="I10"/>
  <c r="I9"/>
  <c r="I5"/>
  <c r="I17"/>
  <c r="F31"/>
  <c r="I28"/>
  <c r="I31" s="1"/>
  <c r="G26" i="75"/>
  <c r="I17"/>
  <c r="I26" s="1"/>
  <c r="F31"/>
  <c r="F34" s="1"/>
  <c r="I28"/>
  <c r="I31" s="1"/>
  <c r="I34" s="1"/>
  <c r="I38" s="1"/>
  <c r="I39" s="1"/>
  <c r="I29"/>
  <c r="F15"/>
  <c r="I5"/>
  <c r="I15" s="1"/>
  <c r="G34"/>
  <c r="G38" s="1"/>
  <c r="G39" s="1"/>
  <c r="G31" i="74"/>
  <c r="G34" s="1"/>
  <c r="G15"/>
  <c r="G38" s="1"/>
  <c r="G39" s="1"/>
  <c r="I5"/>
  <c r="F15"/>
  <c r="F31"/>
  <c r="F34" s="1"/>
  <c r="I28"/>
  <c r="I6"/>
  <c r="I7"/>
  <c r="I8"/>
  <c r="I29"/>
  <c r="I17"/>
  <c r="I26" s="1"/>
  <c r="G15" i="73"/>
  <c r="I15" i="17"/>
  <c r="F15"/>
  <c r="I7" i="73"/>
  <c r="I9"/>
  <c r="I6"/>
  <c r="I8"/>
  <c r="G26"/>
  <c r="I17"/>
  <c r="F31"/>
  <c r="F34" s="1"/>
  <c r="I28"/>
  <c r="I31" s="1"/>
  <c r="I18"/>
  <c r="I19"/>
  <c r="I20"/>
  <c r="I21"/>
  <c r="I29"/>
  <c r="F15"/>
  <c r="I5"/>
  <c r="G34"/>
  <c r="G38" s="1"/>
  <c r="G39" s="1"/>
  <c r="F15" i="72"/>
  <c r="I5"/>
  <c r="I6"/>
  <c r="I7"/>
  <c r="I8"/>
  <c r="I9"/>
  <c r="I10"/>
  <c r="I29"/>
  <c r="G26"/>
  <c r="I17"/>
  <c r="I26" s="1"/>
  <c r="F31"/>
  <c r="F34" s="1"/>
  <c r="F38" s="1"/>
  <c r="F39" s="1"/>
  <c r="I28"/>
  <c r="I31" s="1"/>
  <c r="I34" s="1"/>
  <c r="G34"/>
  <c r="I10" i="71"/>
  <c r="I8"/>
  <c r="I7"/>
  <c r="G26"/>
  <c r="I17"/>
  <c r="F31"/>
  <c r="F34" s="1"/>
  <c r="I28"/>
  <c r="I31" s="1"/>
  <c r="I18"/>
  <c r="I19"/>
  <c r="I20"/>
  <c r="I21"/>
  <c r="F15"/>
  <c r="I5"/>
  <c r="G34"/>
  <c r="I8" i="70"/>
  <c r="I7"/>
  <c r="I6"/>
  <c r="G26"/>
  <c r="G34" s="1"/>
  <c r="I17"/>
  <c r="F31"/>
  <c r="F34" s="1"/>
  <c r="I28"/>
  <c r="I31" s="1"/>
  <c r="I18"/>
  <c r="I19"/>
  <c r="I20"/>
  <c r="I21"/>
  <c r="I29"/>
  <c r="F15"/>
  <c r="I5"/>
  <c r="F15" i="69"/>
  <c r="I5"/>
  <c r="I6"/>
  <c r="I7"/>
  <c r="I8"/>
  <c r="I9"/>
  <c r="I10"/>
  <c r="I29"/>
  <c r="G26"/>
  <c r="I17"/>
  <c r="I26" s="1"/>
  <c r="F31"/>
  <c r="F34" s="1"/>
  <c r="F38" s="1"/>
  <c r="F39" s="1"/>
  <c r="I28"/>
  <c r="I31" s="1"/>
  <c r="I34" s="1"/>
  <c r="G34"/>
  <c r="G31" i="68"/>
  <c r="I8"/>
  <c r="I7"/>
  <c r="I6"/>
  <c r="G26"/>
  <c r="G34" s="1"/>
  <c r="I17"/>
  <c r="F31"/>
  <c r="F34" s="1"/>
  <c r="I28"/>
  <c r="I18"/>
  <c r="I19"/>
  <c r="I20"/>
  <c r="I21"/>
  <c r="I29"/>
  <c r="F15"/>
  <c r="I5"/>
  <c r="I20" i="67"/>
  <c r="I21"/>
  <c r="F26"/>
  <c r="I18"/>
  <c r="I19"/>
  <c r="I10"/>
  <c r="I9"/>
  <c r="I7"/>
  <c r="G15"/>
  <c r="I6"/>
  <c r="F15"/>
  <c r="I5"/>
  <c r="G26"/>
  <c r="I17"/>
  <c r="F31"/>
  <c r="F34" s="1"/>
  <c r="F38" s="1"/>
  <c r="F39" s="1"/>
  <c r="I28"/>
  <c r="I31" s="1"/>
  <c r="G34"/>
  <c r="G38" s="1"/>
  <c r="G39" s="1"/>
  <c r="G31" i="66"/>
  <c r="I5"/>
  <c r="I18"/>
  <c r="G15"/>
  <c r="I8"/>
  <c r="I10"/>
  <c r="F31"/>
  <c r="I28"/>
  <c r="I31" s="1"/>
  <c r="I15"/>
  <c r="F26"/>
  <c r="I19"/>
  <c r="I17"/>
  <c r="I26" s="1"/>
  <c r="G26"/>
  <c r="G34" s="1"/>
  <c r="G38" s="1"/>
  <c r="G39" s="1"/>
  <c r="F15"/>
  <c r="G15" i="65"/>
  <c r="I5"/>
  <c r="F15"/>
  <c r="F31"/>
  <c r="I28"/>
  <c r="I31" s="1"/>
  <c r="I6"/>
  <c r="I7"/>
  <c r="I8"/>
  <c r="F26"/>
  <c r="I19"/>
  <c r="I17"/>
  <c r="I26" s="1"/>
  <c r="G26"/>
  <c r="G34"/>
  <c r="G38" s="1"/>
  <c r="G39" s="1"/>
  <c r="I8" i="64"/>
  <c r="G15"/>
  <c r="I6"/>
  <c r="I29"/>
  <c r="F15"/>
  <c r="I5"/>
  <c r="G26"/>
  <c r="I17"/>
  <c r="I26" s="1"/>
  <c r="F31"/>
  <c r="F34" s="1"/>
  <c r="F38" s="1"/>
  <c r="F39" s="1"/>
  <c r="I28"/>
  <c r="I31" s="1"/>
  <c r="I34" s="1"/>
  <c r="G34"/>
  <c r="G31" i="62"/>
  <c r="I6"/>
  <c r="G15"/>
  <c r="I8"/>
  <c r="I29"/>
  <c r="F15"/>
  <c r="I5"/>
  <c r="G26"/>
  <c r="I17"/>
  <c r="I26" s="1"/>
  <c r="F31"/>
  <c r="F34" s="1"/>
  <c r="F38" s="1"/>
  <c r="F39" s="1"/>
  <c r="I28"/>
  <c r="I31" s="1"/>
  <c r="I34" s="1"/>
  <c r="G34"/>
  <c r="I7" i="61"/>
  <c r="I6"/>
  <c r="G38"/>
  <c r="G39" s="1"/>
  <c r="F31"/>
  <c r="F34" s="1"/>
  <c r="I28"/>
  <c r="I31" s="1"/>
  <c r="I34" s="1"/>
  <c r="F15"/>
  <c r="I5"/>
  <c r="I17"/>
  <c r="I26" s="1"/>
  <c r="I7" i="60"/>
  <c r="G38"/>
  <c r="G39" s="1"/>
  <c r="F31"/>
  <c r="F34" s="1"/>
  <c r="I28"/>
  <c r="I31" s="1"/>
  <c r="I34" s="1"/>
  <c r="F15"/>
  <c r="I5"/>
  <c r="I15" s="1"/>
  <c r="I17"/>
  <c r="I26" s="1"/>
  <c r="G15" i="59"/>
  <c r="F26"/>
  <c r="I18"/>
  <c r="F15"/>
  <c r="I5"/>
  <c r="I6"/>
  <c r="I7"/>
  <c r="I8"/>
  <c r="I29"/>
  <c r="G26"/>
  <c r="I17"/>
  <c r="I26" s="1"/>
  <c r="F31"/>
  <c r="F34" s="1"/>
  <c r="F38" s="1"/>
  <c r="F39" s="1"/>
  <c r="I28"/>
  <c r="I31" s="1"/>
  <c r="I34" s="1"/>
  <c r="G34"/>
  <c r="G31" i="58"/>
  <c r="I30"/>
  <c r="G15"/>
  <c r="F15"/>
  <c r="I5"/>
  <c r="G26"/>
  <c r="I17"/>
  <c r="F31"/>
  <c r="F34" s="1"/>
  <c r="F38" s="1"/>
  <c r="F39" s="1"/>
  <c r="I28"/>
  <c r="I6"/>
  <c r="I7"/>
  <c r="I8"/>
  <c r="I9"/>
  <c r="I10"/>
  <c r="I11"/>
  <c r="I18"/>
  <c r="I19"/>
  <c r="G34"/>
  <c r="G38" s="1"/>
  <c r="G39" s="1"/>
  <c r="G31" i="57"/>
  <c r="F26"/>
  <c r="I19"/>
  <c r="I11"/>
  <c r="I10"/>
  <c r="G15"/>
  <c r="F15"/>
  <c r="I5"/>
  <c r="I17"/>
  <c r="G26"/>
  <c r="I6"/>
  <c r="I7"/>
  <c r="I8"/>
  <c r="I9"/>
  <c r="I18"/>
  <c r="I29"/>
  <c r="F31"/>
  <c r="I28"/>
  <c r="I31" s="1"/>
  <c r="I18" i="56"/>
  <c r="I19"/>
  <c r="I8"/>
  <c r="I7"/>
  <c r="G15"/>
  <c r="I6"/>
  <c r="I9"/>
  <c r="I10"/>
  <c r="F31"/>
  <c r="F34" s="1"/>
  <c r="I28"/>
  <c r="I31" s="1"/>
  <c r="F15"/>
  <c r="I5"/>
  <c r="I15" s="1"/>
  <c r="I17"/>
  <c r="I26" s="1"/>
  <c r="G26"/>
  <c r="G34" s="1"/>
  <c r="I10" i="55"/>
  <c r="I9"/>
  <c r="I7"/>
  <c r="I6"/>
  <c r="F31"/>
  <c r="F34" s="1"/>
  <c r="I28"/>
  <c r="I29"/>
  <c r="F15"/>
  <c r="I5"/>
  <c r="I15" s="1"/>
  <c r="I17"/>
  <c r="I26" s="1"/>
  <c r="G26"/>
  <c r="G34" s="1"/>
  <c r="I20" i="54"/>
  <c r="I19"/>
  <c r="E18"/>
  <c r="D18"/>
  <c r="G18"/>
  <c r="F18"/>
  <c r="F26" s="1"/>
  <c r="I7"/>
  <c r="G15"/>
  <c r="I6"/>
  <c r="I8"/>
  <c r="F31"/>
  <c r="I28"/>
  <c r="I31" s="1"/>
  <c r="I29"/>
  <c r="I5"/>
  <c r="F15"/>
  <c r="I17"/>
  <c r="G26"/>
  <c r="G34" s="1"/>
  <c r="G38" s="1"/>
  <c r="G39" s="1"/>
  <c r="E18" i="53"/>
  <c r="G18" s="1"/>
  <c r="D18"/>
  <c r="F18" s="1"/>
  <c r="I18" s="1"/>
  <c r="G31"/>
  <c r="F26"/>
  <c r="G15"/>
  <c r="F15"/>
  <c r="I5"/>
  <c r="F31"/>
  <c r="I28"/>
  <c r="I31" s="1"/>
  <c r="I6"/>
  <c r="I8"/>
  <c r="I29"/>
  <c r="I17"/>
  <c r="G26"/>
  <c r="G34" s="1"/>
  <c r="F15" i="52"/>
  <c r="I5"/>
  <c r="F31"/>
  <c r="F34" s="1"/>
  <c r="F38" s="1"/>
  <c r="F39" s="1"/>
  <c r="I28"/>
  <c r="I31" s="1"/>
  <c r="I6"/>
  <c r="I8"/>
  <c r="I17"/>
  <c r="I26" s="1"/>
  <c r="G26"/>
  <c r="G34" s="1"/>
  <c r="G15" i="51"/>
  <c r="I8"/>
  <c r="I6"/>
  <c r="F15"/>
  <c r="I5"/>
  <c r="F31"/>
  <c r="F34" s="1"/>
  <c r="F38" s="1"/>
  <c r="F39" s="1"/>
  <c r="I28"/>
  <c r="I31" s="1"/>
  <c r="I17"/>
  <c r="I26" s="1"/>
  <c r="G26"/>
  <c r="I7"/>
  <c r="I18"/>
  <c r="G34"/>
  <c r="F15" i="50"/>
  <c r="I5"/>
  <c r="F31"/>
  <c r="F34" s="1"/>
  <c r="F38" s="1"/>
  <c r="F39" s="1"/>
  <c r="I28"/>
  <c r="I31" s="1"/>
  <c r="I6"/>
  <c r="I8"/>
  <c r="I29"/>
  <c r="I17"/>
  <c r="I26" s="1"/>
  <c r="G26"/>
  <c r="G34"/>
  <c r="G38" s="1"/>
  <c r="G39" s="1"/>
  <c r="F15" i="49"/>
  <c r="I5"/>
  <c r="F31"/>
  <c r="F34" s="1"/>
  <c r="F38" s="1"/>
  <c r="F39" s="1"/>
  <c r="I28"/>
  <c r="I31" s="1"/>
  <c r="I6"/>
  <c r="I8"/>
  <c r="I29"/>
  <c r="I17"/>
  <c r="I26" s="1"/>
  <c r="G26"/>
  <c r="G34"/>
  <c r="F15" i="48"/>
  <c r="I5"/>
  <c r="F31"/>
  <c r="F34" s="1"/>
  <c r="F38" s="1"/>
  <c r="F39" s="1"/>
  <c r="I28"/>
  <c r="I31" s="1"/>
  <c r="I34" s="1"/>
  <c r="I6"/>
  <c r="I8"/>
  <c r="I29"/>
  <c r="I17"/>
  <c r="I26" s="1"/>
  <c r="G26"/>
  <c r="G34"/>
  <c r="I6" i="47"/>
  <c r="I8"/>
  <c r="G15"/>
  <c r="I7"/>
  <c r="I17"/>
  <c r="G26"/>
  <c r="G34" s="1"/>
  <c r="I18"/>
  <c r="I29"/>
  <c r="F15"/>
  <c r="I5"/>
  <c r="F31"/>
  <c r="F34" s="1"/>
  <c r="F38" s="1"/>
  <c r="F39" s="1"/>
  <c r="I28"/>
  <c r="I31" s="1"/>
  <c r="E5" i="46"/>
  <c r="G5" s="1"/>
  <c r="G15" s="1"/>
  <c r="D5"/>
  <c r="F5" s="1"/>
  <c r="I17"/>
  <c r="G26"/>
  <c r="G34" s="1"/>
  <c r="I18"/>
  <c r="I29"/>
  <c r="F31"/>
  <c r="F34" s="1"/>
  <c r="I28"/>
  <c r="I31" s="1"/>
  <c r="F15" i="45"/>
  <c r="I5"/>
  <c r="F31"/>
  <c r="F34" s="1"/>
  <c r="F38" s="1"/>
  <c r="F39" s="1"/>
  <c r="I28"/>
  <c r="I31" s="1"/>
  <c r="I34" s="1"/>
  <c r="I6"/>
  <c r="I29"/>
  <c r="I17"/>
  <c r="I26" s="1"/>
  <c r="G26"/>
  <c r="G34" s="1"/>
  <c r="G38" s="1"/>
  <c r="G39" s="1"/>
  <c r="F15" i="44"/>
  <c r="I5"/>
  <c r="F31"/>
  <c r="F34" s="1"/>
  <c r="F38" s="1"/>
  <c r="F39" s="1"/>
  <c r="I28"/>
  <c r="I6"/>
  <c r="I29"/>
  <c r="I17"/>
  <c r="I26" s="1"/>
  <c r="G26"/>
  <c r="G34" s="1"/>
  <c r="E5" i="43"/>
  <c r="G5" s="1"/>
  <c r="G15" s="1"/>
  <c r="D5"/>
  <c r="F5" s="1"/>
  <c r="F31"/>
  <c r="F34" s="1"/>
  <c r="I28"/>
  <c r="I31" s="1"/>
  <c r="I6"/>
  <c r="I17"/>
  <c r="I26" s="1"/>
  <c r="G26"/>
  <c r="G34"/>
  <c r="G38" s="1"/>
  <c r="G39" s="1"/>
  <c r="F15" i="42"/>
  <c r="I5"/>
  <c r="F31"/>
  <c r="F34" s="1"/>
  <c r="F38" s="1"/>
  <c r="F39" s="1"/>
  <c r="I28"/>
  <c r="I31" s="1"/>
  <c r="I6"/>
  <c r="I17"/>
  <c r="I26" s="1"/>
  <c r="G26"/>
  <c r="G34"/>
  <c r="F26" i="41"/>
  <c r="I18"/>
  <c r="I19"/>
  <c r="I21"/>
  <c r="G31"/>
  <c r="F15"/>
  <c r="I5"/>
  <c r="I6"/>
  <c r="I29"/>
  <c r="G26"/>
  <c r="I17"/>
  <c r="F31"/>
  <c r="F34" s="1"/>
  <c r="F38" s="1"/>
  <c r="F39" s="1"/>
  <c r="I28"/>
  <c r="I31" s="1"/>
  <c r="G34"/>
  <c r="G38" s="1"/>
  <c r="G39" s="1"/>
  <c r="F15" i="40"/>
  <c r="I5"/>
  <c r="I15" s="1"/>
  <c r="I6"/>
  <c r="I29"/>
  <c r="G26"/>
  <c r="I17"/>
  <c r="I26" s="1"/>
  <c r="F31"/>
  <c r="F34" s="1"/>
  <c r="F38" s="1"/>
  <c r="F39" s="1"/>
  <c r="I28"/>
  <c r="I31" s="1"/>
  <c r="I34" s="1"/>
  <c r="I38" s="1"/>
  <c r="I39" s="1"/>
  <c r="G34"/>
  <c r="I20" i="39"/>
  <c r="F26"/>
  <c r="I21"/>
  <c r="F15"/>
  <c r="I5"/>
  <c r="G26"/>
  <c r="G34" s="1"/>
  <c r="G38" s="1"/>
  <c r="G39" s="1"/>
  <c r="I17"/>
  <c r="F31"/>
  <c r="F34" s="1"/>
  <c r="F38" s="1"/>
  <c r="F39" s="1"/>
  <c r="I28"/>
  <c r="I18"/>
  <c r="I19"/>
  <c r="I29"/>
  <c r="G31" i="38"/>
  <c r="I19"/>
  <c r="F26"/>
  <c r="I18"/>
  <c r="I29"/>
  <c r="F15"/>
  <c r="I5"/>
  <c r="I15" s="1"/>
  <c r="G26"/>
  <c r="G34" s="1"/>
  <c r="G38" s="1"/>
  <c r="G39" s="1"/>
  <c r="I17"/>
  <c r="F31"/>
  <c r="I28"/>
  <c r="I31" s="1"/>
  <c r="I30" i="37"/>
  <c r="G31"/>
  <c r="G34" s="1"/>
  <c r="G38" s="1"/>
  <c r="G39" s="1"/>
  <c r="F15"/>
  <c r="I5"/>
  <c r="I15" s="1"/>
  <c r="F31"/>
  <c r="F34" s="1"/>
  <c r="F38" s="1"/>
  <c r="F39" s="1"/>
  <c r="I28"/>
  <c r="I31" s="1"/>
  <c r="I17"/>
  <c r="I26" s="1"/>
  <c r="F15" i="36"/>
  <c r="I5"/>
  <c r="I15" s="1"/>
  <c r="F31"/>
  <c r="F34" s="1"/>
  <c r="F38" s="1"/>
  <c r="F39" s="1"/>
  <c r="I28"/>
  <c r="I31" s="1"/>
  <c r="G38"/>
  <c r="G39" s="1"/>
  <c r="I17"/>
  <c r="I26" s="1"/>
  <c r="F15" i="35"/>
  <c r="I5"/>
  <c r="I15" s="1"/>
  <c r="F31"/>
  <c r="F34" s="1"/>
  <c r="F38" s="1"/>
  <c r="F39" s="1"/>
  <c r="I28"/>
  <c r="I31" s="1"/>
  <c r="G38"/>
  <c r="G39" s="1"/>
  <c r="I17"/>
  <c r="I26" s="1"/>
  <c r="F15" i="34"/>
  <c r="I5"/>
  <c r="I15" s="1"/>
  <c r="F31"/>
  <c r="F34" s="1"/>
  <c r="F38" s="1"/>
  <c r="F39" s="1"/>
  <c r="I28"/>
  <c r="I31" s="1"/>
  <c r="I34" s="1"/>
  <c r="I38" s="1"/>
  <c r="I39" s="1"/>
  <c r="I29"/>
  <c r="G38"/>
  <c r="G39" s="1"/>
  <c r="I17"/>
  <c r="I26" s="1"/>
  <c r="G31" i="33"/>
  <c r="I6"/>
  <c r="I7"/>
  <c r="G26"/>
  <c r="I17"/>
  <c r="I26" s="1"/>
  <c r="F31"/>
  <c r="F34" s="1"/>
  <c r="I28"/>
  <c r="I29"/>
  <c r="F15"/>
  <c r="I5"/>
  <c r="G34"/>
  <c r="G38" s="1"/>
  <c r="G39" s="1"/>
  <c r="G31" i="32"/>
  <c r="G15"/>
  <c r="I8"/>
  <c r="F15"/>
  <c r="I5"/>
  <c r="G26"/>
  <c r="I17"/>
  <c r="I26" s="1"/>
  <c r="F31"/>
  <c r="F34" s="1"/>
  <c r="F38" s="1"/>
  <c r="F39" s="1"/>
  <c r="I28"/>
  <c r="I31" s="1"/>
  <c r="I34" s="1"/>
  <c r="I6"/>
  <c r="I7"/>
  <c r="G34"/>
  <c r="G38" s="1"/>
  <c r="G39" s="1"/>
  <c r="G26" i="31"/>
  <c r="I17"/>
  <c r="I26" s="1"/>
  <c r="F31"/>
  <c r="F34" s="1"/>
  <c r="I28"/>
  <c r="I31" s="1"/>
  <c r="I34" s="1"/>
  <c r="I6"/>
  <c r="I7"/>
  <c r="G34"/>
  <c r="I29" i="30"/>
  <c r="G26"/>
  <c r="I17"/>
  <c r="I26" s="1"/>
  <c r="F31"/>
  <c r="F34" s="1"/>
  <c r="I28"/>
  <c r="I31" s="1"/>
  <c r="I34" s="1"/>
  <c r="G34"/>
  <c r="E5" i="29"/>
  <c r="G5" s="1"/>
  <c r="G15" s="1"/>
  <c r="D5"/>
  <c r="F5" s="1"/>
  <c r="G26"/>
  <c r="I17"/>
  <c r="I26" s="1"/>
  <c r="F31"/>
  <c r="F34" s="1"/>
  <c r="I28"/>
  <c r="I31" s="1"/>
  <c r="I6"/>
  <c r="I7"/>
  <c r="G34"/>
  <c r="G31" i="28"/>
  <c r="F26"/>
  <c r="I9"/>
  <c r="I7"/>
  <c r="I8"/>
  <c r="I10"/>
  <c r="G15"/>
  <c r="I6"/>
  <c r="G26"/>
  <c r="G34" s="1"/>
  <c r="I17"/>
  <c r="F31"/>
  <c r="F34" s="1"/>
  <c r="I28"/>
  <c r="I31" s="1"/>
  <c r="I18"/>
  <c r="I19"/>
  <c r="I20"/>
  <c r="I21"/>
  <c r="I22"/>
  <c r="I23"/>
  <c r="F15"/>
  <c r="I5"/>
  <c r="G31" i="27"/>
  <c r="D23"/>
  <c r="F23" s="1"/>
  <c r="E23"/>
  <c r="G23" s="1"/>
  <c r="E22"/>
  <c r="G22" s="1"/>
  <c r="D22"/>
  <c r="F22" s="1"/>
  <c r="I20"/>
  <c r="I38" i="5"/>
  <c r="K38" s="1"/>
  <c r="I8" i="27"/>
  <c r="I6"/>
  <c r="I7"/>
  <c r="G15"/>
  <c r="F15"/>
  <c r="I5"/>
  <c r="I17"/>
  <c r="I18"/>
  <c r="I19"/>
  <c r="I29"/>
  <c r="F31"/>
  <c r="I28"/>
  <c r="I31" s="1"/>
  <c r="I20" i="26"/>
  <c r="F15"/>
  <c r="I5"/>
  <c r="I15" s="1"/>
  <c r="I6"/>
  <c r="I17"/>
  <c r="I26" s="1"/>
  <c r="G26"/>
  <c r="G34" s="1"/>
  <c r="G38" s="1"/>
  <c r="G39" s="1"/>
  <c r="F31"/>
  <c r="F34" s="1"/>
  <c r="F38" s="1"/>
  <c r="F39" s="1"/>
  <c r="I28"/>
  <c r="I31" s="1"/>
  <c r="E21" i="25"/>
  <c r="G21" s="1"/>
  <c r="D21"/>
  <c r="F21" s="1"/>
  <c r="F26" s="1"/>
  <c r="K19" i="7"/>
  <c r="M19" s="1"/>
  <c r="D6" i="25"/>
  <c r="F6" s="1"/>
  <c r="E6"/>
  <c r="G6" s="1"/>
  <c r="G15" s="1"/>
  <c r="I5"/>
  <c r="G26"/>
  <c r="I17"/>
  <c r="I18"/>
  <c r="I19"/>
  <c r="I20"/>
  <c r="I29"/>
  <c r="F31"/>
  <c r="I28"/>
  <c r="I31" s="1"/>
  <c r="G34"/>
  <c r="E5" i="24"/>
  <c r="G5" s="1"/>
  <c r="G15" s="1"/>
  <c r="D5"/>
  <c r="F5" s="1"/>
  <c r="F15" s="1"/>
  <c r="G26"/>
  <c r="I17"/>
  <c r="I19"/>
  <c r="I20"/>
  <c r="F31"/>
  <c r="F34" s="1"/>
  <c r="I28"/>
  <c r="I31" s="1"/>
  <c r="G34"/>
  <c r="G38" s="1"/>
  <c r="G39" s="1"/>
  <c r="E20" i="23"/>
  <c r="G20" s="1"/>
  <c r="D20"/>
  <c r="F20" s="1"/>
  <c r="I20" s="1"/>
  <c r="E19"/>
  <c r="G19" s="1"/>
  <c r="D19"/>
  <c r="F19" s="1"/>
  <c r="F26" s="1"/>
  <c r="I19"/>
  <c r="I18"/>
  <c r="F31"/>
  <c r="I28"/>
  <c r="I31" s="1"/>
  <c r="G26"/>
  <c r="G34" s="1"/>
  <c r="G38" s="1"/>
  <c r="G39" s="1"/>
  <c r="I5"/>
  <c r="I15" s="1"/>
  <c r="F15"/>
  <c r="I17"/>
  <c r="I5" i="22"/>
  <c r="I15" s="1"/>
  <c r="F15"/>
  <c r="F31"/>
  <c r="F34" s="1"/>
  <c r="I28"/>
  <c r="I31" s="1"/>
  <c r="G26"/>
  <c r="G34" s="1"/>
  <c r="G38" s="1"/>
  <c r="G39" s="1"/>
  <c r="I17"/>
  <c r="I26" s="1"/>
  <c r="I5" i="21"/>
  <c r="I15" s="1"/>
  <c r="F15"/>
  <c r="G31"/>
  <c r="G34" s="1"/>
  <c r="G38" s="1"/>
  <c r="G39" s="1"/>
  <c r="F31"/>
  <c r="F34" s="1"/>
  <c r="F38" s="1"/>
  <c r="F39" s="1"/>
  <c r="I28"/>
  <c r="I31" s="1"/>
  <c r="I17"/>
  <c r="I26" s="1"/>
  <c r="I21" i="20"/>
  <c r="I22"/>
  <c r="I20"/>
  <c r="F26"/>
  <c r="I18"/>
  <c r="F15"/>
  <c r="F31"/>
  <c r="I28"/>
  <c r="I31" s="1"/>
  <c r="I29"/>
  <c r="G26"/>
  <c r="I17"/>
  <c r="G34"/>
  <c r="G38" s="1"/>
  <c r="G39" s="1"/>
  <c r="I5"/>
  <c r="I15" s="1"/>
  <c r="I18" i="19"/>
  <c r="F26"/>
  <c r="I20"/>
  <c r="I37" i="5"/>
  <c r="K37" s="1"/>
  <c r="I17" i="19"/>
  <c r="I26" s="1"/>
  <c r="G26"/>
  <c r="G34" s="1"/>
  <c r="G38" s="1"/>
  <c r="G39" s="1"/>
  <c r="F31"/>
  <c r="I28"/>
  <c r="I31" s="1"/>
  <c r="F15"/>
  <c r="G31" i="18"/>
  <c r="I19"/>
  <c r="I17"/>
  <c r="I20"/>
  <c r="F26"/>
  <c r="I18"/>
  <c r="I36" i="5"/>
  <c r="K36" s="1"/>
  <c r="F15" i="18"/>
  <c r="I5"/>
  <c r="F31"/>
  <c r="I28"/>
  <c r="I31" s="1"/>
  <c r="I7"/>
  <c r="I8"/>
  <c r="I26"/>
  <c r="G26"/>
  <c r="G34" s="1"/>
  <c r="G38" s="1"/>
  <c r="G39" s="1"/>
  <c r="G31" i="17"/>
  <c r="G26"/>
  <c r="I17"/>
  <c r="I18"/>
  <c r="I20"/>
  <c r="I29"/>
  <c r="F31"/>
  <c r="F34" s="1"/>
  <c r="F38" s="1"/>
  <c r="F39" s="1"/>
  <c r="I28"/>
  <c r="I31" s="1"/>
  <c r="F31" i="16"/>
  <c r="F34" s="1"/>
  <c r="F38" s="1"/>
  <c r="F39" s="1"/>
  <c r="I28"/>
  <c r="I31" s="1"/>
  <c r="G26"/>
  <c r="I17"/>
  <c r="I26" s="1"/>
  <c r="G34"/>
  <c r="G38" s="1"/>
  <c r="G39" s="1"/>
  <c r="F31" i="15"/>
  <c r="F34" s="1"/>
  <c r="F38" s="1"/>
  <c r="F39" s="1"/>
  <c r="I28"/>
  <c r="I31" s="1"/>
  <c r="G26"/>
  <c r="I17"/>
  <c r="I26" s="1"/>
  <c r="G34"/>
  <c r="G38" s="1"/>
  <c r="G39" s="1"/>
  <c r="F31" i="14"/>
  <c r="F34" s="1"/>
  <c r="F38" s="1"/>
  <c r="F39" s="1"/>
  <c r="I28"/>
  <c r="I31" s="1"/>
  <c r="G26"/>
  <c r="I17"/>
  <c r="I26" s="1"/>
  <c r="G34"/>
  <c r="G38" s="1"/>
  <c r="G39" s="1"/>
  <c r="G31" i="13"/>
  <c r="G26"/>
  <c r="I17"/>
  <c r="I18"/>
  <c r="I20"/>
  <c r="I29"/>
  <c r="F31"/>
  <c r="F34" s="1"/>
  <c r="F38" s="1"/>
  <c r="F39" s="1"/>
  <c r="I28"/>
  <c r="I31" s="1"/>
  <c r="G34"/>
  <c r="G38" s="1"/>
  <c r="G39" s="1"/>
  <c r="F26" i="12"/>
  <c r="I17"/>
  <c r="G26"/>
  <c r="F31"/>
  <c r="F34" s="1"/>
  <c r="F38" s="1"/>
  <c r="F39" s="1"/>
  <c r="I28"/>
  <c r="I31" s="1"/>
  <c r="I18"/>
  <c r="G34"/>
  <c r="G38" s="1"/>
  <c r="G39" s="1"/>
  <c r="I18" i="11"/>
  <c r="F31"/>
  <c r="I28"/>
  <c r="F26"/>
  <c r="I19"/>
  <c r="I20"/>
  <c r="I29"/>
  <c r="I17"/>
  <c r="G26"/>
  <c r="G34" s="1"/>
  <c r="G38" s="1"/>
  <c r="G39" s="1"/>
  <c r="G31" i="10"/>
  <c r="I20"/>
  <c r="I35" i="5"/>
  <c r="K35" s="1"/>
  <c r="I19" i="10"/>
  <c r="I34" i="5"/>
  <c r="K34" s="1"/>
  <c r="F26" i="10"/>
  <c r="G26"/>
  <c r="G34" s="1"/>
  <c r="G38" s="1"/>
  <c r="G39" s="1"/>
  <c r="I17"/>
  <c r="F31"/>
  <c r="F34" s="1"/>
  <c r="F38" s="1"/>
  <c r="F39" s="1"/>
  <c r="I29"/>
  <c r="I31" s="1"/>
  <c r="I18"/>
  <c r="F26" i="9"/>
  <c r="I18"/>
  <c r="G26"/>
  <c r="G34" s="1"/>
  <c r="G38" s="1"/>
  <c r="G39" s="1"/>
  <c r="I17"/>
  <c r="F31"/>
  <c r="F34" s="1"/>
  <c r="F38" s="1"/>
  <c r="F39" s="1"/>
  <c r="I31"/>
  <c r="I29"/>
  <c r="F15" i="8"/>
  <c r="F31"/>
  <c r="I28"/>
  <c r="I29"/>
  <c r="I29" i="4"/>
  <c r="I31" s="1"/>
  <c r="I34" s="1"/>
  <c r="D30"/>
  <c r="J17" i="6"/>
  <c r="M17" s="1"/>
  <c r="J16"/>
  <c r="M16" s="1"/>
  <c r="J15"/>
  <c r="M15" s="1"/>
  <c r="K8" i="7"/>
  <c r="M8" s="1"/>
  <c r="I9"/>
  <c r="J9" s="1"/>
  <c r="K9" s="1"/>
  <c r="M9" s="1"/>
  <c r="J12"/>
  <c r="K12" s="1"/>
  <c r="M12" s="1"/>
  <c r="J18"/>
  <c r="I90"/>
  <c r="J90" s="1"/>
  <c r="I92"/>
  <c r="J92" s="1"/>
  <c r="H7" i="5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F38" i="115" l="1"/>
  <c r="F39" s="1"/>
  <c r="I38"/>
  <c r="I39" s="1"/>
  <c r="F38" i="114"/>
  <c r="F39" s="1"/>
  <c r="I31"/>
  <c r="I34" s="1"/>
  <c r="I38" s="1"/>
  <c r="I39" s="1"/>
  <c r="F38" i="113"/>
  <c r="F39" s="1"/>
  <c r="F38" i="112"/>
  <c r="F39" s="1"/>
  <c r="I34"/>
  <c r="I38" s="1"/>
  <c r="I39" s="1"/>
  <c r="I38" i="110"/>
  <c r="I39" s="1"/>
  <c r="F38" i="104"/>
  <c r="F39" s="1"/>
  <c r="I34"/>
  <c r="I38" s="1"/>
  <c r="I39" s="1"/>
  <c r="G34" i="102"/>
  <c r="G38" s="1"/>
  <c r="G39" s="1"/>
  <c r="I34"/>
  <c r="I38" s="1"/>
  <c r="I39" s="1"/>
  <c r="F38" i="101"/>
  <c r="F39" s="1"/>
  <c r="I31"/>
  <c r="I34" s="1"/>
  <c r="I38" s="1"/>
  <c r="I39" s="1"/>
  <c r="F38" i="100"/>
  <c r="F39" s="1"/>
  <c r="I31"/>
  <c r="I34" s="1"/>
  <c r="I38" s="1"/>
  <c r="I39" s="1"/>
  <c r="F38" i="99"/>
  <c r="F39" s="1"/>
  <c r="I31"/>
  <c r="I34" s="1"/>
  <c r="I38" s="1"/>
  <c r="I39" s="1"/>
  <c r="F38" i="96"/>
  <c r="F39" s="1"/>
  <c r="I31"/>
  <c r="I34" s="1"/>
  <c r="I38" s="1"/>
  <c r="I39" s="1"/>
  <c r="F38" i="93"/>
  <c r="F39" s="1"/>
  <c r="G38" i="40"/>
  <c r="G39" s="1"/>
  <c r="G38" i="55"/>
  <c r="G39" s="1"/>
  <c r="G38" i="69"/>
  <c r="G39" s="1"/>
  <c r="I15" i="71"/>
  <c r="I38" i="92"/>
  <c r="I39" s="1"/>
  <c r="G15" i="52"/>
  <c r="G15" i="49"/>
  <c r="I7" i="76"/>
  <c r="I6" i="71"/>
  <c r="I10" i="64"/>
  <c r="I6" i="39"/>
  <c r="K18" i="7"/>
  <c r="M18" s="1"/>
  <c r="E6" i="77"/>
  <c r="G6" s="1"/>
  <c r="G15" s="1"/>
  <c r="G38" s="1"/>
  <c r="G39" s="1"/>
  <c r="E6" i="76"/>
  <c r="G6" s="1"/>
  <c r="G15" s="1"/>
  <c r="D6" i="77"/>
  <c r="F6" s="1"/>
  <c r="D6" i="76"/>
  <c r="F6" s="1"/>
  <c r="I15" i="39"/>
  <c r="I15" i="42"/>
  <c r="F15" i="43"/>
  <c r="G38" i="44"/>
  <c r="G39" s="1"/>
  <c r="I15"/>
  <c r="I15" i="45"/>
  <c r="I38" s="1"/>
  <c r="I39" s="1"/>
  <c r="G38" i="46"/>
  <c r="G39" s="1"/>
  <c r="F15"/>
  <c r="I15" i="47"/>
  <c r="G38" i="48"/>
  <c r="G39" s="1"/>
  <c r="G38" i="49"/>
  <c r="G39" s="1"/>
  <c r="G38" i="52"/>
  <c r="G39" s="1"/>
  <c r="G38" i="59"/>
  <c r="G39" s="1"/>
  <c r="I15" i="67"/>
  <c r="I15" i="68"/>
  <c r="G38"/>
  <c r="G39" s="1"/>
  <c r="I15" i="70"/>
  <c r="G38"/>
  <c r="G39" s="1"/>
  <c r="G38" i="71"/>
  <c r="G39" s="1"/>
  <c r="G38" i="72"/>
  <c r="G39" s="1"/>
  <c r="I15" i="73"/>
  <c r="I9" i="77"/>
  <c r="I7"/>
  <c r="G15" i="48"/>
  <c r="G15" i="42"/>
  <c r="G38" s="1"/>
  <c r="G39" s="1"/>
  <c r="I10" i="27"/>
  <c r="F38" i="92"/>
  <c r="F39" s="1"/>
  <c r="F34" i="91"/>
  <c r="I26"/>
  <c r="F38"/>
  <c r="F39" s="1"/>
  <c r="I34"/>
  <c r="I38" s="1"/>
  <c r="I39" s="1"/>
  <c r="F38" i="90"/>
  <c r="F39" s="1"/>
  <c r="I34"/>
  <c r="I38" s="1"/>
  <c r="I39" s="1"/>
  <c r="F34" i="89"/>
  <c r="F38" s="1"/>
  <c r="F39" s="1"/>
  <c r="F38" i="87"/>
  <c r="F39" s="1"/>
  <c r="I34"/>
  <c r="I38" s="1"/>
  <c r="I39" s="1"/>
  <c r="F38" i="86"/>
  <c r="F39" s="1"/>
  <c r="I34"/>
  <c r="I38" s="1"/>
  <c r="I39" s="1"/>
  <c r="F38" i="85"/>
  <c r="F39" s="1"/>
  <c r="I34"/>
  <c r="I38" s="1"/>
  <c r="I39" s="1"/>
  <c r="F38" i="84"/>
  <c r="F39" s="1"/>
  <c r="I34"/>
  <c r="I38" s="1"/>
  <c r="I39" s="1"/>
  <c r="I15" i="83"/>
  <c r="I38" s="1"/>
  <c r="I39" s="1"/>
  <c r="F38" i="82"/>
  <c r="F39" s="1"/>
  <c r="G34"/>
  <c r="G38" s="1"/>
  <c r="G39" s="1"/>
  <c r="I26"/>
  <c r="I15"/>
  <c r="I31"/>
  <c r="I34" s="1"/>
  <c r="F34" i="81"/>
  <c r="F38" s="1"/>
  <c r="F39" s="1"/>
  <c r="G38"/>
  <c r="G39" s="1"/>
  <c r="I34"/>
  <c r="I15"/>
  <c r="I31" i="80"/>
  <c r="I34" s="1"/>
  <c r="I38" s="1"/>
  <c r="I39" s="1"/>
  <c r="I26" i="79"/>
  <c r="I34" s="1"/>
  <c r="I15"/>
  <c r="F38"/>
  <c r="F39" s="1"/>
  <c r="I24" i="76"/>
  <c r="G26"/>
  <c r="G34" s="1"/>
  <c r="G38" s="1"/>
  <c r="G39" s="1"/>
  <c r="I23"/>
  <c r="F26"/>
  <c r="F34" s="1"/>
  <c r="I26"/>
  <c r="I34" s="1"/>
  <c r="I6" i="25"/>
  <c r="I15" s="1"/>
  <c r="F38" i="75"/>
  <c r="F39" s="1"/>
  <c r="F38" i="74"/>
  <c r="F39" s="1"/>
  <c r="I15"/>
  <c r="I31"/>
  <c r="I34" s="1"/>
  <c r="F38" i="73"/>
  <c r="F39" s="1"/>
  <c r="I26"/>
  <c r="I34" s="1"/>
  <c r="I38" s="1"/>
  <c r="I39" s="1"/>
  <c r="I15" i="72"/>
  <c r="I38" s="1"/>
  <c r="I39" s="1"/>
  <c r="F38" i="71"/>
  <c r="F39" s="1"/>
  <c r="I34"/>
  <c r="I38" s="1"/>
  <c r="I39" s="1"/>
  <c r="I26"/>
  <c r="F38" i="70"/>
  <c r="F39" s="1"/>
  <c r="I34"/>
  <c r="I38" s="1"/>
  <c r="I39" s="1"/>
  <c r="I26"/>
  <c r="I15" i="69"/>
  <c r="I38" s="1"/>
  <c r="I39" s="1"/>
  <c r="I31" i="68"/>
  <c r="F38"/>
  <c r="F39" s="1"/>
  <c r="I26"/>
  <c r="I34" s="1"/>
  <c r="I38" s="1"/>
  <c r="I39" s="1"/>
  <c r="I26" i="67"/>
  <c r="I34" s="1"/>
  <c r="I38" s="1"/>
  <c r="I39" s="1"/>
  <c r="F34" i="66"/>
  <c r="F38" s="1"/>
  <c r="F39" s="1"/>
  <c r="I34"/>
  <c r="I38" s="1"/>
  <c r="I39" s="1"/>
  <c r="F34" i="65"/>
  <c r="F38" s="1"/>
  <c r="F39" s="1"/>
  <c r="I15"/>
  <c r="I34"/>
  <c r="G38" i="64"/>
  <c r="G39" s="1"/>
  <c r="I15"/>
  <c r="I38" s="1"/>
  <c r="I39" s="1"/>
  <c r="G38" i="62"/>
  <c r="G39" s="1"/>
  <c r="I15"/>
  <c r="I38" s="1"/>
  <c r="I39" s="1"/>
  <c r="I15" i="61"/>
  <c r="F38"/>
  <c r="F39" s="1"/>
  <c r="I38"/>
  <c r="I39" s="1"/>
  <c r="F38" i="60"/>
  <c r="F39" s="1"/>
  <c r="I38"/>
  <c r="I39" s="1"/>
  <c r="I15" i="59"/>
  <c r="I38" s="1"/>
  <c r="I39" s="1"/>
  <c r="I31" i="58"/>
  <c r="I26"/>
  <c r="I34" s="1"/>
  <c r="I15"/>
  <c r="G34" i="57"/>
  <c r="G38" s="1"/>
  <c r="G39" s="1"/>
  <c r="F34"/>
  <c r="F38" s="1"/>
  <c r="F39" s="1"/>
  <c r="I26"/>
  <c r="I34" s="1"/>
  <c r="I15"/>
  <c r="I34" i="56"/>
  <c r="I38" s="1"/>
  <c r="I39" s="1"/>
  <c r="G38"/>
  <c r="G39" s="1"/>
  <c r="F38"/>
  <c r="F39" s="1"/>
  <c r="F38" i="55"/>
  <c r="F39" s="1"/>
  <c r="I31"/>
  <c r="I34" s="1"/>
  <c r="I38" s="1"/>
  <c r="I39" s="1"/>
  <c r="I18" i="54"/>
  <c r="I26" s="1"/>
  <c r="I34" s="1"/>
  <c r="F34"/>
  <c r="I15"/>
  <c r="F38"/>
  <c r="F39" s="1"/>
  <c r="F34" i="53"/>
  <c r="F38" s="1"/>
  <c r="F39" s="1"/>
  <c r="G38"/>
  <c r="G39" s="1"/>
  <c r="I26"/>
  <c r="I34" s="1"/>
  <c r="I15"/>
  <c r="I34" i="52"/>
  <c r="I15"/>
  <c r="I38" s="1"/>
  <c r="I39" s="1"/>
  <c r="G38" i="51"/>
  <c r="G39" s="1"/>
  <c r="I34"/>
  <c r="I15"/>
  <c r="I34" i="50"/>
  <c r="I15"/>
  <c r="I34" i="49"/>
  <c r="I15"/>
  <c r="I15" i="48"/>
  <c r="I38" s="1"/>
  <c r="I39" s="1"/>
  <c r="G38" i="47"/>
  <c r="G39" s="1"/>
  <c r="I26"/>
  <c r="I34"/>
  <c r="I38" s="1"/>
  <c r="I39" s="1"/>
  <c r="I5" i="46"/>
  <c r="I15" s="1"/>
  <c r="F38"/>
  <c r="F39" s="1"/>
  <c r="I26"/>
  <c r="I34"/>
  <c r="I31" i="44"/>
  <c r="I34" s="1"/>
  <c r="I38" s="1"/>
  <c r="I39" s="1"/>
  <c r="I5" i="43"/>
  <c r="I15" s="1"/>
  <c r="F38"/>
  <c r="F39" s="1"/>
  <c r="I34"/>
  <c r="I38" s="1"/>
  <c r="I39" s="1"/>
  <c r="I34" i="42"/>
  <c r="I38" s="1"/>
  <c r="I39" s="1"/>
  <c r="I15" i="41"/>
  <c r="I26"/>
  <c r="I34" s="1"/>
  <c r="I38" s="1"/>
  <c r="I39" s="1"/>
  <c r="I31" i="39"/>
  <c r="I26"/>
  <c r="I34" s="1"/>
  <c r="I38" s="1"/>
  <c r="I39" s="1"/>
  <c r="F34" i="38"/>
  <c r="F38" s="1"/>
  <c r="F39" s="1"/>
  <c r="I26"/>
  <c r="I34" s="1"/>
  <c r="I38" s="1"/>
  <c r="I39" s="1"/>
  <c r="I34" i="37"/>
  <c r="I38" s="1"/>
  <c r="I39" s="1"/>
  <c r="I34" i="36"/>
  <c r="I38" s="1"/>
  <c r="I39" s="1"/>
  <c r="I34" i="35"/>
  <c r="I38" s="1"/>
  <c r="I39" s="1"/>
  <c r="I31" i="33"/>
  <c r="I34" s="1"/>
  <c r="I15"/>
  <c r="I38" s="1"/>
  <c r="I39" s="1"/>
  <c r="F38"/>
  <c r="F39" s="1"/>
  <c r="I15" i="32"/>
  <c r="I38" s="1"/>
  <c r="I39" s="1"/>
  <c r="K92" i="7"/>
  <c r="M92" s="1"/>
  <c r="D5" i="31"/>
  <c r="F5" s="1"/>
  <c r="E5"/>
  <c r="G5" s="1"/>
  <c r="G15" s="1"/>
  <c r="G38" s="1"/>
  <c r="G39" s="1"/>
  <c r="K90" i="7"/>
  <c r="M90" s="1"/>
  <c r="D5" i="30"/>
  <c r="F5" s="1"/>
  <c r="E5"/>
  <c r="G5" s="1"/>
  <c r="G15" s="1"/>
  <c r="G38" s="1"/>
  <c r="G39" s="1"/>
  <c r="G38" i="29"/>
  <c r="G39" s="1"/>
  <c r="F15"/>
  <c r="I5"/>
  <c r="I15" s="1"/>
  <c r="F38"/>
  <c r="F39" s="1"/>
  <c r="I34"/>
  <c r="G38" i="28"/>
  <c r="G39" s="1"/>
  <c r="I15"/>
  <c r="F38"/>
  <c r="F39" s="1"/>
  <c r="I26"/>
  <c r="I34" s="1"/>
  <c r="I38" s="1"/>
  <c r="I39" s="1"/>
  <c r="F26" i="27"/>
  <c r="F34" s="1"/>
  <c r="F38" s="1"/>
  <c r="F39" s="1"/>
  <c r="I23"/>
  <c r="G26"/>
  <c r="G34" s="1"/>
  <c r="G38" s="1"/>
  <c r="G39" s="1"/>
  <c r="I22"/>
  <c r="I26" s="1"/>
  <c r="I34" s="1"/>
  <c r="I38" s="1"/>
  <c r="I39" s="1"/>
  <c r="I15"/>
  <c r="I34" i="26"/>
  <c r="I38" s="1"/>
  <c r="I39" s="1"/>
  <c r="I21" i="25"/>
  <c r="I26" s="1"/>
  <c r="I34" s="1"/>
  <c r="F34"/>
  <c r="F15"/>
  <c r="G38"/>
  <c r="G39" s="1"/>
  <c r="I5" i="24"/>
  <c r="I15" s="1"/>
  <c r="F38"/>
  <c r="F39" s="1"/>
  <c r="I26"/>
  <c r="I34" s="1"/>
  <c r="I38" s="1"/>
  <c r="I39" s="1"/>
  <c r="F34" i="23"/>
  <c r="I26"/>
  <c r="I34" s="1"/>
  <c r="I38" s="1"/>
  <c r="I39" s="1"/>
  <c r="F38"/>
  <c r="F39" s="1"/>
  <c r="F38" i="22"/>
  <c r="F39" s="1"/>
  <c r="I34"/>
  <c r="I38" s="1"/>
  <c r="I39" s="1"/>
  <c r="I34" i="21"/>
  <c r="I38" s="1"/>
  <c r="I39" s="1"/>
  <c r="I26" i="20"/>
  <c r="F34"/>
  <c r="F38" s="1"/>
  <c r="F39" s="1"/>
  <c r="I34"/>
  <c r="I38" s="1"/>
  <c r="I39" s="1"/>
  <c r="F34" i="19"/>
  <c r="F38" s="1"/>
  <c r="F39" s="1"/>
  <c r="I34"/>
  <c r="I38" s="1"/>
  <c r="I39" s="1"/>
  <c r="F34" i="18"/>
  <c r="F38" s="1"/>
  <c r="F39" s="1"/>
  <c r="I34"/>
  <c r="I15"/>
  <c r="G34" i="17"/>
  <c r="G38" s="1"/>
  <c r="G39" s="1"/>
  <c r="I26"/>
  <c r="I34" s="1"/>
  <c r="I38" s="1"/>
  <c r="I39" s="1"/>
  <c r="I34" i="16"/>
  <c r="I38" s="1"/>
  <c r="I39" s="1"/>
  <c r="I34" i="15"/>
  <c r="I38" s="1"/>
  <c r="I39" s="1"/>
  <c r="I34" i="14"/>
  <c r="I38" s="1"/>
  <c r="I39" s="1"/>
  <c r="I26" i="13"/>
  <c r="I34"/>
  <c r="I38" s="1"/>
  <c r="I39" s="1"/>
  <c r="I26" i="12"/>
  <c r="I34" s="1"/>
  <c r="I38" s="1"/>
  <c r="I39" s="1"/>
  <c r="I31" i="11"/>
  <c r="I26"/>
  <c r="F34"/>
  <c r="F38" s="1"/>
  <c r="F39" s="1"/>
  <c r="I26" i="10"/>
  <c r="I34" s="1"/>
  <c r="I38" s="1"/>
  <c r="I39" s="1"/>
  <c r="I26" i="9"/>
  <c r="I34" s="1"/>
  <c r="I38" s="1"/>
  <c r="I39" s="1"/>
  <c r="I31" i="8"/>
  <c r="I34" s="1"/>
  <c r="I15"/>
  <c r="I6" i="77" l="1"/>
  <c r="I15" s="1"/>
  <c r="I38" s="1"/>
  <c r="I39" s="1"/>
  <c r="F15"/>
  <c r="F38" s="1"/>
  <c r="F39" s="1"/>
  <c r="I38" i="46"/>
  <c r="I39" s="1"/>
  <c r="I38" i="54"/>
  <c r="I39" s="1"/>
  <c r="I6" i="76"/>
  <c r="I15" s="1"/>
  <c r="F15"/>
  <c r="F38" s="1"/>
  <c r="F39" s="1"/>
  <c r="I38" i="82"/>
  <c r="I39" s="1"/>
  <c r="I38" i="81"/>
  <c r="I39" s="1"/>
  <c r="I38" i="79"/>
  <c r="I39" s="1"/>
  <c r="I38" i="76"/>
  <c r="I39" s="1"/>
  <c r="I38" i="25"/>
  <c r="I39" s="1"/>
  <c r="I38" i="74"/>
  <c r="I39" s="1"/>
  <c r="I38" i="65"/>
  <c r="I39" s="1"/>
  <c r="I38" i="58"/>
  <c r="I39" s="1"/>
  <c r="I38" i="57"/>
  <c r="I39" s="1"/>
  <c r="I38" i="53"/>
  <c r="I39" s="1"/>
  <c r="I38" i="51"/>
  <c r="I39" s="1"/>
  <c r="I38" i="50"/>
  <c r="I39" s="1"/>
  <c r="I38" i="49"/>
  <c r="I39" s="1"/>
  <c r="F15" i="31"/>
  <c r="F38" s="1"/>
  <c r="F39" s="1"/>
  <c r="I5"/>
  <c r="I15" s="1"/>
  <c r="I38" s="1"/>
  <c r="I39" s="1"/>
  <c r="I5" i="30"/>
  <c r="I15" s="1"/>
  <c r="I38" s="1"/>
  <c r="I39" s="1"/>
  <c r="F15"/>
  <c r="F38" s="1"/>
  <c r="F39" s="1"/>
  <c r="I38" i="29"/>
  <c r="I39" s="1"/>
  <c r="F38" i="25"/>
  <c r="F39" s="1"/>
  <c r="I38" i="18"/>
  <c r="I39" s="1"/>
  <c r="I34" i="11"/>
  <c r="I38" s="1"/>
  <c r="I39" s="1"/>
  <c r="I38" i="8"/>
</calcChain>
</file>

<file path=xl/sharedStrings.xml><?xml version="1.0" encoding="utf-8"?>
<sst xmlns="http://schemas.openxmlformats.org/spreadsheetml/2006/main" count="4616" uniqueCount="499">
  <si>
    <t>N° des prix</t>
  </si>
  <si>
    <t>Designation des prix</t>
  </si>
  <si>
    <t>Unité</t>
  </si>
  <si>
    <t>qte</t>
  </si>
  <si>
    <t>Prix unitaire HTVA</t>
  </si>
  <si>
    <t>Prix Total HTVA</t>
  </si>
  <si>
    <t xml:space="preserve">poste 000 : installation de chantier </t>
  </si>
  <si>
    <t xml:space="preserve">installation de chantier </t>
  </si>
  <si>
    <t>ft</t>
  </si>
  <si>
    <t xml:space="preserve">poste 100 -degagement des emprises </t>
  </si>
  <si>
    <t>Total poste 000</t>
  </si>
  <si>
    <t>debrousaillage et decapage de la terre vegetale sur une ep de 20 cm</t>
  </si>
  <si>
    <t>Abattage et dessouchage d'arbres P&gt;= 0,3 m</t>
  </si>
  <si>
    <t>Démolition de chaussees existantes</t>
  </si>
  <si>
    <t>Démolition de constructructions existantes en BA ou en béton non armé</t>
  </si>
  <si>
    <t>Démolition de trottoir ,TPC et ilots de carrefour existant</t>
  </si>
  <si>
    <t>Dépose , mise en dépôt et repose des panneaux de police…</t>
  </si>
  <si>
    <t xml:space="preserve">Dépose , mise en dépôt et repose des glissières de sécurité </t>
  </si>
  <si>
    <t>Dépose ,mise en dépôt et repose des candélabres et poteaux d'éclairage public</t>
  </si>
  <si>
    <t>Démolition de regard à grille existant et de regard de visite</t>
  </si>
  <si>
    <t>construction de mur de clôture</t>
  </si>
  <si>
    <t>m2</t>
  </si>
  <si>
    <t>U</t>
  </si>
  <si>
    <t>m3</t>
  </si>
  <si>
    <t>ml</t>
  </si>
  <si>
    <t>Total poste 100</t>
  </si>
  <si>
    <t>poste 200 -terrassements generaux</t>
  </si>
  <si>
    <t>Déblais en terrain de toute nature mis au lieu d'emploi ou en dépôt</t>
  </si>
  <si>
    <t>Execution des déblais en grande masse</t>
  </si>
  <si>
    <t>Plus value pour l'execution des déblais en nappe</t>
  </si>
  <si>
    <t>Plus value pour l'execution des déblais en terrain dur</t>
  </si>
  <si>
    <t>Materiaux d'emprunt pour remblais séléctionné (IP=&lt;12)</t>
  </si>
  <si>
    <t>Execution des remblais</t>
  </si>
  <si>
    <t>Total poste 200</t>
  </si>
  <si>
    <t>poste 300 - traveaux de chaussees et dependances</t>
  </si>
  <si>
    <t>305a</t>
  </si>
  <si>
    <t>305b</t>
  </si>
  <si>
    <t>305c</t>
  </si>
  <si>
    <t>305d</t>
  </si>
  <si>
    <t>307a</t>
  </si>
  <si>
    <t>307b</t>
  </si>
  <si>
    <t>307c</t>
  </si>
  <si>
    <t>F.T et mise en œuvre de sable</t>
  </si>
  <si>
    <t>GC 0/31,5</t>
  </si>
  <si>
    <t>GRH 0/20</t>
  </si>
  <si>
    <t>BB 0/14</t>
  </si>
  <si>
    <t>Bordure de trottoir T3</t>
  </si>
  <si>
    <t>Canniveaux contre bordure CS3</t>
  </si>
  <si>
    <t>Canniveaux centrale CC2</t>
  </si>
  <si>
    <t>Bordures d'espaces verts</t>
  </si>
  <si>
    <t>Pavés autobloquant</t>
  </si>
  <si>
    <t>Bande de peinture de larg 12 cm</t>
  </si>
  <si>
    <t>Bande de peinture de larg 18 cm</t>
  </si>
  <si>
    <t>peinture sur chaussées et parking pour flèches,passages piétonniers</t>
  </si>
  <si>
    <t>Glissière de sécurité GS4</t>
  </si>
  <si>
    <t>Total poste 300</t>
  </si>
  <si>
    <t>poste 400 - Drainage et ouvrages hydrauliques</t>
  </si>
  <si>
    <t>405b</t>
  </si>
  <si>
    <t>405a</t>
  </si>
  <si>
    <t>405c</t>
  </si>
  <si>
    <t>405d</t>
  </si>
  <si>
    <t>405e</t>
  </si>
  <si>
    <t>Béton C250 enrobage des buses</t>
  </si>
  <si>
    <t>F.T et mise en place de sable pour lit de pose et enrobage</t>
  </si>
  <si>
    <t>Gravier 25/40 pour drains sous radier</t>
  </si>
  <si>
    <t>Gravier 4/15 pour drains</t>
  </si>
  <si>
    <t>Conduites PVC de diamètre 160 mm inf 2m</t>
  </si>
  <si>
    <t>Conduites PVC de diamètre 200 mm inf 2m</t>
  </si>
  <si>
    <t>Conduites PVC de diamètre 250 mm inf 2m</t>
  </si>
  <si>
    <t>Conduites PVC de diamètre 315 mm inf 2m</t>
  </si>
  <si>
    <t>Conduites PVC de diamètre 400 mm inf 2 m</t>
  </si>
  <si>
    <t>405f</t>
  </si>
  <si>
    <t>405g</t>
  </si>
  <si>
    <t>405h</t>
  </si>
  <si>
    <t>405i</t>
  </si>
  <si>
    <t>405j</t>
  </si>
  <si>
    <t>405k</t>
  </si>
  <si>
    <t>405l</t>
  </si>
  <si>
    <t>Conduites PVC de diamètre 500 mm inf 2m</t>
  </si>
  <si>
    <t>Conduites PVC de diamètre 160 mm sup 2m</t>
  </si>
  <si>
    <t>Conduites PVC de diamètre 200 mm sup 2m</t>
  </si>
  <si>
    <t>Conduites PVC de diamètre 250 mm sup 2m</t>
  </si>
  <si>
    <t>Conduites PVC de diamètre 315 mm sup 2m</t>
  </si>
  <si>
    <t>Conduites PVC de diamètre 400 mm sup 2m</t>
  </si>
  <si>
    <t>Conduites PVC de diamètre 500 mm sup 2m</t>
  </si>
  <si>
    <t>Dalot (3,5 x 2)</t>
  </si>
  <si>
    <t>407b</t>
  </si>
  <si>
    <t>407a</t>
  </si>
  <si>
    <t>408a</t>
  </si>
  <si>
    <t>408b</t>
  </si>
  <si>
    <t>410a</t>
  </si>
  <si>
    <t>410b</t>
  </si>
  <si>
    <t>410c</t>
  </si>
  <si>
    <t>410d</t>
  </si>
  <si>
    <t>Canal de section trapézoidale en BA fond=12m; prof=3m; fuit=2</t>
  </si>
  <si>
    <t>Canal de section trapézoidale en BA de même section que l'existant</t>
  </si>
  <si>
    <t>Regard à grille simple en BA</t>
  </si>
  <si>
    <t>Regard à grille double en BA</t>
  </si>
  <si>
    <t>Regard de visite de diamètre DN 1000</t>
  </si>
  <si>
    <t>Cheminée de regard de visite comprise entre 1,51m et 2,5m</t>
  </si>
  <si>
    <t>dm</t>
  </si>
  <si>
    <t>Cheminée de regard de visite comprise entre 2,51m et 3,5m</t>
  </si>
  <si>
    <t>F.T et la pose de boite de branchement</t>
  </si>
  <si>
    <t>Plus value au prix 410c pour les  surprofondeurs et par tranche de 10cm</t>
  </si>
  <si>
    <t>Regard de visite en BA sur conduite de diamètre &gt;= 800mm</t>
  </si>
  <si>
    <t>414a</t>
  </si>
  <si>
    <t>414b</t>
  </si>
  <si>
    <t>414c</t>
  </si>
  <si>
    <t>414d</t>
  </si>
  <si>
    <t>414e</t>
  </si>
  <si>
    <t>414f</t>
  </si>
  <si>
    <t>Regard de visite spécial sur dalot (3,5 x 2)</t>
  </si>
  <si>
    <t>Cadre et tampon série lourde DN 850mm</t>
  </si>
  <si>
    <t>ouverage d'entretien sur collecteur de vidange de la Sebkha Sejoumi au PK=0+250</t>
  </si>
  <si>
    <t>ouverage d'entretien sur collecteur de vidange de la Sebkha Sejoumi au PK=1+250</t>
  </si>
  <si>
    <t>ouverage d'entretien sur collecteur de vidange de la Sebkha Sejoumi au PK=1+800</t>
  </si>
  <si>
    <t>ouverage d'entretien sur collecteur de vidange de la Sebkha Sejoumi au PK=2+800</t>
  </si>
  <si>
    <t>ouverage d'entretien sur collecteur de vidange de la Sebkha Sejoumi au PK=3+950</t>
  </si>
  <si>
    <t>ouverage d'entretien sur collecteur de vidange de la Sebkha Sejoumi au PK=5+600</t>
  </si>
  <si>
    <t>Construction d'un mur de clôture pour l'ouvrage d'entretien</t>
  </si>
  <si>
    <t>Portail à deux ventaux de largeur 3,5 m</t>
  </si>
  <si>
    <t>grille à barreaux ( à installer en tête de dalot et à l'extrémité aval)</t>
  </si>
  <si>
    <t>piste d'exploitation pour collecteur de vidange</t>
  </si>
  <si>
    <t>Aménagement des aires de manœuvres (ouvrage d'entretien)</t>
  </si>
  <si>
    <t>423a</t>
  </si>
  <si>
    <t>423b</t>
  </si>
  <si>
    <t>423c</t>
  </si>
  <si>
    <t>423d</t>
  </si>
  <si>
    <t>424a</t>
  </si>
  <si>
    <t>424b</t>
  </si>
  <si>
    <t>Ouvrage de prise sur collecteur de vidange de la Sebkha Séjoumi</t>
  </si>
  <si>
    <t>Ouvrage de rejet sur Oued Méliane</t>
  </si>
  <si>
    <t>Gabion(pour ouvrage de rejet collecteur de vidange Oued Méliane)</t>
  </si>
  <si>
    <t>Ouvrage de franchissement (collecteur de vidange/RN3):dalot(3,5x2)</t>
  </si>
  <si>
    <t>Ouvrage de franchissement (collecteur de vidange/déviation de la RN3):dalot(3,5x2)</t>
  </si>
  <si>
    <t>Ouvrage de franchissement (collecteur de vidange/route de Naasen): dalot(3,5x2)</t>
  </si>
  <si>
    <t>Ouvrage de franchissement (collecteur de vidange/route de Mornag): dalot(3,5x2)</t>
  </si>
  <si>
    <t>Ouvrage de franchissement de la ligne de mètro (cité El Mourouj): dalot (3,5x2)</t>
  </si>
  <si>
    <t>Ouvrage de franchissement (collecteur de vidange /voie ferrée): dalot (3,5x2)</t>
  </si>
  <si>
    <t>Blindage par paplanches récupérables</t>
  </si>
  <si>
    <t>Garde-corps métallique en tube galvanisé type S8</t>
  </si>
  <si>
    <t>Béton de qualité Q350 dosé à 350 kg de ciment HRS</t>
  </si>
  <si>
    <t>Acier HA et ronds lisses</t>
  </si>
  <si>
    <t>kg</t>
  </si>
  <si>
    <t xml:space="preserve">Coffrage lisse </t>
  </si>
  <si>
    <t xml:space="preserve">Coffrage Ordinaire </t>
  </si>
  <si>
    <t>Total poste 400</t>
  </si>
  <si>
    <t>502a</t>
  </si>
  <si>
    <t>502b</t>
  </si>
  <si>
    <t>Fourreau semi rigide 63 mm</t>
  </si>
  <si>
    <t>Conduite en PVC de diamètre DE 110 mm</t>
  </si>
  <si>
    <t>Conduite en PVC de diamètre DE 160 mm</t>
  </si>
  <si>
    <t>câble moyenne tension (3x25 mm2)</t>
  </si>
  <si>
    <t>Câble basse tension 2 x10 mm2</t>
  </si>
  <si>
    <t>Câble basse tension 3x2,5 mm2</t>
  </si>
  <si>
    <t>Regard pour transformateur type semi-enterré en BA (1,2 m x 1m)</t>
  </si>
  <si>
    <t>Fil de terre 1 x25 mm2 en cuivre nu</t>
  </si>
  <si>
    <t>Piquet de terre  en acier galvanisé de cuivre de 2cm de long</t>
  </si>
  <si>
    <t>candélabres en aluminium</t>
  </si>
  <si>
    <t>509b</t>
  </si>
  <si>
    <t>massif</t>
  </si>
  <si>
    <t>Total poste 500</t>
  </si>
  <si>
    <t>Poste 500 - Rehabilitation du reseau d'eclairage public</t>
  </si>
  <si>
    <t>Poste 600 - amenagement d'espace verts</t>
  </si>
  <si>
    <t>606a</t>
  </si>
  <si>
    <t>606b</t>
  </si>
  <si>
    <t>606c</t>
  </si>
  <si>
    <t>606d</t>
  </si>
  <si>
    <t>606e</t>
  </si>
  <si>
    <t>606f</t>
  </si>
  <si>
    <t>606g</t>
  </si>
  <si>
    <t>606h</t>
  </si>
  <si>
    <t>préparation du terrain</t>
  </si>
  <si>
    <t xml:space="preserve">piquetage </t>
  </si>
  <si>
    <t xml:space="preserve">Fumier organique </t>
  </si>
  <si>
    <t xml:space="preserve">terre végétale </t>
  </si>
  <si>
    <t>Phoenix dactilifera</t>
  </si>
  <si>
    <t>Olea europa</t>
  </si>
  <si>
    <t>Populus alba pyramidalis</t>
  </si>
  <si>
    <t>Plumbago</t>
  </si>
  <si>
    <t>Hibiscus rosa-sinnesis</t>
  </si>
  <si>
    <t>Gynèrium argentimum</t>
  </si>
  <si>
    <t>dimorphotheca Violèta</t>
  </si>
  <si>
    <t>Gazon en plaque</t>
  </si>
  <si>
    <t>entretien (traveaux d'entretien durant la periode de garantie)</t>
  </si>
  <si>
    <t>mois</t>
  </si>
  <si>
    <t>Total poste 600</t>
  </si>
  <si>
    <t>Total general Hors TVA</t>
  </si>
  <si>
    <t>TVA 18%</t>
  </si>
  <si>
    <t>Total general TTc</t>
  </si>
  <si>
    <t>Installation de chantier</t>
  </si>
  <si>
    <t>Decomposition</t>
  </si>
  <si>
    <t>Q</t>
  </si>
  <si>
    <t>Total partiel en Dinars</t>
  </si>
  <si>
    <t>Prix partiel en Dinars</t>
  </si>
  <si>
    <t>Devise</t>
  </si>
  <si>
    <t>Coef de Reg</t>
  </si>
  <si>
    <t>Prix unitaire de reglement Dinars</t>
  </si>
  <si>
    <t xml:space="preserve">1.Materiaux et Fournitures </t>
  </si>
  <si>
    <t>Total Matériaux et fournitures</t>
  </si>
  <si>
    <t>2.Engins et Equipements</t>
  </si>
  <si>
    <t>Total engins et équipements</t>
  </si>
  <si>
    <t xml:space="preserve">3. main d'œuvre </t>
  </si>
  <si>
    <t xml:space="preserve">Total Main d'œuvre </t>
  </si>
  <si>
    <t>Total pour quantité ou période</t>
  </si>
  <si>
    <t>Rendement</t>
  </si>
  <si>
    <t>Prix d'application</t>
  </si>
  <si>
    <t>Prix de vente (Arrondi)</t>
  </si>
  <si>
    <t>Location du terrain + aménagement + construction des voies+ drainage</t>
  </si>
  <si>
    <t>Signalisation</t>
  </si>
  <si>
    <t>Bureau entreprise+administration</t>
  </si>
  <si>
    <t>Déplacement materiels</t>
  </si>
  <si>
    <t>etude d'exectution</t>
  </si>
  <si>
    <t>consommable</t>
  </si>
  <si>
    <t>deplacement matériels</t>
  </si>
  <si>
    <t>maintien de la circulation</t>
  </si>
  <si>
    <t xml:space="preserve">dépose et pose des voies ferrées </t>
  </si>
  <si>
    <t>copmagne géometrique</t>
  </si>
  <si>
    <t>chef d'equipe</t>
  </si>
  <si>
    <t xml:space="preserve">main d'œuvre specialisé </t>
  </si>
  <si>
    <t>Main d'œuvre ordinaire</t>
  </si>
  <si>
    <t>j</t>
  </si>
  <si>
    <t>PRIX ELEMENTAIRES EN DINARS D'ENGINS &amp; EQUIPEMENTS PAR JOURS DE 8 HEURES</t>
  </si>
  <si>
    <t>NATURE D'ENGIN</t>
  </si>
  <si>
    <t>PRIX DE REVIENT</t>
  </si>
  <si>
    <t>Coeifficient de</t>
  </si>
  <si>
    <t>Prix de vente</t>
  </si>
  <si>
    <t>N°</t>
  </si>
  <si>
    <t>Appellation</t>
  </si>
  <si>
    <t>Amor.&amp; gros entretien</t>
  </si>
  <si>
    <t>Carburant</t>
  </si>
  <si>
    <t>Lubrifiant &amp;</t>
  </si>
  <si>
    <t>Salaire du conducteur</t>
  </si>
  <si>
    <t>Prix de revient total</t>
  </si>
  <si>
    <t>petit entretien</t>
  </si>
  <si>
    <t>HTVA / J</t>
  </si>
  <si>
    <t>HTVA / H</t>
  </si>
  <si>
    <t>TTC</t>
  </si>
  <si>
    <t>règlement</t>
  </si>
  <si>
    <t>7 = 3+4+5+6</t>
  </si>
  <si>
    <t>10 = 8 x 9</t>
  </si>
  <si>
    <t>Pelle</t>
  </si>
  <si>
    <t>Tractopelle</t>
  </si>
  <si>
    <t>Grue</t>
  </si>
  <si>
    <t>Balayeuse</t>
  </si>
  <si>
    <t>Camion citerne</t>
  </si>
  <si>
    <t>Compacteur</t>
  </si>
  <si>
    <t>Buldozer D8</t>
  </si>
  <si>
    <t>Trax</t>
  </si>
  <si>
    <t>Camion 10 m3</t>
  </si>
  <si>
    <t>Camion 18 m3</t>
  </si>
  <si>
    <t>Toupie</t>
  </si>
  <si>
    <t>Pompe</t>
  </si>
  <si>
    <t>Finisher</t>
  </si>
  <si>
    <t>Répandeuse</t>
  </si>
  <si>
    <t>Cylindre</t>
  </si>
  <si>
    <t>Centrale GRH</t>
  </si>
  <si>
    <t>Centrale noir</t>
  </si>
  <si>
    <t>Gravillonneur</t>
  </si>
  <si>
    <t>Compresseur</t>
  </si>
  <si>
    <t>Atelier ferraillage</t>
  </si>
  <si>
    <t>Traçeuse</t>
  </si>
  <si>
    <t>Batteuse</t>
  </si>
  <si>
    <t>Petit matériel</t>
  </si>
  <si>
    <t>Scie mécanique</t>
  </si>
  <si>
    <t>PRIX ELEMENTAIRES DE MAIN D'ŒUVRE SUR LA BASE DES HEURES EFFECTIVES DE TRAVAIL PAR JOUR</t>
  </si>
  <si>
    <t>QUALIFICATION</t>
  </si>
  <si>
    <t>COEFFICIENT</t>
  </si>
  <si>
    <t>PRIX DE VENTE TTC</t>
  </si>
  <si>
    <t>FRAIS DE</t>
  </si>
  <si>
    <t>MAJORATION</t>
  </si>
  <si>
    <t>DE</t>
  </si>
  <si>
    <t>POUR</t>
  </si>
  <si>
    <t>PAR HEURE</t>
  </si>
  <si>
    <t>APPELLATION</t>
  </si>
  <si>
    <t>SALAIRES</t>
  </si>
  <si>
    <t>DEPLACEMENT</t>
  </si>
  <si>
    <t>CHARGES</t>
  </si>
  <si>
    <t>REGLEMENT</t>
  </si>
  <si>
    <t>SOCIALES</t>
  </si>
  <si>
    <t>ASSURANCES,</t>
  </si>
  <si>
    <t>PRIMES,</t>
  </si>
  <si>
    <t>INDEMNITES,</t>
  </si>
  <si>
    <t>ETC…</t>
  </si>
  <si>
    <t>PAR</t>
  </si>
  <si>
    <t>PAR JOUR</t>
  </si>
  <si>
    <t>JOUR</t>
  </si>
  <si>
    <t>HEURE</t>
  </si>
  <si>
    <t>9 = 3+5+7</t>
  </si>
  <si>
    <t>10 = 4+6+8</t>
  </si>
  <si>
    <t>12 = 9x11</t>
  </si>
  <si>
    <t>13 = 10x11</t>
  </si>
  <si>
    <t>Chef d'équipe</t>
  </si>
  <si>
    <t>M.O spécialisé</t>
  </si>
  <si>
    <t>M.O ordinaire</t>
  </si>
  <si>
    <t>Le standard du frais horaire en synthèse du personnel tunisien : St =</t>
  </si>
  <si>
    <t>DT / h</t>
  </si>
  <si>
    <t>PRIX ELEMENTAIRES EN DINARS DE FOURNITURES DE MATERIAUX</t>
  </si>
  <si>
    <t>Coeifficient</t>
  </si>
  <si>
    <t>Prix</t>
  </si>
  <si>
    <t>Fourniture</t>
  </si>
  <si>
    <t>Transport</t>
  </si>
  <si>
    <t>Perte</t>
  </si>
  <si>
    <t>de</t>
  </si>
  <si>
    <t>de vente</t>
  </si>
  <si>
    <t>PU</t>
  </si>
  <si>
    <t>Dist.moyenne</t>
  </si>
  <si>
    <t>PU Transport</t>
  </si>
  <si>
    <t>Coût du transport</t>
  </si>
  <si>
    <t>%</t>
  </si>
  <si>
    <t>Coût des pertes</t>
  </si>
  <si>
    <t>HTVA</t>
  </si>
  <si>
    <t>Règlement</t>
  </si>
  <si>
    <t>8 = forfait</t>
  </si>
  <si>
    <t>10 = (5+8) x 9</t>
  </si>
  <si>
    <t>11 = 5+8+10</t>
  </si>
  <si>
    <t>14 = 12 x 13</t>
  </si>
  <si>
    <t>Eau</t>
  </si>
  <si>
    <t xml:space="preserve">Sable </t>
    <phoneticPr fontId="0" type="noConversion"/>
  </si>
  <si>
    <t>Gravier 6/14</t>
  </si>
  <si>
    <t>Gravier 8/12</t>
  </si>
  <si>
    <t>Gravier 6/20</t>
  </si>
  <si>
    <t>5b</t>
  </si>
  <si>
    <t>gravillon moyen 15/25</t>
  </si>
  <si>
    <t>5a</t>
  </si>
  <si>
    <t>gravion gros25/40</t>
  </si>
  <si>
    <t>6a</t>
  </si>
  <si>
    <t>gravillon 4/15</t>
  </si>
  <si>
    <t>6b</t>
  </si>
  <si>
    <t>gravillon 0/40</t>
  </si>
  <si>
    <t>Gravier 8/20</t>
  </si>
  <si>
    <t>GC 0/20</t>
  </si>
  <si>
    <t>Déchet de carrière 0/40</t>
  </si>
  <si>
    <t>Remblais</t>
  </si>
  <si>
    <t>Cut back 0/1</t>
  </si>
  <si>
    <t>Cut back 400/600</t>
  </si>
  <si>
    <t>Bitume 40/50</t>
  </si>
  <si>
    <t>Emulsion</t>
  </si>
  <si>
    <t>Ciment CPA</t>
  </si>
  <si>
    <t>T</t>
  </si>
  <si>
    <t>Ciment HRS</t>
  </si>
  <si>
    <t>Acier</t>
  </si>
  <si>
    <t>Bordures</t>
  </si>
  <si>
    <t>Bordures P2</t>
  </si>
  <si>
    <t>18a</t>
    <phoneticPr fontId="0" type="noConversion"/>
  </si>
  <si>
    <t>acier rond</t>
    <phoneticPr fontId="0" type="noConversion"/>
  </si>
  <si>
    <t>kg</t>
    <phoneticPr fontId="0" type="noConversion"/>
  </si>
  <si>
    <t>Canniveau latéral type CS3</t>
  </si>
  <si>
    <t>Caniveau CC2</t>
  </si>
  <si>
    <t>Paves autobloquants</t>
  </si>
  <si>
    <t>Briques 8 troues</t>
  </si>
  <si>
    <t>Briques 6 troues</t>
  </si>
  <si>
    <t>Briques 12 troues</t>
  </si>
  <si>
    <t>Hourdis 16 x 33 x 30</t>
  </si>
  <si>
    <t>Hourdis 19 x 33 x 30</t>
  </si>
  <si>
    <t>Carreau graniteau ordinaire 25 x 25</t>
  </si>
  <si>
    <t>Carreauu mosaique marbre local 25 x 25</t>
  </si>
  <si>
    <t>Plinthe en marbre thala Ep.2 cm</t>
  </si>
  <si>
    <t>32a</t>
  </si>
  <si>
    <t>Marbre blanc importé Ep.2cm</t>
  </si>
  <si>
    <t>Marbre blanc importé Ep.3cm</t>
  </si>
  <si>
    <t>Terre végétale</t>
  </si>
  <si>
    <t>Beton 250</t>
  </si>
  <si>
    <t>beton</t>
  </si>
  <si>
    <t>Beton 200</t>
  </si>
  <si>
    <t>36b</t>
  </si>
  <si>
    <t>coffrages lisses</t>
  </si>
  <si>
    <t>m2</t>
    <phoneticPr fontId="0" type="noConversion"/>
  </si>
  <si>
    <t>36c</t>
  </si>
  <si>
    <t>coffrages simple courbure lisses</t>
  </si>
  <si>
    <t>gabion</t>
  </si>
  <si>
    <t>37a</t>
  </si>
  <si>
    <t>fer a gabion</t>
  </si>
  <si>
    <t>argile</t>
  </si>
  <si>
    <t>asphalte</t>
  </si>
  <si>
    <t>39a</t>
    <phoneticPr fontId="0" type="noConversion"/>
  </si>
  <si>
    <t>bitu-plast 2mm</t>
    <phoneticPr fontId="0" type="noConversion"/>
  </si>
  <si>
    <t>joint water stop</t>
  </si>
  <si>
    <t>grille de ventilation en alluminium 40x 40x4</t>
  </si>
  <si>
    <t>caillebotis en polyster fibre de verre</t>
  </si>
  <si>
    <t>plaque de couverture polyster fibre de verre</t>
  </si>
  <si>
    <t>garde corps en acier traite</t>
  </si>
  <si>
    <t>cloison grillagé</t>
  </si>
  <si>
    <t>corniere acier  30x30x3</t>
  </si>
  <si>
    <t>rail de guidage pour transfo</t>
  </si>
  <si>
    <t>conduite acier inox DN100</t>
  </si>
  <si>
    <t>verre a vitre 6 mm</t>
  </si>
  <si>
    <t>joint bitume 2mm</t>
  </si>
  <si>
    <t>PVC DN110</t>
  </si>
  <si>
    <t xml:space="preserve">peinture blanche </t>
  </si>
  <si>
    <t>1kg</t>
  </si>
  <si>
    <t>peinture vinylique</t>
  </si>
  <si>
    <t>PVC DN160</t>
  </si>
  <si>
    <t>PVC DN200</t>
  </si>
  <si>
    <t>PVC DN 250</t>
  </si>
  <si>
    <t>PVC DN 500</t>
  </si>
  <si>
    <t>gaine electrique pvc DN40</t>
  </si>
  <si>
    <t>gaine electrique pvc DN75</t>
  </si>
  <si>
    <t>gaine electrique pvc DN110</t>
  </si>
  <si>
    <t>grillage avertisseur</t>
  </si>
  <si>
    <t>PEHD</t>
  </si>
  <si>
    <t>tube PEHD DN40 PN6</t>
  </si>
  <si>
    <t>tube PEHD DN110 PN10</t>
  </si>
  <si>
    <t>tube PEHD DN160 PN6</t>
  </si>
  <si>
    <t>aluminium</t>
  </si>
  <si>
    <t>tube PEHD DN315 PN6</t>
  </si>
  <si>
    <t>tube PEHD DN400 PN6</t>
  </si>
  <si>
    <t>tube PEHD DN500 PN6</t>
  </si>
  <si>
    <t>roche</t>
  </si>
  <si>
    <t>fonte en gueuse</t>
  </si>
  <si>
    <t>portail 2 vantaux 2X2 m</t>
    <phoneticPr fontId="0" type="noConversion"/>
  </si>
  <si>
    <t>U</t>
    <phoneticPr fontId="0" type="noConversion"/>
  </si>
  <si>
    <t>caniveau CC2</t>
    <phoneticPr fontId="0" type="noConversion"/>
  </si>
  <si>
    <t>ml</t>
    <phoneticPr fontId="0" type="noConversion"/>
  </si>
  <si>
    <t>caniveau CS2</t>
    <phoneticPr fontId="0" type="noConversion"/>
  </si>
  <si>
    <t>bordure mince P2</t>
    <phoneticPr fontId="0" type="noConversion"/>
  </si>
  <si>
    <t>bordure T2</t>
    <phoneticPr fontId="0" type="noConversion"/>
  </si>
  <si>
    <t>couche herisson ep 15 cm</t>
    <phoneticPr fontId="0" type="noConversion"/>
  </si>
  <si>
    <t>en Dinars</t>
  </si>
  <si>
    <t>Prix partiel</t>
  </si>
  <si>
    <t xml:space="preserve">Total partiel </t>
  </si>
  <si>
    <t>débroussaillage et décapage  de la terre végétale sur une ép de 20 cm</t>
  </si>
  <si>
    <t>Grader/niveleuse</t>
  </si>
  <si>
    <t>Camion plâteau/semi</t>
  </si>
  <si>
    <t>Marteau piqueur</t>
  </si>
  <si>
    <t>pelle pneumatique</t>
  </si>
  <si>
    <t>beton de cloison</t>
  </si>
  <si>
    <t>cloison</t>
  </si>
  <si>
    <t>enduit</t>
  </si>
  <si>
    <t>peinture</t>
  </si>
  <si>
    <t>Pelle sur chenilles</t>
  </si>
  <si>
    <t>Brise Roche</t>
  </si>
  <si>
    <t>plus value</t>
  </si>
  <si>
    <t>Emprunt</t>
  </si>
  <si>
    <t>Sable 0/4</t>
  </si>
  <si>
    <t>gravier 4/8 T</t>
  </si>
  <si>
    <t>gravier 8/14</t>
  </si>
  <si>
    <t>bitume 40/50</t>
  </si>
  <si>
    <t>Kg</t>
  </si>
  <si>
    <t>Gasoil</t>
  </si>
  <si>
    <t>L</t>
  </si>
  <si>
    <t>Centrale d'enrobe</t>
  </si>
  <si>
    <t>Mini chargeur</t>
  </si>
  <si>
    <t>Bordure T3</t>
  </si>
  <si>
    <t>mortier</t>
  </si>
  <si>
    <t>pavés autobloquants gris 6 cm</t>
  </si>
  <si>
    <t>pavés autobloquants rouge 6 cm</t>
  </si>
  <si>
    <t>grave concassé 0/31,5</t>
  </si>
  <si>
    <t>Béton 150</t>
  </si>
  <si>
    <t>Prix soustraitant</t>
  </si>
  <si>
    <t>Sable de pose</t>
  </si>
  <si>
    <t>Dame vibrante</t>
  </si>
  <si>
    <t>Gravier 25/40</t>
  </si>
  <si>
    <t>Gravier 4/15</t>
  </si>
  <si>
    <t>PVC DN 315</t>
  </si>
  <si>
    <t>PVC DN 400</t>
  </si>
  <si>
    <t>PVC DN 160</t>
  </si>
  <si>
    <t xml:space="preserve">rabattement de nappe </t>
  </si>
  <si>
    <t>blindage</t>
  </si>
  <si>
    <t>dalot (3,5x2)</t>
  </si>
  <si>
    <t>flinkote</t>
  </si>
  <si>
    <t>treillis soudés</t>
  </si>
  <si>
    <t>Béton 350</t>
  </si>
  <si>
    <t>Beton 350 HRS</t>
  </si>
  <si>
    <t>coffrage ordinaire</t>
  </si>
  <si>
    <t>géotextile</t>
  </si>
  <si>
    <t>regard a grille 80x80</t>
  </si>
  <si>
    <t>u</t>
  </si>
  <si>
    <t>rehausse de RG 80x80</t>
  </si>
  <si>
    <t>grille</t>
  </si>
  <si>
    <t>dalle 800</t>
  </si>
  <si>
    <t>-</t>
  </si>
  <si>
    <t>Béton 400</t>
  </si>
  <si>
    <t>dalle 1000</t>
  </si>
  <si>
    <t>cunette 1000</t>
  </si>
  <si>
    <t>rehausse 1000</t>
  </si>
  <si>
    <t>tampon serie lourde</t>
  </si>
  <si>
    <t>rehausse</t>
  </si>
  <si>
    <t>boite de branchement</t>
  </si>
  <si>
    <t>Tampon boite de branchement</t>
  </si>
  <si>
    <t>dalle boite de branchement</t>
  </si>
  <si>
    <t>rehausse boite de branchement</t>
  </si>
  <si>
    <t>dallette pour talus</t>
  </si>
  <si>
    <t>béton</t>
  </si>
  <si>
    <t>prix sous traitant</t>
  </si>
  <si>
    <t>gravier 12/20</t>
  </si>
  <si>
    <t xml:space="preserve">gravier 4/8 </t>
  </si>
  <si>
    <t>cut back 400/600</t>
  </si>
  <si>
    <t>enrochement</t>
  </si>
  <si>
    <t>cage gabion 2x1x1</t>
  </si>
  <si>
    <t>Pelle chargeuse</t>
  </si>
  <si>
    <t>vanne</t>
  </si>
  <si>
    <t>conduite 1000 BA</t>
  </si>
  <si>
    <t>dispositif de drainage</t>
  </si>
  <si>
    <t>enrochement 0,4 cm</t>
  </si>
  <si>
    <t>prix sous-traitant</t>
  </si>
  <si>
    <t>Vibreur</t>
  </si>
  <si>
    <t>etaiement</t>
  </si>
  <si>
    <t>Telescopique</t>
  </si>
</sst>
</file>

<file path=xl/styles.xml><?xml version="1.0" encoding="utf-8"?>
<styleSheet xmlns="http://schemas.openxmlformats.org/spreadsheetml/2006/main">
  <numFmts count="6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#,##0.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0.79998168889431442"/>
      </left>
      <right/>
      <top/>
      <bottom style="thin">
        <color indexed="64"/>
      </bottom>
      <diagonal/>
    </border>
    <border>
      <left style="thin">
        <color theme="3" tint="0.79998168889431442"/>
      </left>
      <right/>
      <top style="thin">
        <color indexed="64"/>
      </top>
      <bottom/>
      <diagonal/>
    </border>
    <border>
      <left style="thin">
        <color theme="3" tint="0.79998168889431442"/>
      </left>
      <right/>
      <top style="thin">
        <color indexed="64"/>
      </top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3" tint="0.79998168889431442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ill="0" applyBorder="0" applyAlignment="0" applyProtection="0"/>
    <xf numFmtId="41" fontId="2" fillId="0" borderId="0" applyFill="0" applyBorder="0" applyAlignment="0" applyProtection="0"/>
    <xf numFmtId="44" fontId="2" fillId="0" borderId="0" applyFill="0" applyBorder="0" applyAlignment="0" applyProtection="0"/>
    <xf numFmtId="42" fontId="2" fillId="0" borderId="0" applyFill="0" applyBorder="0" applyAlignment="0" applyProtection="0"/>
    <xf numFmtId="9" fontId="2" fillId="0" borderId="0" applyFill="0" applyBorder="0" applyAlignment="0" applyProtection="0"/>
  </cellStyleXfs>
  <cellXfs count="24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4" xfId="0" applyBorder="1" applyAlignment="1"/>
    <xf numFmtId="0" fontId="0" fillId="0" borderId="1" xfId="0" applyBorder="1" applyAlignment="1"/>
    <xf numFmtId="0" fontId="0" fillId="0" borderId="0" xfId="0" applyBorder="1" applyAlignment="1"/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2" fillId="0" borderId="0" xfId="1" applyFont="1"/>
    <xf numFmtId="0" fontId="2" fillId="0" borderId="0" xfId="1"/>
    <xf numFmtId="0" fontId="2" fillId="6" borderId="0" xfId="1" applyFont="1" applyFill="1"/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6" borderId="6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6" borderId="6" xfId="1" applyFont="1" applyFill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164" fontId="2" fillId="0" borderId="6" xfId="1" applyNumberFormat="1" applyFont="1" applyBorder="1" applyAlignment="1">
      <alignment horizontal="center" vertical="center"/>
    </xf>
    <xf numFmtId="164" fontId="2" fillId="6" borderId="6" xfId="1" applyNumberFormat="1" applyFont="1" applyFill="1" applyBorder="1" applyAlignment="1">
      <alignment horizontal="center" vertical="center"/>
    </xf>
    <xf numFmtId="2" fontId="2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6" fillId="0" borderId="14" xfId="1" applyFont="1" applyBorder="1"/>
    <xf numFmtId="164" fontId="6" fillId="0" borderId="14" xfId="1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2" fontId="6" fillId="0" borderId="0" xfId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0" fontId="6" fillId="0" borderId="8" xfId="1" applyFont="1" applyBorder="1"/>
    <xf numFmtId="164" fontId="6" fillId="0" borderId="8" xfId="1" applyNumberFormat="1" applyFont="1" applyBorder="1" applyAlignment="1">
      <alignment horizontal="center"/>
    </xf>
    <xf numFmtId="164" fontId="6" fillId="0" borderId="18" xfId="1" applyNumberFormat="1" applyFont="1" applyBorder="1" applyAlignment="1">
      <alignment horizontal="center"/>
    </xf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/>
    </xf>
    <xf numFmtId="0" fontId="2" fillId="6" borderId="0" xfId="1" applyFill="1"/>
    <xf numFmtId="0" fontId="2" fillId="0" borderId="0" xfId="1" applyFont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164" fontId="3" fillId="6" borderId="6" xfId="1" applyNumberFormat="1" applyFont="1" applyFill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1" fontId="2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9" fontId="2" fillId="0" borderId="6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0" fontId="2" fillId="0" borderId="6" xfId="1" applyBorder="1" applyAlignment="1">
      <alignment horizontal="left" vertical="center"/>
    </xf>
    <xf numFmtId="1" fontId="2" fillId="0" borderId="6" xfId="1" applyNumberForma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6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9" fontId="2" fillId="0" borderId="6" xfId="1" applyNumberFormat="1" applyFont="1" applyFill="1" applyBorder="1" applyAlignment="1">
      <alignment horizontal="center" vertical="center"/>
    </xf>
    <xf numFmtId="164" fontId="2" fillId="0" borderId="6" xfId="1" applyNumberFormat="1" applyBorder="1" applyAlignment="1">
      <alignment horizontal="center" vertical="center"/>
    </xf>
    <xf numFmtId="0" fontId="2" fillId="0" borderId="6" xfId="1" applyFont="1" applyBorder="1" applyAlignment="1">
      <alignment horizontal="left" wrapText="1"/>
    </xf>
    <xf numFmtId="0" fontId="2" fillId="0" borderId="6" xfId="1" applyFont="1" applyBorder="1" applyAlignment="1">
      <alignment horizontal="center" wrapText="1"/>
    </xf>
    <xf numFmtId="0" fontId="2" fillId="0" borderId="7" xfId="1" applyFont="1" applyBorder="1" applyAlignment="1">
      <alignment horizontal="center"/>
    </xf>
    <xf numFmtId="0" fontId="2" fillId="0" borderId="7" xfId="1" applyFont="1" applyBorder="1" applyAlignment="1">
      <alignment horizontal="left" wrapText="1"/>
    </xf>
    <xf numFmtId="0" fontId="2" fillId="0" borderId="7" xfId="1" applyFont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left" wrapText="1"/>
    </xf>
    <xf numFmtId="0" fontId="2" fillId="0" borderId="1" xfId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/>
    </xf>
    <xf numFmtId="0" fontId="2" fillId="0" borderId="1" xfId="1" applyFill="1" applyBorder="1" applyAlignment="1" applyProtection="1">
      <alignment horizontal="left" wrapText="1"/>
    </xf>
    <xf numFmtId="0" fontId="2" fillId="0" borderId="1" xfId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1" xfId="1" applyFill="1" applyBorder="1" applyAlignment="1" applyProtection="1"/>
    <xf numFmtId="0" fontId="2" fillId="0" borderId="1" xfId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/>
    <xf numFmtId="164" fontId="2" fillId="0" borderId="10" xfId="1" applyNumberFormat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1" xfId="1" applyNumberFormat="1" applyFont="1" applyFill="1" applyBorder="1" applyAlignment="1">
      <alignment wrapText="1"/>
    </xf>
    <xf numFmtId="0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Border="1" applyAlignment="1">
      <alignment vertical="center"/>
    </xf>
    <xf numFmtId="0" fontId="2" fillId="0" borderId="1" xfId="1" applyNumberFormat="1" applyFill="1" applyBorder="1" applyAlignment="1">
      <alignment horizontal="center" vertical="center" wrapText="1"/>
    </xf>
    <xf numFmtId="0" fontId="2" fillId="0" borderId="1" xfId="1" applyNumberFormat="1" applyFill="1" applyBorder="1" applyAlignment="1">
      <alignment wrapText="1"/>
    </xf>
    <xf numFmtId="0" fontId="2" fillId="0" borderId="5" xfId="1" applyBorder="1" applyAlignment="1">
      <alignment horizontal="center" vertical="center"/>
    </xf>
    <xf numFmtId="0" fontId="2" fillId="0" borderId="5" xfId="1" applyNumberFormat="1" applyFont="1" applyFill="1" applyBorder="1" applyAlignment="1">
      <alignment wrapText="1"/>
    </xf>
    <xf numFmtId="0" fontId="2" fillId="0" borderId="5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0" fontId="2" fillId="0" borderId="5" xfId="1" applyBorder="1" applyAlignment="1">
      <alignment vertical="center"/>
    </xf>
    <xf numFmtId="0" fontId="2" fillId="0" borderId="5" xfId="1" applyFont="1" applyFill="1" applyBorder="1" applyAlignment="1" applyProtection="1"/>
    <xf numFmtId="164" fontId="2" fillId="0" borderId="13" xfId="1" applyNumberFormat="1" applyFont="1" applyBorder="1" applyAlignment="1">
      <alignment horizontal="center" vertical="center"/>
    </xf>
    <xf numFmtId="9" fontId="2" fillId="0" borderId="7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6" borderId="7" xfId="1" applyNumberFormat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wrapText="1"/>
    </xf>
    <xf numFmtId="0" fontId="2" fillId="0" borderId="1" xfId="1" applyNumberFormat="1" applyFill="1" applyBorder="1" applyAlignment="1" applyProtection="1">
      <alignment horizontal="center" vertical="center" wrapText="1"/>
    </xf>
    <xf numFmtId="165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Border="1"/>
    <xf numFmtId="164" fontId="2" fillId="0" borderId="1" xfId="1" applyNumberFormat="1" applyFont="1" applyBorder="1" applyAlignment="1">
      <alignment horizontal="center" vertical="center"/>
    </xf>
    <xf numFmtId="9" fontId="2" fillId="0" borderId="1" xfId="1" applyNumberFormat="1" applyFont="1" applyBorder="1" applyAlignment="1">
      <alignment horizontal="center" vertical="center"/>
    </xf>
    <xf numFmtId="164" fontId="2" fillId="6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3" fontId="0" fillId="0" borderId="0" xfId="0" applyNumberFormat="1"/>
    <xf numFmtId="0" fontId="0" fillId="4" borderId="1" xfId="0" applyFill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/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/>
    <xf numFmtId="164" fontId="0" fillId="0" borderId="21" xfId="0" applyNumberFormat="1" applyBorder="1"/>
    <xf numFmtId="164" fontId="0" fillId="0" borderId="2" xfId="0" applyNumberFormat="1" applyBorder="1" applyAlignment="1">
      <alignment horizontal="center" vertical="center"/>
    </xf>
    <xf numFmtId="164" fontId="0" fillId="0" borderId="26" xfId="0" applyNumberFormat="1" applyBorder="1"/>
    <xf numFmtId="164" fontId="0" fillId="5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23" xfId="0" applyNumberFormat="1" applyBorder="1"/>
    <xf numFmtId="164" fontId="0" fillId="0" borderId="22" xfId="0" applyNumberFormat="1" applyBorder="1"/>
    <xf numFmtId="164" fontId="0" fillId="0" borderId="4" xfId="0" applyNumberFormat="1" applyBorder="1" applyAlignment="1">
      <alignment horizontal="center" vertical="center"/>
    </xf>
    <xf numFmtId="164" fontId="0" fillId="0" borderId="25" xfId="0" applyNumberFormat="1" applyBorder="1"/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164" fontId="0" fillId="7" borderId="24" xfId="0" applyNumberFormat="1" applyFill="1" applyBorder="1" applyAlignment="1">
      <alignment horizontal="center" vertical="center" wrapText="1"/>
    </xf>
    <xf numFmtId="164" fontId="0" fillId="7" borderId="28" xfId="0" applyNumberFormat="1" applyFill="1" applyBorder="1" applyAlignment="1">
      <alignment horizontal="center" vertical="center" wrapText="1"/>
    </xf>
    <xf numFmtId="164" fontId="0" fillId="7" borderId="27" xfId="0" applyNumberFormat="1" applyFill="1" applyBorder="1" applyAlignment="1">
      <alignment horizontal="center" vertical="center" wrapText="1"/>
    </xf>
    <xf numFmtId="164" fontId="0" fillId="7" borderId="22" xfId="0" applyNumberFormat="1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7" borderId="3" xfId="0" applyNumberForma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2" fillId="0" borderId="7" xfId="1" applyFont="1" applyBorder="1"/>
    <xf numFmtId="0" fontId="2" fillId="0" borderId="27" xfId="1" applyFont="1" applyBorder="1"/>
    <xf numFmtId="0" fontId="2" fillId="0" borderId="27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29" xfId="1" applyFont="1" applyBorder="1"/>
    <xf numFmtId="164" fontId="2" fillId="0" borderId="27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2" fillId="6" borderId="1" xfId="1" applyFill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2" fillId="6" borderId="5" xfId="1" applyFill="1" applyBorder="1" applyAlignment="1">
      <alignment horizontal="center" vertical="center"/>
    </xf>
    <xf numFmtId="0" fontId="2" fillId="7" borderId="1" xfId="1" applyFill="1" applyBorder="1" applyAlignment="1">
      <alignment horizontal="center" vertical="center"/>
    </xf>
    <xf numFmtId="0" fontId="2" fillId="7" borderId="1" xfId="1" applyFill="1" applyBorder="1"/>
    <xf numFmtId="0" fontId="2" fillId="7" borderId="5" xfId="1" applyFill="1" applyBorder="1"/>
    <xf numFmtId="0" fontId="2" fillId="7" borderId="1" xfId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2" fillId="6" borderId="1" xfId="1" applyFill="1" applyBorder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2" fillId="6" borderId="5" xfId="1" applyFill="1" applyBorder="1"/>
    <xf numFmtId="0" fontId="2" fillId="6" borderId="4" xfId="1" applyFill="1" applyBorder="1" applyAlignment="1">
      <alignment horizontal="center" vertical="center"/>
    </xf>
    <xf numFmtId="0" fontId="2" fillId="6" borderId="1" xfId="1" applyFill="1" applyBorder="1" applyAlignment="1">
      <alignment horizontal="left" vertical="top"/>
    </xf>
    <xf numFmtId="0" fontId="2" fillId="6" borderId="5" xfId="1" applyFill="1" applyBorder="1" applyAlignment="1">
      <alignment horizontal="left" vertical="top"/>
    </xf>
    <xf numFmtId="0" fontId="2" fillId="6" borderId="4" xfId="1" applyFill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/>
    </xf>
    <xf numFmtId="0" fontId="3" fillId="6" borderId="0" xfId="1" applyFont="1" applyFill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/>
    </xf>
    <xf numFmtId="0" fontId="3" fillId="6" borderId="9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164" fontId="3" fillId="6" borderId="9" xfId="1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5" xfId="1" applyBorder="1"/>
    <xf numFmtId="164" fontId="2" fillId="0" borderId="31" xfId="1" applyNumberFormat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6" borderId="0" xfId="1" applyFill="1" applyAlignment="1">
      <alignment horizontal="center" vertical="center"/>
    </xf>
  </cellXfs>
  <cellStyles count="7">
    <cellStyle name="Comma" xfId="2"/>
    <cellStyle name="Comma[0]" xfId="3"/>
    <cellStyle name="Currency" xfId="4"/>
    <cellStyle name="Currency[0]" xfId="5"/>
    <cellStyle name="Normal" xfId="0" builtinId="0"/>
    <cellStyle name="Normal 2" xfId="1"/>
    <cellStyle name="Percent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tyles" Target="style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vail\stepmahres3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X ELEMENTAIRES ENGINS EQUI"/>
      <sheetName val="Feuil101"/>
      <sheetName val="SDP"/>
      <sheetName val="SDP 210"/>
      <sheetName val="SDP 211"/>
      <sheetName val="SDP 212"/>
      <sheetName val="SDP 213"/>
      <sheetName val="SDP 214"/>
      <sheetName val="SDP 215"/>
      <sheetName val="SDP 216"/>
      <sheetName val="SDP 217"/>
      <sheetName val="SDP 218"/>
      <sheetName val="SDP 219"/>
      <sheetName val="SDP 220"/>
      <sheetName val="SDP 221"/>
      <sheetName val="SDP 222"/>
      <sheetName val="SDP 223"/>
      <sheetName val="SDP 224"/>
      <sheetName val="SDP 225"/>
      <sheetName val="SDP 226"/>
      <sheetName val="SDP 227"/>
      <sheetName val="SDP 228"/>
      <sheetName val="SDP 229"/>
      <sheetName val="PRIX ELEMENTAIRES MO"/>
      <sheetName val="SDP 230"/>
      <sheetName val="SDP 301"/>
      <sheetName val="SDP 302"/>
      <sheetName val="SDP 303"/>
      <sheetName val="SDP 304"/>
      <sheetName val="SDP 305"/>
      <sheetName val="SDP 306"/>
      <sheetName val="SDP 401a"/>
      <sheetName val="SDP 401b"/>
      <sheetName val="SDP 402"/>
      <sheetName val="SDP 501"/>
      <sheetName val="SDP 502"/>
      <sheetName val="SDP 503"/>
      <sheetName val="SDP 601"/>
      <sheetName val="SDP 602"/>
      <sheetName val="SDP 603"/>
      <sheetName val="SDP 604"/>
      <sheetName val="SDP 605"/>
      <sheetName val="SDP 606"/>
      <sheetName val="SDP 607"/>
      <sheetName val="SDP 608"/>
      <sheetName val="SDP 609"/>
      <sheetName val="SDP 610"/>
      <sheetName val="SDP 701"/>
      <sheetName val="SDP 702"/>
      <sheetName val="SDP 703"/>
      <sheetName val="SDP 704"/>
      <sheetName val="SDP 705"/>
      <sheetName val="SDP 706"/>
      <sheetName val="SDP 707"/>
      <sheetName val="PRIX ELEMENTAIRES FOURNITURES"/>
      <sheetName val="SDP 801"/>
      <sheetName val="SDP 802"/>
      <sheetName val="SDP 803"/>
      <sheetName val="SDP 804"/>
      <sheetName val="SDP 805"/>
      <sheetName val="SDP 806"/>
      <sheetName val="SDP 807"/>
      <sheetName val="SDP 901"/>
      <sheetName val="SDP 902"/>
      <sheetName val="SDP 1001"/>
      <sheetName val="SDP 1002"/>
      <sheetName val="SDP 1003"/>
      <sheetName val="SDP 1004"/>
      <sheetName val="SDP 1005"/>
      <sheetName val="SDP 1006"/>
      <sheetName val="SDP 1007"/>
      <sheetName val="SDP 1008"/>
      <sheetName val="SDP 1009"/>
      <sheetName val="SDP 1101"/>
      <sheetName val="SDP 1102"/>
      <sheetName val="SDP 1103"/>
      <sheetName val="SDP 1104"/>
      <sheetName val="SDP 1105"/>
      <sheetName val="SDP 1106"/>
      <sheetName val="SDP 1107"/>
      <sheetName val="SDP 1108"/>
      <sheetName val="SDP 1109"/>
      <sheetName val="SDP 1110"/>
      <sheetName val="SDP 1201"/>
      <sheetName val="SDP 1202"/>
      <sheetName val="SDP 1203"/>
      <sheetName val="SDP 1204"/>
      <sheetName val="SDP 1205"/>
      <sheetName val="SDP 1206"/>
      <sheetName val="SDP 1301"/>
      <sheetName val="SDP 1302"/>
      <sheetName val="SDP 1401"/>
      <sheetName val="SDP 1402"/>
      <sheetName val="SDP 1403"/>
      <sheetName val="SDP 1404"/>
      <sheetName val="SDP 1405"/>
      <sheetName val="SDP 1406"/>
      <sheetName val="SDP 1407"/>
      <sheetName val="SDP 1408"/>
      <sheetName val="SDP 1409"/>
      <sheetName val="SDP 1410"/>
      <sheetName val="SDP 1411"/>
      <sheetName val="SDP 1412"/>
      <sheetName val="SDP 1413"/>
      <sheetName val="SDP 1414"/>
      <sheetName val="SDP 1415"/>
      <sheetName val="SDP 1416"/>
      <sheetName val="SDP 1417"/>
      <sheetName val="SDP 1418"/>
      <sheetName val="SDP 1419"/>
      <sheetName val="SDP 1420"/>
      <sheetName val="SDP 1421"/>
      <sheetName val="SDP 1422"/>
      <sheetName val="SDP 1423"/>
      <sheetName val="SDP 1424"/>
      <sheetName val="SDP 1425"/>
      <sheetName val="SDP 1426"/>
      <sheetName val="SDP 1427"/>
      <sheetName val="SDP 1428"/>
      <sheetName val="SDP 1429"/>
      <sheetName val="SDP 1430"/>
      <sheetName val="SDP 1431"/>
      <sheetName val="SDP 1432"/>
      <sheetName val="SDP 1433"/>
      <sheetName val="SDP 1501"/>
      <sheetName val="SDP 1502"/>
      <sheetName val="SDP 1503"/>
      <sheetName val="SDP 1504"/>
      <sheetName val="SDP 1505"/>
      <sheetName val="SDP 1506"/>
      <sheetName val="SDP 1507"/>
      <sheetName val="SDP 1508"/>
      <sheetName val="SDP 1509"/>
      <sheetName val="SDP 1510"/>
      <sheetName val="SDP 1511"/>
      <sheetName val="SDP 1601"/>
      <sheetName val="SDP 1602"/>
      <sheetName val="SDP 1603"/>
      <sheetName val="SDP 1604"/>
      <sheetName val="SDP 1605"/>
      <sheetName val="SDP 1701"/>
      <sheetName val="SDP 1702"/>
      <sheetName val="SDP 1801"/>
      <sheetName val="SDP 1802"/>
      <sheetName val="SDP 1803"/>
      <sheetName val="SDP 1804"/>
    </sheetNames>
    <sheetDataSet>
      <sheetData sheetId="0" refreshError="1"/>
      <sheetData sheetId="1">
        <row r="103">
          <cell r="B103">
            <v>2.7018762272727272</v>
          </cell>
        </row>
        <row r="120">
          <cell r="B120">
            <v>2.393090372727273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M21"/>
  <sheetViews>
    <sheetView zoomScale="125" workbookViewId="0">
      <selection activeCell="I28" sqref="I28"/>
    </sheetView>
  </sheetViews>
  <sheetFormatPr baseColWidth="10" defaultColWidth="10.28515625" defaultRowHeight="12.75" customHeight="1"/>
  <cols>
    <col min="1" max="16384" width="10.28515625" style="25"/>
  </cols>
  <sheetData>
    <row r="1" spans="1:13" ht="12.75" customHeight="1">
      <c r="A1" s="208" t="s">
        <v>265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3" spans="1:13" ht="12.75" customHeight="1">
      <c r="A3" s="209" t="s">
        <v>266</v>
      </c>
      <c r="B3" s="209"/>
      <c r="C3" s="210" t="s">
        <v>224</v>
      </c>
      <c r="D3" s="210"/>
      <c r="E3" s="210"/>
      <c r="F3" s="210"/>
      <c r="G3" s="210"/>
      <c r="H3" s="210"/>
      <c r="I3" s="210"/>
      <c r="J3" s="210"/>
      <c r="K3" s="39" t="s">
        <v>267</v>
      </c>
      <c r="L3" s="211" t="s">
        <v>268</v>
      </c>
      <c r="M3" s="211"/>
    </row>
    <row r="4" spans="1:13" ht="12.75" customHeight="1">
      <c r="A4" s="40"/>
      <c r="B4" s="39"/>
      <c r="C4" s="41"/>
      <c r="D4" s="42"/>
      <c r="E4" s="212" t="s">
        <v>269</v>
      </c>
      <c r="F4" s="212"/>
      <c r="G4" s="207" t="s">
        <v>270</v>
      </c>
      <c r="H4" s="207"/>
      <c r="I4" s="213" t="s">
        <v>224</v>
      </c>
      <c r="J4" s="213"/>
      <c r="K4" s="43" t="s">
        <v>271</v>
      </c>
      <c r="L4" s="211"/>
      <c r="M4" s="211"/>
    </row>
    <row r="5" spans="1:13" ht="12.75" customHeight="1">
      <c r="A5" s="40"/>
      <c r="B5" s="43"/>
      <c r="C5" s="40"/>
      <c r="D5" s="44"/>
      <c r="E5" s="40"/>
      <c r="F5" s="44"/>
      <c r="G5" s="207" t="s">
        <v>272</v>
      </c>
      <c r="H5" s="207"/>
      <c r="I5" s="214" t="s">
        <v>273</v>
      </c>
      <c r="J5" s="214"/>
      <c r="K5" s="43"/>
      <c r="L5" s="211"/>
      <c r="M5" s="211"/>
    </row>
    <row r="6" spans="1:13" ht="12.75" customHeight="1">
      <c r="A6" s="40" t="s">
        <v>227</v>
      </c>
      <c r="B6" s="43" t="s">
        <v>274</v>
      </c>
      <c r="C6" s="215" t="s">
        <v>275</v>
      </c>
      <c r="D6" s="215"/>
      <c r="E6" s="215" t="s">
        <v>276</v>
      </c>
      <c r="F6" s="215"/>
      <c r="G6" s="207" t="s">
        <v>277</v>
      </c>
      <c r="H6" s="207"/>
      <c r="I6" s="214"/>
      <c r="J6" s="214"/>
      <c r="K6" s="43" t="s">
        <v>278</v>
      </c>
      <c r="L6" s="211"/>
      <c r="M6" s="211"/>
    </row>
    <row r="7" spans="1:13" ht="12.75" customHeight="1">
      <c r="A7" s="40"/>
      <c r="B7" s="43"/>
      <c r="C7" s="40"/>
      <c r="D7" s="44"/>
      <c r="E7" s="40"/>
      <c r="F7" s="44"/>
      <c r="G7" s="207" t="s">
        <v>279</v>
      </c>
      <c r="H7" s="207"/>
      <c r="I7" s="40"/>
      <c r="J7" s="45"/>
      <c r="K7" s="43"/>
      <c r="L7" s="211"/>
      <c r="M7" s="211"/>
    </row>
    <row r="8" spans="1:13" ht="12.75" customHeight="1">
      <c r="A8" s="40"/>
      <c r="B8" s="43"/>
      <c r="C8" s="40"/>
      <c r="D8" s="44"/>
      <c r="E8" s="40"/>
      <c r="F8" s="44"/>
      <c r="G8" s="207" t="s">
        <v>280</v>
      </c>
      <c r="H8" s="207"/>
      <c r="I8" s="40"/>
      <c r="J8" s="45"/>
      <c r="K8" s="43"/>
      <c r="L8" s="211"/>
      <c r="M8" s="211"/>
    </row>
    <row r="9" spans="1:13" ht="12.75" customHeight="1">
      <c r="A9" s="40"/>
      <c r="B9" s="43"/>
      <c r="C9" s="40"/>
      <c r="D9" s="44"/>
      <c r="E9" s="40"/>
      <c r="F9" s="44"/>
      <c r="G9" s="207" t="s">
        <v>281</v>
      </c>
      <c r="H9" s="207"/>
      <c r="I9" s="40"/>
      <c r="J9" s="45"/>
      <c r="K9" s="43"/>
      <c r="L9" s="211"/>
      <c r="M9" s="211"/>
    </row>
    <row r="10" spans="1:13" ht="12.75" customHeight="1">
      <c r="A10" s="40"/>
      <c r="B10" s="43"/>
      <c r="C10" s="40"/>
      <c r="D10" s="44"/>
      <c r="E10" s="40"/>
      <c r="F10" s="44"/>
      <c r="G10" s="207" t="s">
        <v>282</v>
      </c>
      <c r="H10" s="207"/>
      <c r="I10" s="40"/>
      <c r="J10" s="45"/>
      <c r="K10" s="43"/>
      <c r="L10" s="211"/>
      <c r="M10" s="211"/>
    </row>
    <row r="11" spans="1:13" ht="12.75" customHeight="1">
      <c r="A11" s="40"/>
      <c r="B11" s="43"/>
      <c r="C11" s="46"/>
      <c r="D11" s="47"/>
      <c r="E11" s="46"/>
      <c r="F11" s="47"/>
      <c r="G11" s="216" t="s">
        <v>283</v>
      </c>
      <c r="H11" s="216"/>
      <c r="I11" s="46"/>
      <c r="J11" s="48"/>
      <c r="K11" s="43"/>
      <c r="L11" s="211"/>
      <c r="M11" s="211"/>
    </row>
    <row r="12" spans="1:13" ht="12.75" customHeight="1">
      <c r="A12" s="40"/>
      <c r="B12" s="43"/>
      <c r="C12" s="49" t="s">
        <v>284</v>
      </c>
      <c r="D12" s="49" t="s">
        <v>284</v>
      </c>
      <c r="E12" s="49" t="s">
        <v>284</v>
      </c>
      <c r="F12" s="49" t="s">
        <v>284</v>
      </c>
      <c r="G12" s="49" t="s">
        <v>284</v>
      </c>
      <c r="H12" s="49" t="s">
        <v>284</v>
      </c>
      <c r="I12" s="49" t="s">
        <v>284</v>
      </c>
      <c r="J12" s="49" t="s">
        <v>284</v>
      </c>
      <c r="K12" s="43"/>
      <c r="L12" s="44" t="s">
        <v>285</v>
      </c>
      <c r="M12" s="43" t="s">
        <v>273</v>
      </c>
    </row>
    <row r="13" spans="1:13" ht="12.75" customHeight="1">
      <c r="A13" s="40"/>
      <c r="B13" s="43"/>
      <c r="C13" s="49" t="s">
        <v>286</v>
      </c>
      <c r="D13" s="49" t="s">
        <v>287</v>
      </c>
      <c r="E13" s="49" t="s">
        <v>286</v>
      </c>
      <c r="F13" s="49" t="s">
        <v>287</v>
      </c>
      <c r="G13" s="49" t="s">
        <v>286</v>
      </c>
      <c r="H13" s="49" t="s">
        <v>287</v>
      </c>
      <c r="I13" s="49" t="s">
        <v>286</v>
      </c>
      <c r="J13" s="49" t="s">
        <v>287</v>
      </c>
      <c r="K13" s="50"/>
      <c r="L13" s="44"/>
      <c r="M13" s="43"/>
    </row>
    <row r="14" spans="1:13" ht="12.75" customHeight="1">
      <c r="A14" s="51">
        <v>1</v>
      </c>
      <c r="B14" s="52">
        <v>2</v>
      </c>
      <c r="C14" s="53">
        <v>3</v>
      </c>
      <c r="D14" s="52">
        <v>4</v>
      </c>
      <c r="E14" s="53">
        <v>5</v>
      </c>
      <c r="F14" s="52">
        <v>6</v>
      </c>
      <c r="G14" s="53">
        <v>7</v>
      </c>
      <c r="H14" s="52">
        <v>8</v>
      </c>
      <c r="I14" s="53" t="s">
        <v>288</v>
      </c>
      <c r="J14" s="52" t="s">
        <v>289</v>
      </c>
      <c r="K14" s="52">
        <v>11</v>
      </c>
      <c r="L14" s="52" t="s">
        <v>290</v>
      </c>
      <c r="M14" s="52" t="s">
        <v>291</v>
      </c>
    </row>
    <row r="15" spans="1:13" ht="12.75" customHeight="1">
      <c r="A15" s="40">
        <v>1</v>
      </c>
      <c r="B15" s="54" t="s">
        <v>292</v>
      </c>
      <c r="C15" s="55">
        <v>29.8</v>
      </c>
      <c r="D15" s="55">
        <v>2.2210000000000001</v>
      </c>
      <c r="E15" s="56">
        <v>1.9</v>
      </c>
      <c r="F15" s="55">
        <v>0.20800000000000002</v>
      </c>
      <c r="G15" s="56">
        <v>10.210000000000001</v>
      </c>
      <c r="H15" s="55">
        <v>1.276</v>
      </c>
      <c r="I15" s="134">
        <f>C15+E15+G15</f>
        <v>41.91</v>
      </c>
      <c r="J15" s="55">
        <f>I15/8</f>
        <v>5.2387499999999996</v>
      </c>
      <c r="K15" s="57">
        <v>1.2</v>
      </c>
      <c r="L15" s="58">
        <f>I15*K15*1.18</f>
        <v>59.344559999999987</v>
      </c>
      <c r="M15" s="55">
        <f>J15*K14/8</f>
        <v>7.2032812499999999</v>
      </c>
    </row>
    <row r="16" spans="1:13" ht="12.75" customHeight="1">
      <c r="A16" s="40">
        <v>2</v>
      </c>
      <c r="B16" s="54" t="s">
        <v>293</v>
      </c>
      <c r="C16" s="55">
        <v>27.6</v>
      </c>
      <c r="D16" s="55">
        <v>1.4950000000000001</v>
      </c>
      <c r="E16" s="56">
        <v>1.665</v>
      </c>
      <c r="F16" s="55">
        <v>0.20800000000000002</v>
      </c>
      <c r="G16" s="56">
        <v>7.5270000000000001</v>
      </c>
      <c r="H16" s="55">
        <v>0.94100000000000006</v>
      </c>
      <c r="I16" s="134">
        <f>C16+E16+G16</f>
        <v>36.792000000000002</v>
      </c>
      <c r="J16" s="55">
        <f>I16/8</f>
        <v>4.5990000000000002</v>
      </c>
      <c r="K16" s="57">
        <v>1.2</v>
      </c>
      <c r="L16" s="55">
        <f>I16*K16*1.18</f>
        <v>52.097471999999996</v>
      </c>
      <c r="M16" s="55">
        <f>J16*K16*1.18</f>
        <v>6.5121839999999995</v>
      </c>
    </row>
    <row r="17" spans="1:13" ht="12.75" customHeight="1">
      <c r="A17" s="40">
        <v>3</v>
      </c>
      <c r="B17" s="54" t="s">
        <v>294</v>
      </c>
      <c r="C17" s="55">
        <v>21.396000000000001</v>
      </c>
      <c r="D17" s="55">
        <v>1.4390000000000001</v>
      </c>
      <c r="E17" s="56">
        <v>0</v>
      </c>
      <c r="F17" s="55">
        <v>0</v>
      </c>
      <c r="G17" s="56">
        <v>5.4640000000000004</v>
      </c>
      <c r="H17" s="55">
        <v>0.68300000000000005</v>
      </c>
      <c r="I17" s="134">
        <f>C17+E17+G17</f>
        <v>26.86</v>
      </c>
      <c r="J17" s="55">
        <f>I17/8</f>
        <v>3.3574999999999999</v>
      </c>
      <c r="K17" s="57">
        <v>1.2</v>
      </c>
      <c r="L17" s="55">
        <f>I17*K17*1.18</f>
        <v>38.033759999999994</v>
      </c>
      <c r="M17" s="55">
        <f>J17*K17*1.18</f>
        <v>4.7542199999999992</v>
      </c>
    </row>
    <row r="18" spans="1:13" ht="12.75" customHeight="1">
      <c r="A18" s="46"/>
      <c r="B18" s="59"/>
      <c r="C18" s="60"/>
      <c r="D18" s="60"/>
      <c r="E18" s="61"/>
      <c r="F18" s="60"/>
      <c r="G18" s="61"/>
      <c r="H18" s="60"/>
      <c r="I18" s="61"/>
      <c r="J18" s="60"/>
      <c r="K18" s="61"/>
      <c r="L18" s="60"/>
      <c r="M18" s="60"/>
    </row>
    <row r="21" spans="1:13" ht="12.75" customHeight="1">
      <c r="A21" s="62" t="s">
        <v>295</v>
      </c>
      <c r="B21" s="63"/>
      <c r="C21" s="63"/>
      <c r="D21" s="63"/>
      <c r="E21" s="63"/>
      <c r="F21" s="63"/>
      <c r="G21" s="64">
        <v>2.7429999999999999</v>
      </c>
      <c r="H21" s="63" t="s">
        <v>296</v>
      </c>
      <c r="I21" s="63"/>
      <c r="J21" s="63"/>
      <c r="K21" s="63"/>
    </row>
  </sheetData>
  <mergeCells count="17">
    <mergeCell ref="G7:H7"/>
    <mergeCell ref="G8:H8"/>
    <mergeCell ref="G9:H9"/>
    <mergeCell ref="G10:H10"/>
    <mergeCell ref="A1:M1"/>
    <mergeCell ref="A3:B3"/>
    <mergeCell ref="C3:J3"/>
    <mergeCell ref="L3:M11"/>
    <mergeCell ref="E4:F4"/>
    <mergeCell ref="G4:H4"/>
    <mergeCell ref="I4:J4"/>
    <mergeCell ref="G5:H5"/>
    <mergeCell ref="I5:J6"/>
    <mergeCell ref="C6:D6"/>
    <mergeCell ref="G11:H11"/>
    <mergeCell ref="E6:F6"/>
    <mergeCell ref="G6:H6"/>
  </mergeCells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7"/>
  <dimension ref="A1:O39"/>
  <sheetViews>
    <sheetView topLeftCell="A13" workbookViewId="0">
      <selection activeCell="E22" sqref="E22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104</v>
      </c>
      <c r="B1" s="221" t="str">
        <f>'BP+BE'!B9</f>
        <v>Démolition de chaussees existantes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47" t="s">
        <v>418</v>
      </c>
      <c r="E3" s="147" t="s">
        <v>195</v>
      </c>
      <c r="F3" s="147" t="s">
        <v>418</v>
      </c>
      <c r="G3" s="152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35"/>
      <c r="B5" s="135"/>
      <c r="C5" s="135"/>
      <c r="D5" s="147"/>
      <c r="E5" s="147"/>
      <c r="F5" s="147"/>
      <c r="G5" s="147"/>
      <c r="H5" s="147"/>
      <c r="I5" s="147"/>
      <c r="L5" s="136"/>
    </row>
    <row r="6" spans="1:15" ht="17.25" customHeight="1">
      <c r="A6" s="135"/>
      <c r="B6" s="135"/>
      <c r="C6" s="135"/>
      <c r="D6" s="147"/>
      <c r="E6" s="147"/>
      <c r="F6" s="147"/>
      <c r="G6" s="147"/>
      <c r="H6" s="147"/>
      <c r="I6" s="147"/>
      <c r="L6" s="136"/>
    </row>
    <row r="7" spans="1:15" ht="15" customHeight="1">
      <c r="A7" s="135"/>
      <c r="B7" s="135"/>
      <c r="C7" s="135"/>
      <c r="D7" s="147"/>
      <c r="E7" s="147"/>
      <c r="F7" s="147"/>
      <c r="G7" s="147"/>
      <c r="H7" s="147"/>
      <c r="I7" s="147"/>
    </row>
    <row r="8" spans="1:15" ht="21" customHeight="1">
      <c r="A8" s="135"/>
      <c r="B8" s="135"/>
      <c r="C8" s="135"/>
      <c r="D8" s="147"/>
      <c r="E8" s="147"/>
      <c r="F8" s="147"/>
      <c r="G8" s="147"/>
      <c r="H8" s="147"/>
      <c r="I8" s="147"/>
      <c r="L8" s="136"/>
    </row>
    <row r="9" spans="1:15" ht="19.5" customHeight="1">
      <c r="A9" s="135"/>
      <c r="B9" s="135"/>
      <c r="C9" s="135"/>
      <c r="D9" s="147"/>
      <c r="E9" s="147"/>
      <c r="F9" s="147"/>
      <c r="G9" s="147"/>
      <c r="H9" s="147"/>
      <c r="I9" s="147"/>
      <c r="L9" s="136"/>
    </row>
    <row r="10" spans="1:15" ht="17.25" customHeight="1">
      <c r="A10" s="135"/>
      <c r="B10" s="135"/>
      <c r="C10" s="135"/>
      <c r="D10" s="147"/>
      <c r="E10" s="147"/>
      <c r="F10" s="147"/>
      <c r="G10" s="147"/>
      <c r="H10" s="147"/>
      <c r="I10" s="147"/>
      <c r="L10" s="136"/>
    </row>
    <row r="11" spans="1:15" ht="18" customHeight="1">
      <c r="A11" s="135"/>
      <c r="B11" s="135"/>
      <c r="C11" s="135"/>
      <c r="D11" s="147"/>
      <c r="E11" s="147"/>
      <c r="F11" s="147"/>
      <c r="G11" s="147"/>
      <c r="H11" s="147"/>
      <c r="I11" s="147"/>
      <c r="L11" s="136"/>
    </row>
    <row r="12" spans="1:15" ht="19.5" customHeight="1">
      <c r="A12" s="135"/>
      <c r="B12" s="135"/>
      <c r="C12" s="135"/>
      <c r="D12" s="147"/>
      <c r="E12" s="147"/>
      <c r="F12" s="147"/>
      <c r="G12" s="147"/>
      <c r="H12" s="147"/>
      <c r="I12" s="147"/>
      <c r="L12" s="136"/>
    </row>
    <row r="13" spans="1:15" ht="25.5" customHeight="1">
      <c r="A13" s="135"/>
      <c r="B13" s="135"/>
      <c r="C13" s="135"/>
      <c r="D13" s="147"/>
      <c r="E13" s="147"/>
      <c r="F13" s="147"/>
      <c r="G13" s="147"/>
      <c r="H13" s="147"/>
      <c r="I13" s="147"/>
      <c r="L13" s="136"/>
    </row>
    <row r="14" spans="1:15" ht="23.25" customHeight="1">
      <c r="A14" s="135"/>
      <c r="B14" s="135"/>
      <c r="C14" s="135"/>
      <c r="D14" s="147"/>
      <c r="E14" s="147"/>
      <c r="F14" s="147"/>
      <c r="G14" s="147"/>
      <c r="H14" s="147"/>
      <c r="I14" s="147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0</v>
      </c>
      <c r="G15" s="139">
        <f>SUM(G5:G14)</f>
        <v>0</v>
      </c>
      <c r="H15" s="153">
        <f>SDP!$K$4</f>
        <v>1.2</v>
      </c>
      <c r="I15" s="139">
        <f>SUM(I5:I14)</f>
        <v>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35" t="str">
        <f>'PRIX ELEMENTAIRES ENGINS EQUI'!B17</f>
        <v>Camion 18 m3</v>
      </c>
      <c r="B17" s="135" t="s">
        <v>221</v>
      </c>
      <c r="C17" s="135">
        <v>2</v>
      </c>
      <c r="D17" s="147">
        <f>'PRIX ELEMENTAIRES ENGINS EQUI'!G17*0.8</f>
        <v>240</v>
      </c>
      <c r="E17" s="147">
        <f>'PRIX ELEMENTAIRES ENGINS EQUI'!G17*0.2</f>
        <v>60</v>
      </c>
      <c r="F17" s="147">
        <f>D17*C17</f>
        <v>480</v>
      </c>
      <c r="G17" s="147">
        <f>E17*C17</f>
        <v>120</v>
      </c>
      <c r="H17" s="147">
        <f>SDP!$K$4</f>
        <v>1.2</v>
      </c>
      <c r="I17" s="147">
        <f>(G17+F17)*H17</f>
        <v>720</v>
      </c>
    </row>
    <row r="18" spans="1:11" ht="21" customHeight="1">
      <c r="A18" s="135" t="str">
        <f>'PRIX ELEMENTAIRES ENGINS EQUI'!B32</f>
        <v>Scie mécanique</v>
      </c>
      <c r="B18" s="135" t="s">
        <v>221</v>
      </c>
      <c r="C18" s="135">
        <v>1</v>
      </c>
      <c r="D18" s="147">
        <f>'PRIX ELEMENTAIRES ENGINS EQUI'!G32*0.8</f>
        <v>24</v>
      </c>
      <c r="E18" s="147">
        <f>'PRIX ELEMENTAIRES ENGINS EQUI'!G32*0.2</f>
        <v>6</v>
      </c>
      <c r="F18" s="147">
        <f>D18*C18</f>
        <v>24</v>
      </c>
      <c r="G18" s="147">
        <f>E18*C18</f>
        <v>6</v>
      </c>
      <c r="H18" s="147">
        <f>SDP!$K$4</f>
        <v>1.2</v>
      </c>
      <c r="I18" s="147">
        <f>(G18+F18)*H18</f>
        <v>36</v>
      </c>
    </row>
    <row r="19" spans="1:11" ht="17.25" customHeight="1">
      <c r="A19" s="135"/>
      <c r="B19" s="135" t="s">
        <v>221</v>
      </c>
      <c r="C19" s="135"/>
      <c r="D19" s="147">
        <v>0</v>
      </c>
      <c r="E19" s="147">
        <v>0</v>
      </c>
      <c r="F19" s="147">
        <f t="shared" ref="F19:F20" si="0">D19*C19</f>
        <v>0</v>
      </c>
      <c r="G19" s="147">
        <f t="shared" ref="G19:G20" si="1">E19*C19</f>
        <v>0</v>
      </c>
      <c r="H19" s="147">
        <f>SDP!$K$4</f>
        <v>1.2</v>
      </c>
      <c r="I19" s="147">
        <f t="shared" ref="I19:I20" si="2">(G19+F19)*H19</f>
        <v>0</v>
      </c>
    </row>
    <row r="20" spans="1:11" ht="21" customHeight="1">
      <c r="A20" s="135" t="str">
        <f>'PRIX ELEMENTAIRES ENGINS EQUI'!B35</f>
        <v>pelle pneumatique</v>
      </c>
      <c r="B20" s="135" t="s">
        <v>221</v>
      </c>
      <c r="C20" s="135">
        <v>1</v>
      </c>
      <c r="D20" s="147">
        <f>'PRIX ELEMENTAIRES ENGINS EQUI'!G35*0.8</f>
        <v>280</v>
      </c>
      <c r="E20" s="147">
        <f>'PRIX ELEMENTAIRES ENGINS EQUI'!G35*0.2</f>
        <v>70</v>
      </c>
      <c r="F20" s="147">
        <f t="shared" si="0"/>
        <v>280</v>
      </c>
      <c r="G20" s="147">
        <f t="shared" si="1"/>
        <v>70</v>
      </c>
      <c r="H20" s="147">
        <f>SDP!$K$4</f>
        <v>1.2</v>
      </c>
      <c r="I20" s="147">
        <f t="shared" si="2"/>
        <v>420</v>
      </c>
    </row>
    <row r="21" spans="1:11" ht="18.75" customHeight="1">
      <c r="A21" s="135"/>
      <c r="B21" s="135"/>
      <c r="C21" s="135"/>
      <c r="D21" s="147"/>
      <c r="E21" s="147"/>
      <c r="F21" s="147"/>
      <c r="G21" s="147"/>
      <c r="H21" s="147"/>
      <c r="I21" s="147"/>
    </row>
    <row r="22" spans="1:11" ht="21" customHeight="1">
      <c r="A22" s="135"/>
      <c r="B22" s="135"/>
      <c r="C22" s="135"/>
      <c r="D22" s="147"/>
      <c r="E22" s="147"/>
      <c r="F22" s="147"/>
      <c r="G22" s="147"/>
      <c r="H22" s="147"/>
      <c r="I22" s="147"/>
    </row>
    <row r="23" spans="1:11" ht="18.75" customHeight="1">
      <c r="A23" s="135"/>
      <c r="B23" s="135"/>
      <c r="C23" s="135"/>
      <c r="D23" s="147"/>
      <c r="E23" s="147"/>
      <c r="F23" s="147"/>
      <c r="G23" s="147"/>
      <c r="H23" s="147"/>
      <c r="I23" s="147"/>
    </row>
    <row r="24" spans="1:11" ht="19.5" customHeight="1">
      <c r="A24" s="135"/>
      <c r="B24" s="135"/>
      <c r="C24" s="135"/>
      <c r="D24" s="147"/>
      <c r="E24" s="147"/>
      <c r="F24" s="147"/>
      <c r="G24" s="147"/>
      <c r="H24" s="147"/>
      <c r="I24" s="147"/>
    </row>
    <row r="25" spans="1:11" ht="23.25" customHeight="1">
      <c r="A25" s="135"/>
      <c r="B25" s="135"/>
      <c r="C25" s="135"/>
      <c r="D25" s="147"/>
      <c r="E25" s="147"/>
      <c r="F25" s="147"/>
      <c r="G25" s="147"/>
      <c r="H25" s="147"/>
      <c r="I25" s="147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784</v>
      </c>
      <c r="G26" s="139">
        <f>SUM(G17:G25)</f>
        <v>196</v>
      </c>
      <c r="H26" s="153"/>
      <c r="I26" s="139">
        <f>SUM(I17:I25)</f>
        <v>1176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/>
      <c r="I27" s="139"/>
    </row>
    <row r="28" spans="1:11" ht="19.5" customHeight="1">
      <c r="A28" s="135" t="s">
        <v>218</v>
      </c>
      <c r="B28" s="135" t="s">
        <v>221</v>
      </c>
      <c r="C28" s="135"/>
      <c r="D28" s="147">
        <f>K28*0.8</f>
        <v>33.527999999999999</v>
      </c>
      <c r="E28" s="147">
        <f>K28*0.2</f>
        <v>8.3819999999999997</v>
      </c>
      <c r="F28" s="147">
        <f>ROUND(D28*C28,3)</f>
        <v>0</v>
      </c>
      <c r="G28" s="147">
        <f>ROUND(E28*C28,3)</f>
        <v>0</v>
      </c>
      <c r="H28" s="147">
        <f>SDP!$K$4</f>
        <v>1.2</v>
      </c>
      <c r="I28" s="147">
        <f t="shared" ref="I28:I30" si="3">(F28+G28)*H28</f>
        <v>0</v>
      </c>
      <c r="K28">
        <f>'PRIX ELEMENTAIRES MO'!$I$15</f>
        <v>41.91</v>
      </c>
    </row>
    <row r="29" spans="1:11" ht="18" customHeight="1">
      <c r="A29" s="135" t="s">
        <v>219</v>
      </c>
      <c r="B29" s="135" t="s">
        <v>221</v>
      </c>
      <c r="C29" s="135">
        <v>1</v>
      </c>
      <c r="D29" s="147">
        <f>ROUND(K29*0.8,3)</f>
        <v>29.434000000000001</v>
      </c>
      <c r="E29" s="147">
        <f>ROUND(K29*0.2,3)</f>
        <v>7.3579999999999997</v>
      </c>
      <c r="F29" s="147">
        <f>ROUND(D29*C29,3)</f>
        <v>29.434000000000001</v>
      </c>
      <c r="G29" s="147">
        <f>ROUND(E29*C29,3)</f>
        <v>7.3579999999999997</v>
      </c>
      <c r="H29" s="147">
        <f>SDP!$K$4</f>
        <v>1.2</v>
      </c>
      <c r="I29" s="147">
        <f t="shared" si="3"/>
        <v>44.150399999999998</v>
      </c>
      <c r="K29">
        <f>'PRIX ELEMENTAIRES MO'!$I$16</f>
        <v>36.792000000000002</v>
      </c>
    </row>
    <row r="30" spans="1:11" ht="18" customHeight="1">
      <c r="A30" s="135" t="s">
        <v>220</v>
      </c>
      <c r="B30" s="135" t="s">
        <v>221</v>
      </c>
      <c r="C30" s="23">
        <v>4</v>
      </c>
      <c r="D30" s="147">
        <f t="shared" ref="D30" si="4">K30*0.8</f>
        <v>21.488</v>
      </c>
      <c r="E30" s="147">
        <f t="shared" ref="E30" si="5">K30*0.2</f>
        <v>5.3719999999999999</v>
      </c>
      <c r="F30" s="147">
        <f t="shared" ref="F30" si="6">D30*C30</f>
        <v>85.951999999999998</v>
      </c>
      <c r="G30" s="147">
        <f t="shared" ref="G30" si="7">E30*C30</f>
        <v>21.488</v>
      </c>
      <c r="H30" s="147">
        <f>SDP!$K$4</f>
        <v>1.2</v>
      </c>
      <c r="I30" s="147">
        <f t="shared" si="3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115.386</v>
      </c>
      <c r="G31" s="139">
        <f>SUM(G28:G30)</f>
        <v>28.846</v>
      </c>
      <c r="H31" s="153">
        <f>SDP!$K$4</f>
        <v>1.2</v>
      </c>
      <c r="I31" s="139">
        <f>SUM(I28:I30)</f>
        <v>173.07839999999999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52"/>
      <c r="E34" s="152"/>
      <c r="F34" s="152">
        <f>F31+F26</f>
        <v>899.38599999999997</v>
      </c>
      <c r="G34" s="143">
        <f>G31+G26</f>
        <v>224.846</v>
      </c>
      <c r="H34" s="156"/>
      <c r="I34" s="150">
        <f>I31+I26</f>
        <v>1349.0783999999999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52"/>
      <c r="E36" s="152"/>
      <c r="F36" s="152"/>
      <c r="G36" s="152">
        <v>350</v>
      </c>
      <c r="H36" s="158"/>
      <c r="I36" s="152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2.5696742857142856</v>
      </c>
      <c r="G38" s="145">
        <f>G34/G36+G15</f>
        <v>0.64241714285714291</v>
      </c>
      <c r="H38" s="160"/>
      <c r="I38" s="145">
        <f>I34/G36+I15</f>
        <v>3.8545097142857139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2.57</v>
      </c>
      <c r="G39" s="146">
        <f>ROUND(G38,3)</f>
        <v>0.64200000000000002</v>
      </c>
      <c r="H39" s="161">
        <f>SDP!$K$4</f>
        <v>1.2</v>
      </c>
      <c r="I39" s="146">
        <f>ROUND(I38,3)</f>
        <v>3.855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>
  <sheetPr codeName="Feuil100"/>
  <dimension ref="A1:O39"/>
  <sheetViews>
    <sheetView workbookViewId="0">
      <selection activeCell="K9" sqref="K9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509</v>
      </c>
      <c r="B1" s="221" t="str">
        <f>'BP+BE'!B107</f>
        <v>candélabres en aluminium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509'!K5*0.8</f>
        <v>640</v>
      </c>
      <c r="E5" s="206">
        <f>K5*0.2</f>
        <v>160</v>
      </c>
      <c r="F5" s="206">
        <f t="shared" ref="F5:F13" si="0">D5*C5</f>
        <v>640</v>
      </c>
      <c r="G5" s="206">
        <f t="shared" ref="G5:G13" si="1">E5*C5</f>
        <v>160</v>
      </c>
      <c r="H5" s="158">
        <f>SDP!$K$4</f>
        <v>1.2</v>
      </c>
      <c r="I5" s="206">
        <f t="shared" ref="I5:I13" si="2">(F5+G5)*H5</f>
        <v>960</v>
      </c>
      <c r="K5">
        <v>800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800</v>
      </c>
      <c r="G15" s="139">
        <f>SUM(G5:G14)</f>
        <v>160</v>
      </c>
      <c r="H15" s="153">
        <f>SDP!$K$4</f>
        <v>1.2</v>
      </c>
      <c r="I15" s="139">
        <f>SUM(I5:I14)</f>
        <v>960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800</v>
      </c>
      <c r="G38" s="145">
        <f>G34/G36+G15</f>
        <v>160</v>
      </c>
      <c r="H38" s="160"/>
      <c r="I38" s="145">
        <f>I34/G36+I15</f>
        <v>960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800</v>
      </c>
      <c r="G39" s="146">
        <f>ROUND(G38,3)</f>
        <v>160</v>
      </c>
      <c r="H39" s="161">
        <f>SDP!$K$4</f>
        <v>1.2</v>
      </c>
      <c r="I39" s="146">
        <f>ROUND(I38,3)</f>
        <v>960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>
  <sheetPr codeName="Feuil101"/>
  <dimension ref="A1:O39"/>
  <sheetViews>
    <sheetView topLeftCell="A4" workbookViewId="0">
      <selection activeCell="J12" sqref="J12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159</v>
      </c>
      <c r="B1" s="221" t="str">
        <f>'BP+BE'!B108</f>
        <v>massif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509b'!K5*0.8</f>
        <v>200</v>
      </c>
      <c r="E5" s="206">
        <f>K5*0.2</f>
        <v>50</v>
      </c>
      <c r="F5" s="206">
        <f t="shared" ref="F5:F13" si="0">D5*C5</f>
        <v>200</v>
      </c>
      <c r="G5" s="206">
        <f t="shared" ref="G5:G13" si="1">E5*C5</f>
        <v>50</v>
      </c>
      <c r="H5" s="158">
        <f>SDP!$K$4</f>
        <v>1.2</v>
      </c>
      <c r="I5" s="206">
        <f t="shared" ref="I5:I13" si="2">(F5+G5)*H5</f>
        <v>300</v>
      </c>
      <c r="K5">
        <v>250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250</v>
      </c>
      <c r="G15" s="139">
        <f>SUM(G5:G14)</f>
        <v>50</v>
      </c>
      <c r="H15" s="153">
        <f>SDP!$K$4</f>
        <v>1.2</v>
      </c>
      <c r="I15" s="139">
        <f>SUM(I5:I14)</f>
        <v>300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250</v>
      </c>
      <c r="G38" s="145">
        <f>G34/G36+G15</f>
        <v>50</v>
      </c>
      <c r="H38" s="160"/>
      <c r="I38" s="145">
        <f>I34/G36+I15</f>
        <v>300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250</v>
      </c>
      <c r="G39" s="146">
        <f>ROUND(G38,3)</f>
        <v>50</v>
      </c>
      <c r="H39" s="161">
        <f>SDP!$K$4</f>
        <v>1.2</v>
      </c>
      <c r="I39" s="146">
        <f>ROUND(I38,3)</f>
        <v>300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>
  <sheetPr codeName="Feuil102"/>
  <dimension ref="A1:O39"/>
  <sheetViews>
    <sheetView workbookViewId="0">
      <selection activeCell="D12" sqref="D12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601</v>
      </c>
      <c r="B1" s="221" t="str">
        <f>'BP+BE'!B111</f>
        <v>préparation du terrain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601'!K5*0.8</f>
        <v>0.4</v>
      </c>
      <c r="E5" s="206">
        <f>K5*0.2</f>
        <v>0.1</v>
      </c>
      <c r="F5" s="206">
        <f t="shared" ref="F5:F13" si="0">D5*C5</f>
        <v>0.4</v>
      </c>
      <c r="G5" s="206">
        <f t="shared" ref="G5:G13" si="1">E5*C5</f>
        <v>0.1</v>
      </c>
      <c r="H5" s="158">
        <f>SDP!$K$4</f>
        <v>1.2</v>
      </c>
      <c r="I5" s="206">
        <f t="shared" ref="I5:I13" si="2">(F5+G5)*H5</f>
        <v>0.6</v>
      </c>
      <c r="K5">
        <v>0.5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0.5</v>
      </c>
      <c r="G15" s="139">
        <f>SUM(G5:G14)</f>
        <v>0.1</v>
      </c>
      <c r="H15" s="153">
        <f>SDP!$K$4</f>
        <v>1.2</v>
      </c>
      <c r="I15" s="139">
        <f>SUM(I5:I14)</f>
        <v>0.6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0.5</v>
      </c>
      <c r="G38" s="145">
        <f>G34/G36+G15</f>
        <v>0.1</v>
      </c>
      <c r="H38" s="160"/>
      <c r="I38" s="145">
        <f>I34/G36+I15</f>
        <v>0.6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0.5</v>
      </c>
      <c r="G39" s="146">
        <f>ROUND(G38,3)</f>
        <v>0.1</v>
      </c>
      <c r="H39" s="161">
        <f>SDP!$K$4</f>
        <v>1.2</v>
      </c>
      <c r="I39" s="146">
        <f>ROUND(I38,3)</f>
        <v>0.6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>
  <sheetPr codeName="Feuil103"/>
  <dimension ref="A1:O39"/>
  <sheetViews>
    <sheetView workbookViewId="0"/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602</v>
      </c>
      <c r="B1" s="221" t="str">
        <f>'BP+BE'!B112</f>
        <v xml:space="preserve">piquetage 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467</v>
      </c>
      <c r="C5" s="204">
        <v>1</v>
      </c>
      <c r="D5" s="206">
        <f>'SDP 602'!K5*0.8</f>
        <v>0.2</v>
      </c>
      <c r="E5" s="206">
        <f>K5*0.2</f>
        <v>0.05</v>
      </c>
      <c r="F5" s="206">
        <f t="shared" ref="F5:F13" si="0">D5*C5</f>
        <v>0.2</v>
      </c>
      <c r="G5" s="206">
        <f t="shared" ref="G5:G13" si="1">E5*C5</f>
        <v>0.05</v>
      </c>
      <c r="H5" s="158">
        <f>SDP!$K$4</f>
        <v>1.2</v>
      </c>
      <c r="I5" s="206">
        <f t="shared" ref="I5:I13" si="2">(F5+G5)*H5</f>
        <v>0.3</v>
      </c>
      <c r="K5">
        <v>0.25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0.25</v>
      </c>
      <c r="G15" s="139">
        <f>SUM(G5:G14)</f>
        <v>0.05</v>
      </c>
      <c r="H15" s="153">
        <f>SDP!$K$4</f>
        <v>1.2</v>
      </c>
      <c r="I15" s="139">
        <f>SUM(I5:I14)</f>
        <v>0.3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0.25</v>
      </c>
      <c r="G38" s="145">
        <f>G34/G36+G15</f>
        <v>0.05</v>
      </c>
      <c r="H38" s="160"/>
      <c r="I38" s="145">
        <f>I34/G36+I15</f>
        <v>0.3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0.25</v>
      </c>
      <c r="G39" s="146">
        <f>ROUND(G38,3)</f>
        <v>0.05</v>
      </c>
      <c r="H39" s="161">
        <f>SDP!$K$4</f>
        <v>1.2</v>
      </c>
      <c r="I39" s="146">
        <f>ROUND(I38,3)</f>
        <v>0.3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>
  <sheetPr codeName="Feuil104"/>
  <dimension ref="A1:O39"/>
  <sheetViews>
    <sheetView topLeftCell="A13" workbookViewId="0">
      <selection activeCell="K10" sqref="K10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603</v>
      </c>
      <c r="B1" s="221" t="str">
        <f>'BP+BE'!B113</f>
        <v xml:space="preserve">Fumier organique 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603'!K5*0.8</f>
        <v>36</v>
      </c>
      <c r="E5" s="206">
        <f>K5*0.2</f>
        <v>9</v>
      </c>
      <c r="F5" s="206">
        <f t="shared" ref="F5:F13" si="0">D5*C5</f>
        <v>36</v>
      </c>
      <c r="G5" s="206">
        <f t="shared" ref="G5:G13" si="1">E5*C5</f>
        <v>9</v>
      </c>
      <c r="H5" s="158">
        <f>SDP!$K$4</f>
        <v>1.2</v>
      </c>
      <c r="I5" s="206">
        <f t="shared" ref="I5:I13" si="2">(F5+G5)*H5</f>
        <v>54</v>
      </c>
      <c r="K5">
        <v>45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45</v>
      </c>
      <c r="G15" s="139">
        <f>SUM(G5:G14)</f>
        <v>9</v>
      </c>
      <c r="H15" s="153">
        <f>SDP!$K$4</f>
        <v>1.2</v>
      </c>
      <c r="I15" s="139">
        <f>SUM(I5:I14)</f>
        <v>54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45</v>
      </c>
      <c r="G38" s="145">
        <f>G34/G36+G15</f>
        <v>9</v>
      </c>
      <c r="H38" s="160"/>
      <c r="I38" s="145">
        <f>I34/G36+I15</f>
        <v>54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45</v>
      </c>
      <c r="G39" s="146">
        <f>ROUND(G38,3)</f>
        <v>9</v>
      </c>
      <c r="H39" s="161">
        <f>SDP!$K$4</f>
        <v>1.2</v>
      </c>
      <c r="I39" s="146">
        <f>ROUND(I38,3)</f>
        <v>54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>
  <sheetPr codeName="Feuil105"/>
  <dimension ref="A1:O39"/>
  <sheetViews>
    <sheetView topLeftCell="A13" workbookViewId="0">
      <selection activeCell="K8" sqref="K8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604</v>
      </c>
      <c r="B1" s="221" t="str">
        <f>'BP+BE'!B114</f>
        <v xml:space="preserve">terre végétale 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604'!K5*0.8</f>
        <v>15.200000000000001</v>
      </c>
      <c r="E5" s="206">
        <f>K5*0.2</f>
        <v>3.8000000000000003</v>
      </c>
      <c r="F5" s="206">
        <f t="shared" ref="F5:F13" si="0">D5*C5</f>
        <v>15.200000000000001</v>
      </c>
      <c r="G5" s="206">
        <f t="shared" ref="G5:G13" si="1">E5*C5</f>
        <v>3.8000000000000003</v>
      </c>
      <c r="H5" s="158">
        <f>SDP!$K$4</f>
        <v>1.2</v>
      </c>
      <c r="I5" s="206">
        <f t="shared" ref="I5:I13" si="2">(F5+G5)*H5</f>
        <v>22.8</v>
      </c>
      <c r="K5">
        <v>19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19</v>
      </c>
      <c r="G15" s="139">
        <f>SUM(G5:G14)</f>
        <v>3.8000000000000003</v>
      </c>
      <c r="H15" s="153">
        <f>SDP!$K$4</f>
        <v>1.2</v>
      </c>
      <c r="I15" s="139">
        <f>SUM(I5:I14)</f>
        <v>22.8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19</v>
      </c>
      <c r="G38" s="145">
        <f>G34/G36+G15</f>
        <v>3.8000000000000003</v>
      </c>
      <c r="H38" s="160"/>
      <c r="I38" s="145">
        <f>I34/G36+I15</f>
        <v>22.8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19</v>
      </c>
      <c r="G39" s="146">
        <f>ROUND(G38,3)</f>
        <v>3.8</v>
      </c>
      <c r="H39" s="161">
        <f>SDP!$K$4</f>
        <v>1.2</v>
      </c>
      <c r="I39" s="146">
        <f>ROUND(I38,3)</f>
        <v>22.8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>
  <sheetPr codeName="Feuil106"/>
  <dimension ref="A1:O39"/>
  <sheetViews>
    <sheetView workbookViewId="0">
      <selection activeCell="K10" sqref="K10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164</v>
      </c>
      <c r="B1" s="221" t="str">
        <f>'BP+BE'!B115</f>
        <v>Phoenix dactilifera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606a'!K5*0.8</f>
        <v>480</v>
      </c>
      <c r="E5" s="206">
        <f>K5*0.2</f>
        <v>120</v>
      </c>
      <c r="F5" s="206">
        <f t="shared" ref="F5:F13" si="0">D5*C5</f>
        <v>480</v>
      </c>
      <c r="G5" s="206">
        <f t="shared" ref="G5:G13" si="1">E5*C5</f>
        <v>120</v>
      </c>
      <c r="H5" s="158">
        <f>SDP!$K$4</f>
        <v>1.2</v>
      </c>
      <c r="I5" s="206">
        <f t="shared" ref="I5:I13" si="2">(F5+G5)*H5</f>
        <v>720</v>
      </c>
      <c r="K5">
        <v>600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600</v>
      </c>
      <c r="G15" s="139">
        <f>SUM(G5:G14)</f>
        <v>120</v>
      </c>
      <c r="H15" s="153">
        <f>SDP!$K$4</f>
        <v>1.2</v>
      </c>
      <c r="I15" s="139">
        <f>SUM(I5:I14)</f>
        <v>720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600</v>
      </c>
      <c r="G38" s="145">
        <f>G34/G36+G15</f>
        <v>120</v>
      </c>
      <c r="H38" s="160"/>
      <c r="I38" s="145">
        <f>I34/G36+I15</f>
        <v>720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600</v>
      </c>
      <c r="G39" s="146">
        <f>ROUND(G38,3)</f>
        <v>120</v>
      </c>
      <c r="H39" s="161">
        <f>SDP!$K$4</f>
        <v>1.2</v>
      </c>
      <c r="I39" s="146">
        <f>ROUND(I38,3)</f>
        <v>720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>
  <sheetPr codeName="Feuil107"/>
  <dimension ref="A1:O39"/>
  <sheetViews>
    <sheetView workbookViewId="0">
      <selection activeCell="L8" sqref="L8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165</v>
      </c>
      <c r="B1" s="221" t="str">
        <f>'BP+BE'!B116</f>
        <v>Olea europa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606b'!K5*0.8</f>
        <v>256</v>
      </c>
      <c r="E5" s="206">
        <f>K5*0.2</f>
        <v>64</v>
      </c>
      <c r="F5" s="206">
        <f t="shared" ref="F5:F13" si="0">D5*C5</f>
        <v>256</v>
      </c>
      <c r="G5" s="206">
        <f t="shared" ref="G5:G13" si="1">E5*C5</f>
        <v>64</v>
      </c>
      <c r="H5" s="158">
        <f>SDP!$K$4</f>
        <v>1.2</v>
      </c>
      <c r="I5" s="206">
        <f t="shared" ref="I5:I13" si="2">(F5+G5)*H5</f>
        <v>384</v>
      </c>
      <c r="K5">
        <v>320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320</v>
      </c>
      <c r="G15" s="139">
        <f>SUM(G5:G14)</f>
        <v>64</v>
      </c>
      <c r="H15" s="153">
        <f>SDP!$K$4</f>
        <v>1.2</v>
      </c>
      <c r="I15" s="139">
        <f>SUM(I5:I14)</f>
        <v>384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320</v>
      </c>
      <c r="G38" s="145">
        <f>G34/G36+G15</f>
        <v>64</v>
      </c>
      <c r="H38" s="160"/>
      <c r="I38" s="145">
        <f>I34/G36+I15</f>
        <v>384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320</v>
      </c>
      <c r="G39" s="146">
        <f>ROUND(G38,3)</f>
        <v>64</v>
      </c>
      <c r="H39" s="161">
        <f>SDP!$K$4</f>
        <v>1.2</v>
      </c>
      <c r="I39" s="146">
        <f>ROUND(I38,3)</f>
        <v>384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>
  <sheetPr codeName="Feuil108"/>
  <dimension ref="A1:O39"/>
  <sheetViews>
    <sheetView workbookViewId="0">
      <selection activeCell="J9" sqref="J9:J10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166</v>
      </c>
      <c r="B1" s="221" t="str">
        <f>'BP+BE'!B117</f>
        <v>Populus alba pyramidalis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606c'!K5*0.8</f>
        <v>25.6</v>
      </c>
      <c r="E5" s="206">
        <f>K5*0.2</f>
        <v>6.4</v>
      </c>
      <c r="F5" s="206">
        <f t="shared" ref="F5:F13" si="0">D5*C5</f>
        <v>25.6</v>
      </c>
      <c r="G5" s="206">
        <f t="shared" ref="G5:G13" si="1">E5*C5</f>
        <v>6.4</v>
      </c>
      <c r="H5" s="158">
        <f>SDP!$K$4</f>
        <v>1.2</v>
      </c>
      <c r="I5" s="206">
        <f t="shared" ref="I5:I13" si="2">(F5+G5)*H5</f>
        <v>38.4</v>
      </c>
      <c r="K5">
        <v>32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32</v>
      </c>
      <c r="G15" s="139">
        <f>SUM(G5:G14)</f>
        <v>6.4</v>
      </c>
      <c r="H15" s="153">
        <f>SDP!$K$4</f>
        <v>1.2</v>
      </c>
      <c r="I15" s="139">
        <f>SUM(I5:I14)</f>
        <v>38.4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32</v>
      </c>
      <c r="G38" s="145">
        <f>G34/G36+G15</f>
        <v>6.4</v>
      </c>
      <c r="H38" s="160"/>
      <c r="I38" s="145">
        <f>I34/G36+I15</f>
        <v>38.4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32</v>
      </c>
      <c r="G39" s="146">
        <f>ROUND(G38,3)</f>
        <v>6.4</v>
      </c>
      <c r="H39" s="161">
        <f>SDP!$K$4</f>
        <v>1.2</v>
      </c>
      <c r="I39" s="146">
        <f>ROUND(I38,3)</f>
        <v>38.4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>
  <sheetPr codeName="Feuil109"/>
  <dimension ref="A1:O39"/>
  <sheetViews>
    <sheetView workbookViewId="0">
      <selection activeCell="K7" sqref="K7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167</v>
      </c>
      <c r="B1" s="221" t="str">
        <f>'BP+BE'!B118</f>
        <v>Plumbago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606d'!K5*0.8</f>
        <v>6.8000000000000007</v>
      </c>
      <c r="E5" s="206">
        <f>K5*0.2</f>
        <v>1.7000000000000002</v>
      </c>
      <c r="F5" s="206">
        <f t="shared" ref="F5:F13" si="0">D5*C5</f>
        <v>6.8000000000000007</v>
      </c>
      <c r="G5" s="206">
        <f t="shared" ref="G5:G13" si="1">E5*C5</f>
        <v>1.7000000000000002</v>
      </c>
      <c r="H5" s="158">
        <f>SDP!$K$4</f>
        <v>1.2</v>
      </c>
      <c r="I5" s="206">
        <f t="shared" ref="I5:I13" si="2">(F5+G5)*H5</f>
        <v>10.199999999999999</v>
      </c>
      <c r="K5">
        <v>8.5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8.5</v>
      </c>
      <c r="G15" s="139">
        <f>SUM(G5:G14)</f>
        <v>1.7000000000000002</v>
      </c>
      <c r="H15" s="153">
        <f>SDP!$K$4</f>
        <v>1.2</v>
      </c>
      <c r="I15" s="139">
        <f>SUM(I5:I14)</f>
        <v>10.199999999999999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8.5</v>
      </c>
      <c r="G38" s="145">
        <f>G34/G36+G15</f>
        <v>1.7000000000000002</v>
      </c>
      <c r="H38" s="160"/>
      <c r="I38" s="145">
        <f>I34/G36+I15</f>
        <v>10.199999999999999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8.5</v>
      </c>
      <c r="G39" s="146">
        <f>ROUND(G38,3)</f>
        <v>1.7</v>
      </c>
      <c r="H39" s="161">
        <f>SDP!$K$4</f>
        <v>1.2</v>
      </c>
      <c r="I39" s="146">
        <f>ROUND(I38,3)</f>
        <v>10.199999999999999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8"/>
  <dimension ref="A1:O39"/>
  <sheetViews>
    <sheetView topLeftCell="A19" workbookViewId="0">
      <selection activeCell="H21" sqref="H21:H27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105</v>
      </c>
      <c r="B1" s="221" t="str">
        <f>'BP+BE'!B10</f>
        <v>Démolition de trottoir ,TPC et ilots de carrefour existant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47" t="s">
        <v>418</v>
      </c>
      <c r="E3" s="147" t="s">
        <v>195</v>
      </c>
      <c r="F3" s="147" t="s">
        <v>418</v>
      </c>
      <c r="G3" s="152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35"/>
      <c r="B5" s="135"/>
      <c r="C5" s="135"/>
      <c r="D5" s="147"/>
      <c r="E5" s="147"/>
      <c r="F5" s="147"/>
      <c r="G5" s="147"/>
      <c r="H5" s="147"/>
      <c r="I5" s="147"/>
      <c r="L5" s="136"/>
    </row>
    <row r="6" spans="1:15" ht="17.25" customHeight="1">
      <c r="A6" s="135"/>
      <c r="B6" s="135"/>
      <c r="C6" s="135"/>
      <c r="D6" s="147"/>
      <c r="E6" s="147"/>
      <c r="F6" s="147"/>
      <c r="G6" s="147"/>
      <c r="H6" s="147"/>
      <c r="I6" s="147"/>
      <c r="L6" s="136"/>
    </row>
    <row r="7" spans="1:15" ht="15" customHeight="1">
      <c r="A7" s="135"/>
      <c r="B7" s="135"/>
      <c r="C7" s="135"/>
      <c r="D7" s="147"/>
      <c r="E7" s="147"/>
      <c r="F7" s="147"/>
      <c r="G7" s="147"/>
      <c r="H7" s="147"/>
      <c r="I7" s="147"/>
    </row>
    <row r="8" spans="1:15" ht="21" customHeight="1">
      <c r="A8" s="135"/>
      <c r="B8" s="135"/>
      <c r="C8" s="135"/>
      <c r="D8" s="147"/>
      <c r="E8" s="147"/>
      <c r="F8" s="147"/>
      <c r="G8" s="147"/>
      <c r="H8" s="147"/>
      <c r="I8" s="147"/>
      <c r="L8" s="136"/>
    </row>
    <row r="9" spans="1:15" ht="19.5" customHeight="1">
      <c r="A9" s="135"/>
      <c r="B9" s="135"/>
      <c r="C9" s="135"/>
      <c r="D9" s="147"/>
      <c r="E9" s="147"/>
      <c r="F9" s="147"/>
      <c r="G9" s="147"/>
      <c r="H9" s="147"/>
      <c r="I9" s="147"/>
      <c r="L9" s="136"/>
    </row>
    <row r="10" spans="1:15" ht="17.25" customHeight="1">
      <c r="A10" s="135"/>
      <c r="B10" s="135"/>
      <c r="C10" s="135"/>
      <c r="D10" s="147"/>
      <c r="E10" s="147"/>
      <c r="F10" s="147"/>
      <c r="G10" s="147"/>
      <c r="H10" s="147"/>
      <c r="I10" s="147"/>
      <c r="L10" s="136"/>
    </row>
    <row r="11" spans="1:15" ht="18" customHeight="1">
      <c r="A11" s="135"/>
      <c r="B11" s="135"/>
      <c r="C11" s="135"/>
      <c r="D11" s="147"/>
      <c r="E11" s="147"/>
      <c r="F11" s="147"/>
      <c r="G11" s="147"/>
      <c r="H11" s="147"/>
      <c r="I11" s="147"/>
      <c r="L11" s="136"/>
    </row>
    <row r="12" spans="1:15" ht="19.5" customHeight="1">
      <c r="A12" s="135"/>
      <c r="B12" s="135"/>
      <c r="C12" s="135"/>
      <c r="D12" s="147"/>
      <c r="E12" s="147"/>
      <c r="F12" s="147"/>
      <c r="G12" s="147"/>
      <c r="H12" s="147"/>
      <c r="I12" s="147"/>
      <c r="L12" s="136"/>
    </row>
    <row r="13" spans="1:15" ht="25.5" customHeight="1">
      <c r="A13" s="135"/>
      <c r="B13" s="135"/>
      <c r="C13" s="135"/>
      <c r="D13" s="147"/>
      <c r="E13" s="147"/>
      <c r="F13" s="147"/>
      <c r="G13" s="147"/>
      <c r="H13" s="147"/>
      <c r="I13" s="147"/>
      <c r="L13" s="136"/>
    </row>
    <row r="14" spans="1:15" ht="23.25" customHeight="1">
      <c r="A14" s="135"/>
      <c r="B14" s="135"/>
      <c r="C14" s="135"/>
      <c r="D14" s="147"/>
      <c r="E14" s="147"/>
      <c r="F14" s="147"/>
      <c r="G14" s="147"/>
      <c r="H14" s="147"/>
      <c r="I14" s="147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0</v>
      </c>
      <c r="G15" s="139">
        <f>SUM(G5:G14)</f>
        <v>0</v>
      </c>
      <c r="H15" s="153">
        <f>SDP!$K$4</f>
        <v>1.2</v>
      </c>
      <c r="I15" s="139">
        <f>SUM(I5:I14)</f>
        <v>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35" t="str">
        <f>'PRIX ELEMENTAIRES ENGINS EQUI'!B17</f>
        <v>Camion 18 m3</v>
      </c>
      <c r="B17" s="135" t="s">
        <v>221</v>
      </c>
      <c r="C17" s="135">
        <v>1</v>
      </c>
      <c r="D17" s="147">
        <f>'PRIX ELEMENTAIRES ENGINS EQUI'!G17*0.8</f>
        <v>240</v>
      </c>
      <c r="E17" s="147">
        <f>'PRIX ELEMENTAIRES ENGINS EQUI'!G17*0.2</f>
        <v>60</v>
      </c>
      <c r="F17" s="147">
        <f>D17*C17</f>
        <v>240</v>
      </c>
      <c r="G17" s="147">
        <f>E17*C17</f>
        <v>60</v>
      </c>
      <c r="H17" s="147">
        <f>SDP!$K$4</f>
        <v>1.2</v>
      </c>
      <c r="I17" s="147">
        <f>(G17+F17)*H17</f>
        <v>360</v>
      </c>
    </row>
    <row r="18" spans="1:11" ht="21" customHeight="1">
      <c r="A18" s="135" t="str">
        <f>'PRIX ELEMENTAIRES ENGINS EQUI'!B8</f>
        <v>Tractopelle</v>
      </c>
      <c r="B18" s="135" t="s">
        <v>221</v>
      </c>
      <c r="C18" s="135">
        <v>1</v>
      </c>
      <c r="D18" s="147">
        <f>'PRIX ELEMENTAIRES ENGINS EQUI'!G8*0.8</f>
        <v>200</v>
      </c>
      <c r="E18" s="147">
        <f>'PRIX ELEMENTAIRES ENGINS EQUI'!G8*0.2</f>
        <v>50</v>
      </c>
      <c r="F18" s="147">
        <f>D18*C18</f>
        <v>200</v>
      </c>
      <c r="G18" s="147">
        <f>E18*C18</f>
        <v>50</v>
      </c>
      <c r="H18" s="147">
        <f>SDP!$K$4</f>
        <v>1.2</v>
      </c>
      <c r="I18" s="147">
        <f>(G18+F18)*H18</f>
        <v>300</v>
      </c>
    </row>
    <row r="19" spans="1:11" ht="17.25" customHeight="1">
      <c r="A19" s="135"/>
      <c r="B19" s="135" t="s">
        <v>221</v>
      </c>
      <c r="C19" s="135"/>
      <c r="D19" s="147">
        <v>0</v>
      </c>
      <c r="E19" s="147">
        <v>0</v>
      </c>
      <c r="F19" s="147">
        <f t="shared" ref="F19:F20" si="0">D19*C19</f>
        <v>0</v>
      </c>
      <c r="G19" s="147">
        <f t="shared" ref="G19:G20" si="1">E19*C19</f>
        <v>0</v>
      </c>
      <c r="H19" s="147">
        <f>SDP!$K$4</f>
        <v>1.2</v>
      </c>
      <c r="I19" s="147">
        <f t="shared" ref="I19:I20" si="2">(G19+F19)*H19</f>
        <v>0</v>
      </c>
    </row>
    <row r="20" spans="1:11" ht="21" customHeight="1">
      <c r="A20" s="135"/>
      <c r="B20" s="135" t="s">
        <v>221</v>
      </c>
      <c r="C20" s="135"/>
      <c r="D20" s="147">
        <f>'PRIX ELEMENTAIRES ENGINS EQUI'!G35*0.8</f>
        <v>280</v>
      </c>
      <c r="E20" s="147">
        <f>'PRIX ELEMENTAIRES ENGINS EQUI'!G35*0.2</f>
        <v>70</v>
      </c>
      <c r="F20" s="147">
        <f t="shared" si="0"/>
        <v>0</v>
      </c>
      <c r="G20" s="147">
        <f t="shared" si="1"/>
        <v>0</v>
      </c>
      <c r="H20" s="147">
        <f>SDP!$K$4</f>
        <v>1.2</v>
      </c>
      <c r="I20" s="147">
        <f t="shared" si="2"/>
        <v>0</v>
      </c>
    </row>
    <row r="21" spans="1:11" ht="18.75" customHeight="1">
      <c r="A21" s="135"/>
      <c r="B21" s="135" t="s">
        <v>221</v>
      </c>
      <c r="C21" s="135"/>
      <c r="D21" s="147"/>
      <c r="E21" s="147"/>
      <c r="F21" s="147"/>
      <c r="G21" s="147"/>
      <c r="H21" s="147"/>
      <c r="I21" s="147"/>
    </row>
    <row r="22" spans="1:11" ht="21" customHeight="1">
      <c r="A22" s="135"/>
      <c r="B22" s="135" t="s">
        <v>221</v>
      </c>
      <c r="C22" s="135"/>
      <c r="D22" s="147"/>
      <c r="E22" s="147"/>
      <c r="F22" s="147"/>
      <c r="G22" s="147"/>
      <c r="H22" s="147"/>
      <c r="I22" s="147"/>
    </row>
    <row r="23" spans="1:11" ht="18.75" customHeight="1">
      <c r="A23" s="135"/>
      <c r="B23" s="135" t="s">
        <v>221</v>
      </c>
      <c r="C23" s="135"/>
      <c r="D23" s="147"/>
      <c r="E23" s="147"/>
      <c r="F23" s="147"/>
      <c r="G23" s="147"/>
      <c r="H23" s="147"/>
      <c r="I23" s="147"/>
    </row>
    <row r="24" spans="1:11" ht="19.5" customHeight="1">
      <c r="A24" s="135"/>
      <c r="B24" s="135" t="s">
        <v>221</v>
      </c>
      <c r="C24" s="135"/>
      <c r="D24" s="147"/>
      <c r="E24" s="147"/>
      <c r="F24" s="147"/>
      <c r="G24" s="147"/>
      <c r="H24" s="147"/>
      <c r="I24" s="147"/>
    </row>
    <row r="25" spans="1:11" ht="23.25" customHeight="1">
      <c r="A25" s="135"/>
      <c r="B25" s="135" t="s">
        <v>221</v>
      </c>
      <c r="C25" s="135"/>
      <c r="D25" s="147"/>
      <c r="E25" s="147"/>
      <c r="F25" s="147"/>
      <c r="G25" s="147"/>
      <c r="H25" s="147"/>
      <c r="I25" s="147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440</v>
      </c>
      <c r="G26" s="139">
        <f>SUM(G17:G25)</f>
        <v>110</v>
      </c>
      <c r="H26" s="153"/>
      <c r="I26" s="139">
        <f>SUM(I17:I25)</f>
        <v>660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/>
      <c r="I27" s="139"/>
    </row>
    <row r="28" spans="1:11" ht="19.5" customHeight="1">
      <c r="A28" s="135" t="s">
        <v>218</v>
      </c>
      <c r="B28" s="135" t="s">
        <v>221</v>
      </c>
      <c r="C28" s="135"/>
      <c r="D28" s="147">
        <f>K28*0.8</f>
        <v>33.527999999999999</v>
      </c>
      <c r="E28" s="147">
        <f>K28*0.2</f>
        <v>8.3819999999999997</v>
      </c>
      <c r="F28" s="147">
        <f>ROUND(D28*C28,3)</f>
        <v>0</v>
      </c>
      <c r="G28" s="147">
        <f>ROUND(E28*C28,3)</f>
        <v>0</v>
      </c>
      <c r="H28" s="147">
        <f>SDP!$K$4</f>
        <v>1.2</v>
      </c>
      <c r="I28" s="147">
        <f t="shared" ref="I28:I30" si="3">(F28+G28)*H28</f>
        <v>0</v>
      </c>
      <c r="K28">
        <f>'PRIX ELEMENTAIRES MO'!$I$15</f>
        <v>41.91</v>
      </c>
    </row>
    <row r="29" spans="1:11" ht="18" customHeight="1">
      <c r="A29" s="135" t="s">
        <v>219</v>
      </c>
      <c r="B29" s="135" t="s">
        <v>221</v>
      </c>
      <c r="C29" s="135">
        <v>1</v>
      </c>
      <c r="D29" s="147">
        <f>ROUND(K29*0.8,3)</f>
        <v>29.434000000000001</v>
      </c>
      <c r="E29" s="147">
        <f>ROUND(K29*0.2,3)</f>
        <v>7.3579999999999997</v>
      </c>
      <c r="F29" s="147">
        <f>ROUND(D29*C29,3)</f>
        <v>29.434000000000001</v>
      </c>
      <c r="G29" s="147">
        <f>ROUND(E29*C29,3)</f>
        <v>7.3579999999999997</v>
      </c>
      <c r="H29" s="147">
        <f>SDP!$K$4</f>
        <v>1.2</v>
      </c>
      <c r="I29" s="147">
        <f t="shared" si="3"/>
        <v>44.150399999999998</v>
      </c>
      <c r="K29">
        <f>'PRIX ELEMENTAIRES MO'!$I$16</f>
        <v>36.792000000000002</v>
      </c>
    </row>
    <row r="30" spans="1:11" ht="18" customHeight="1">
      <c r="A30" s="135" t="s">
        <v>220</v>
      </c>
      <c r="B30" s="135" t="s">
        <v>221</v>
      </c>
      <c r="C30" s="23">
        <v>4</v>
      </c>
      <c r="D30" s="147">
        <f t="shared" ref="D30" si="4">K30*0.8</f>
        <v>21.488</v>
      </c>
      <c r="E30" s="147">
        <f t="shared" ref="E30" si="5">K30*0.2</f>
        <v>5.3719999999999999</v>
      </c>
      <c r="F30" s="147">
        <f t="shared" ref="F30" si="6">D30*C30</f>
        <v>85.951999999999998</v>
      </c>
      <c r="G30" s="147">
        <f t="shared" ref="G30" si="7">E30*C30</f>
        <v>21.488</v>
      </c>
      <c r="H30" s="147">
        <f>SDP!$K$4</f>
        <v>1.2</v>
      </c>
      <c r="I30" s="147">
        <f t="shared" si="3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115.386</v>
      </c>
      <c r="G31" s="139">
        <f>SUM(G28:G30)</f>
        <v>28.846</v>
      </c>
      <c r="H31" s="153">
        <f>SDP!$K$4</f>
        <v>1.2</v>
      </c>
      <c r="I31" s="139">
        <f>SUM(I28:I30)</f>
        <v>173.07839999999999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52"/>
      <c r="E34" s="152"/>
      <c r="F34" s="152">
        <f>F31+F26</f>
        <v>555.38599999999997</v>
      </c>
      <c r="G34" s="143">
        <f>G31+G26</f>
        <v>138.846</v>
      </c>
      <c r="H34" s="156"/>
      <c r="I34" s="150">
        <f>I31+I26</f>
        <v>833.07839999999999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52"/>
      <c r="E36" s="152"/>
      <c r="F36" s="152"/>
      <c r="G36" s="152">
        <v>250</v>
      </c>
      <c r="H36" s="158"/>
      <c r="I36" s="152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2.2215439999999997</v>
      </c>
      <c r="G38" s="145">
        <f>G34/G36+G15</f>
        <v>0.55538399999999999</v>
      </c>
      <c r="H38" s="160"/>
      <c r="I38" s="145">
        <f>I34/G36+I15</f>
        <v>3.3323136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2.222</v>
      </c>
      <c r="G39" s="146">
        <f>ROUND(G38,3)</f>
        <v>0.55500000000000005</v>
      </c>
      <c r="H39" s="161">
        <f>SDP!$K$4</f>
        <v>1.2</v>
      </c>
      <c r="I39" s="146">
        <f>ROUND(I38,3)</f>
        <v>3.3319999999999999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>
  <sheetPr codeName="Feuil110"/>
  <dimension ref="A1:O39"/>
  <sheetViews>
    <sheetView workbookViewId="0">
      <selection activeCell="F26" sqref="F26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168</v>
      </c>
      <c r="B1" s="221" t="str">
        <f>'BP+BE'!B119</f>
        <v>Hibiscus rosa-sinnesis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467</v>
      </c>
      <c r="C5" s="204">
        <v>1</v>
      </c>
      <c r="D5" s="206">
        <f>'SDP 606e'!K5*0.8</f>
        <v>5.2</v>
      </c>
      <c r="E5" s="206">
        <f>K5*0.2</f>
        <v>1.3</v>
      </c>
      <c r="F5" s="206">
        <f t="shared" ref="F5:F13" si="0">D5*C5</f>
        <v>5.2</v>
      </c>
      <c r="G5" s="206">
        <f t="shared" ref="G5:G13" si="1">E5*C5</f>
        <v>1.3</v>
      </c>
      <c r="H5" s="158">
        <f>SDP!$K$4</f>
        <v>1.2</v>
      </c>
      <c r="I5" s="206">
        <f t="shared" ref="I5:I13" si="2">(F5+G5)*H5</f>
        <v>7.8</v>
      </c>
      <c r="K5">
        <v>6.5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6.5</v>
      </c>
      <c r="G15" s="139">
        <f>SUM(G5:G14)</f>
        <v>1.3</v>
      </c>
      <c r="H15" s="153">
        <f>SDP!$K$4</f>
        <v>1.2</v>
      </c>
      <c r="I15" s="139">
        <f>SUM(I5:I14)</f>
        <v>7.8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6.5</v>
      </c>
      <c r="G38" s="145">
        <f>G34/G36+G15</f>
        <v>1.3</v>
      </c>
      <c r="H38" s="160"/>
      <c r="I38" s="145">
        <f>I34/G36+I15</f>
        <v>7.8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6.5</v>
      </c>
      <c r="G39" s="146">
        <f>ROUND(G38,3)</f>
        <v>1.3</v>
      </c>
      <c r="H39" s="161">
        <f>SDP!$K$4</f>
        <v>1.2</v>
      </c>
      <c r="I39" s="146">
        <f>ROUND(I38,3)</f>
        <v>7.8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>
  <sheetPr codeName="Feuil111"/>
  <dimension ref="A1:O39"/>
  <sheetViews>
    <sheetView topLeftCell="A13" workbookViewId="0">
      <selection activeCell="F16" sqref="F16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169</v>
      </c>
      <c r="B1" s="221" t="str">
        <f>'BP+BE'!B120</f>
        <v>Gynèrium argentimum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606f'!K5*0.8</f>
        <v>12.4</v>
      </c>
      <c r="E5" s="206">
        <f>K5*0.2</f>
        <v>3.1</v>
      </c>
      <c r="F5" s="206">
        <f t="shared" ref="F5:F13" si="0">D5*C5</f>
        <v>12.4</v>
      </c>
      <c r="G5" s="206">
        <f t="shared" ref="G5:G13" si="1">E5*C5</f>
        <v>3.1</v>
      </c>
      <c r="H5" s="158">
        <f>SDP!$K$4</f>
        <v>1.2</v>
      </c>
      <c r="I5" s="206">
        <f t="shared" ref="I5:I13" si="2">(F5+G5)*H5</f>
        <v>18.599999999999998</v>
      </c>
      <c r="K5">
        <v>15.5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15.5</v>
      </c>
      <c r="G15" s="139">
        <f>SUM(G5:G14)</f>
        <v>3.1</v>
      </c>
      <c r="H15" s="153">
        <f>SDP!$K$4</f>
        <v>1.2</v>
      </c>
      <c r="I15" s="139">
        <f>SUM(I5:I14)</f>
        <v>18.599999999999998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15.5</v>
      </c>
      <c r="G38" s="145">
        <f>G34/G36+G15</f>
        <v>3.1</v>
      </c>
      <c r="H38" s="160"/>
      <c r="I38" s="145">
        <f>I34/G36+I15</f>
        <v>18.599999999999998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15.5</v>
      </c>
      <c r="G39" s="146">
        <f>ROUND(G38,3)</f>
        <v>3.1</v>
      </c>
      <c r="H39" s="161">
        <f>SDP!$K$4</f>
        <v>1.2</v>
      </c>
      <c r="I39" s="146">
        <f>ROUND(I38,3)</f>
        <v>18.600000000000001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>
  <sheetPr codeName="Feuil112"/>
  <dimension ref="A1:O39"/>
  <sheetViews>
    <sheetView workbookViewId="0">
      <selection activeCell="D18" sqref="D18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170</v>
      </c>
      <c r="B1" s="221" t="str">
        <f>'BP+BE'!B121</f>
        <v>dimorphotheca Violèta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606g'!K5*0.8</f>
        <v>6.8000000000000007</v>
      </c>
      <c r="E5" s="206">
        <f>K5*0.2</f>
        <v>1.7000000000000002</v>
      </c>
      <c r="F5" s="206">
        <f t="shared" ref="F5:F13" si="0">D5*C5</f>
        <v>6.8000000000000007</v>
      </c>
      <c r="G5" s="206">
        <f t="shared" ref="G5:G13" si="1">E5*C5</f>
        <v>1.7000000000000002</v>
      </c>
      <c r="H5" s="158">
        <f>SDP!$K$4</f>
        <v>1.2</v>
      </c>
      <c r="I5" s="206">
        <f t="shared" ref="I5:I13" si="2">(F5+G5)*H5</f>
        <v>10.199999999999999</v>
      </c>
      <c r="K5">
        <v>8.5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8.5</v>
      </c>
      <c r="G15" s="139">
        <f>SUM(G5:G14)</f>
        <v>1.7000000000000002</v>
      </c>
      <c r="H15" s="153">
        <f>SDP!$K$4</f>
        <v>1.2</v>
      </c>
      <c r="I15" s="139">
        <f>SUM(I5:I14)</f>
        <v>10.199999999999999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8.5</v>
      </c>
      <c r="G38" s="145">
        <f>G34/G36+G15</f>
        <v>1.7000000000000002</v>
      </c>
      <c r="H38" s="160"/>
      <c r="I38" s="145">
        <f>I34/G36+I15</f>
        <v>10.199999999999999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8.5</v>
      </c>
      <c r="G39" s="146">
        <f>ROUND(G38,3)</f>
        <v>1.7</v>
      </c>
      <c r="H39" s="161">
        <f>SDP!$K$4</f>
        <v>1.2</v>
      </c>
      <c r="I39" s="146">
        <f>ROUND(I38,3)</f>
        <v>10.199999999999999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>
  <sheetPr codeName="Feuil113"/>
  <dimension ref="A1:O39"/>
  <sheetViews>
    <sheetView workbookViewId="0">
      <selection activeCell="J9" sqref="J9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171</v>
      </c>
      <c r="B1" s="221" t="str">
        <f>'BP+BE'!B122</f>
        <v>Gazon en plaque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606h'!K5*0.8</f>
        <v>7.0400000000000009</v>
      </c>
      <c r="E5" s="206">
        <f>K5*0.2</f>
        <v>1.7600000000000002</v>
      </c>
      <c r="F5" s="206">
        <f t="shared" ref="F5:F13" si="0">D5*C5</f>
        <v>7.0400000000000009</v>
      </c>
      <c r="G5" s="206">
        <f t="shared" ref="G5:G13" si="1">E5*C5</f>
        <v>1.7600000000000002</v>
      </c>
      <c r="H5" s="158">
        <f>SDP!$K$4</f>
        <v>1.2</v>
      </c>
      <c r="I5" s="206">
        <f t="shared" ref="I5:I13" si="2">(F5+G5)*H5</f>
        <v>10.56</v>
      </c>
      <c r="K5">
        <v>8.8000000000000007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8.8000000000000007</v>
      </c>
      <c r="G15" s="139">
        <f>SUM(G5:G14)</f>
        <v>1.7600000000000002</v>
      </c>
      <c r="H15" s="153">
        <f>SDP!$K$4</f>
        <v>1.2</v>
      </c>
      <c r="I15" s="139">
        <f>SUM(I5:I14)</f>
        <v>10.56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8.8000000000000007</v>
      </c>
      <c r="G38" s="145">
        <f>G34/G36+G15</f>
        <v>1.7600000000000002</v>
      </c>
      <c r="H38" s="160"/>
      <c r="I38" s="145">
        <f>I34/G36+I15</f>
        <v>10.56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8.8000000000000007</v>
      </c>
      <c r="G39" s="146">
        <f>ROUND(G38,3)</f>
        <v>1.76</v>
      </c>
      <c r="H39" s="161">
        <f>SDP!$K$4</f>
        <v>1.2</v>
      </c>
      <c r="I39" s="146">
        <f>ROUND(I38,3)</f>
        <v>10.56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>
  <sheetPr codeName="Feuil114"/>
  <dimension ref="A1:O39"/>
  <sheetViews>
    <sheetView topLeftCell="A16" workbookViewId="0">
      <selection activeCell="K11" sqref="K11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607</v>
      </c>
      <c r="B1" s="221" t="str">
        <f>'BP+BE'!B123</f>
        <v>entretien (traveaux d'entretien durant la periode de garantie)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607'!K5*0.8</f>
        <v>4400</v>
      </c>
      <c r="E5" s="206">
        <f>K5*0.2</f>
        <v>1100</v>
      </c>
      <c r="F5" s="206">
        <f t="shared" ref="F5:F13" si="0">D5*C5</f>
        <v>4400</v>
      </c>
      <c r="G5" s="206">
        <f t="shared" ref="G5:G13" si="1">E5*C5</f>
        <v>1100</v>
      </c>
      <c r="H5" s="158">
        <f>SDP!$K$4</f>
        <v>1.2</v>
      </c>
      <c r="I5" s="206">
        <f t="shared" ref="I5:I13" si="2">(F5+G5)*H5</f>
        <v>6600</v>
      </c>
      <c r="K5" s="136">
        <v>5500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5500</v>
      </c>
      <c r="G15" s="139">
        <f>SUM(G5:G14)</f>
        <v>1100</v>
      </c>
      <c r="H15" s="153">
        <f>SDP!$K$4</f>
        <v>1.2</v>
      </c>
      <c r="I15" s="139">
        <f>SUM(I5:I14)</f>
        <v>6600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5500</v>
      </c>
      <c r="G38" s="145">
        <f>G34/G36+G15</f>
        <v>1100</v>
      </c>
      <c r="H38" s="160"/>
      <c r="I38" s="145">
        <f>I34/G36+I15</f>
        <v>6600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5500</v>
      </c>
      <c r="G39" s="146">
        <f>ROUND(G38,3)</f>
        <v>1100</v>
      </c>
      <c r="H39" s="161">
        <f>SDP!$K$4</f>
        <v>1.2</v>
      </c>
      <c r="I39" s="146">
        <f>ROUND(I38,3)</f>
        <v>6600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euil9"/>
  <dimension ref="A1:O39"/>
  <sheetViews>
    <sheetView topLeftCell="A19" workbookViewId="0">
      <selection activeCell="F23" sqref="F23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106</v>
      </c>
      <c r="B1" s="221" t="str">
        <f>'BP+BE'!B11</f>
        <v>Dépose , mise en dépôt et repose des panneaux de police…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47" t="s">
        <v>418</v>
      </c>
      <c r="E3" s="147" t="s">
        <v>195</v>
      </c>
      <c r="F3" s="147" t="s">
        <v>418</v>
      </c>
      <c r="G3" s="152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35"/>
      <c r="B5" s="135"/>
      <c r="C5" s="135"/>
      <c r="D5" s="147"/>
      <c r="E5" s="147"/>
      <c r="F5" s="147"/>
      <c r="G5" s="147"/>
      <c r="H5" s="147"/>
      <c r="I5" s="147"/>
      <c r="L5" s="136"/>
    </row>
    <row r="6" spans="1:15" ht="17.25" customHeight="1">
      <c r="A6" s="135"/>
      <c r="B6" s="135"/>
      <c r="C6" s="135"/>
      <c r="D6" s="147"/>
      <c r="E6" s="147"/>
      <c r="F6" s="147"/>
      <c r="G6" s="147"/>
      <c r="H6" s="147"/>
      <c r="I6" s="147"/>
      <c r="L6" s="136"/>
    </row>
    <row r="7" spans="1:15" ht="15" customHeight="1">
      <c r="A7" s="135"/>
      <c r="B7" s="135"/>
      <c r="C7" s="135"/>
      <c r="D7" s="147"/>
      <c r="E7" s="147"/>
      <c r="F7" s="147"/>
      <c r="G7" s="147"/>
      <c r="H7" s="147"/>
      <c r="I7" s="147"/>
    </row>
    <row r="8" spans="1:15" ht="21" customHeight="1">
      <c r="A8" s="135"/>
      <c r="B8" s="135"/>
      <c r="C8" s="135"/>
      <c r="D8" s="147"/>
      <c r="E8" s="147"/>
      <c r="F8" s="147"/>
      <c r="G8" s="147"/>
      <c r="H8" s="147"/>
      <c r="I8" s="147"/>
      <c r="L8" s="136"/>
    </row>
    <row r="9" spans="1:15" ht="19.5" customHeight="1">
      <c r="A9" s="135"/>
      <c r="B9" s="135"/>
      <c r="C9" s="135"/>
      <c r="D9" s="147"/>
      <c r="E9" s="147"/>
      <c r="F9" s="147"/>
      <c r="G9" s="147"/>
      <c r="H9" s="147"/>
      <c r="I9" s="147"/>
      <c r="L9" s="136"/>
    </row>
    <row r="10" spans="1:15" ht="17.25" customHeight="1">
      <c r="A10" s="135"/>
      <c r="B10" s="135"/>
      <c r="C10" s="135"/>
      <c r="D10" s="147"/>
      <c r="E10" s="147"/>
      <c r="F10" s="147"/>
      <c r="G10" s="147"/>
      <c r="H10" s="147"/>
      <c r="I10" s="147"/>
      <c r="L10" s="136"/>
    </row>
    <row r="11" spans="1:15" ht="18" customHeight="1">
      <c r="A11" s="135"/>
      <c r="B11" s="135"/>
      <c r="C11" s="135"/>
      <c r="D11" s="147"/>
      <c r="E11" s="147"/>
      <c r="F11" s="147"/>
      <c r="G11" s="147"/>
      <c r="H11" s="147"/>
      <c r="I11" s="147"/>
      <c r="L11" s="136"/>
    </row>
    <row r="12" spans="1:15" ht="19.5" customHeight="1">
      <c r="A12" s="135"/>
      <c r="B12" s="135"/>
      <c r="C12" s="135"/>
      <c r="D12" s="147"/>
      <c r="E12" s="147"/>
      <c r="F12" s="147"/>
      <c r="G12" s="147"/>
      <c r="H12" s="147"/>
      <c r="I12" s="147"/>
      <c r="L12" s="136"/>
    </row>
    <row r="13" spans="1:15" ht="25.5" customHeight="1">
      <c r="A13" s="135"/>
      <c r="B13" s="135"/>
      <c r="C13" s="135"/>
      <c r="D13" s="147"/>
      <c r="E13" s="147"/>
      <c r="F13" s="147"/>
      <c r="G13" s="147"/>
      <c r="H13" s="147"/>
      <c r="I13" s="147"/>
      <c r="L13" s="136"/>
    </row>
    <row r="14" spans="1:15" ht="23.25" customHeight="1">
      <c r="A14" s="135"/>
      <c r="B14" s="135"/>
      <c r="C14" s="135"/>
      <c r="D14" s="147"/>
      <c r="E14" s="147"/>
      <c r="F14" s="147"/>
      <c r="G14" s="147"/>
      <c r="H14" s="147"/>
      <c r="I14" s="147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0</v>
      </c>
      <c r="G15" s="139">
        <f>SUM(G5:G14)</f>
        <v>0</v>
      </c>
      <c r="H15" s="153">
        <f>SDP!$K$4</f>
        <v>1.2</v>
      </c>
      <c r="I15" s="139">
        <f>SUM(I5:I14)</f>
        <v>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35" t="str">
        <f>'PRIX ELEMENTAIRES ENGINS EQUI'!B17</f>
        <v>Camion 18 m3</v>
      </c>
      <c r="B17" s="135" t="s">
        <v>221</v>
      </c>
      <c r="C17" s="135">
        <v>1</v>
      </c>
      <c r="D17" s="147">
        <f>'PRIX ELEMENTAIRES ENGINS EQUI'!G17*0.8</f>
        <v>240</v>
      </c>
      <c r="E17" s="147">
        <f>'PRIX ELEMENTAIRES ENGINS EQUI'!G17*0.2</f>
        <v>60</v>
      </c>
      <c r="F17" s="147">
        <f>D17*C17</f>
        <v>240</v>
      </c>
      <c r="G17" s="147">
        <f>E17*C17</f>
        <v>60</v>
      </c>
      <c r="H17" s="147">
        <f>SDP!$K$4</f>
        <v>1.2</v>
      </c>
      <c r="I17" s="147">
        <f>(G17+F17)*H17</f>
        <v>360</v>
      </c>
    </row>
    <row r="18" spans="1:11" ht="21" customHeight="1">
      <c r="A18" s="135" t="str">
        <f>'PRIX ELEMENTAIRES ENGINS EQUI'!B8</f>
        <v>Tractopelle</v>
      </c>
      <c r="B18" s="135" t="s">
        <v>221</v>
      </c>
      <c r="C18" s="135">
        <v>1</v>
      </c>
      <c r="D18" s="147">
        <f>'PRIX ELEMENTAIRES ENGINS EQUI'!G8*0.8</f>
        <v>200</v>
      </c>
      <c r="E18" s="147">
        <f>'PRIX ELEMENTAIRES ENGINS EQUI'!G8*0.2</f>
        <v>50</v>
      </c>
      <c r="F18" s="147">
        <f>D18*C18</f>
        <v>200</v>
      </c>
      <c r="G18" s="147">
        <f>E18*C18</f>
        <v>50</v>
      </c>
      <c r="H18" s="147">
        <f>SDP!$K$4</f>
        <v>1.2</v>
      </c>
      <c r="I18" s="147">
        <f>(G18+F18)*H18</f>
        <v>300</v>
      </c>
    </row>
    <row r="19" spans="1:11" ht="17.25" customHeight="1">
      <c r="A19" s="135"/>
      <c r="B19" s="135" t="s">
        <v>221</v>
      </c>
      <c r="C19" s="135"/>
      <c r="D19" s="147">
        <v>0</v>
      </c>
      <c r="E19" s="147">
        <v>0</v>
      </c>
      <c r="F19" s="147">
        <f t="shared" ref="F19:F20" si="0">D19*C19</f>
        <v>0</v>
      </c>
      <c r="G19" s="147">
        <f t="shared" ref="G19:G20" si="1">E19*C19</f>
        <v>0</v>
      </c>
      <c r="H19" s="147">
        <f>SDP!$K$4</f>
        <v>1.2</v>
      </c>
      <c r="I19" s="147">
        <f t="shared" ref="I19:I20" si="2">(G19+F19)*H19</f>
        <v>0</v>
      </c>
    </row>
    <row r="20" spans="1:11" ht="21" customHeight="1">
      <c r="A20" s="135"/>
      <c r="B20" s="135" t="s">
        <v>221</v>
      </c>
      <c r="C20" s="135"/>
      <c r="D20" s="147">
        <f>'PRIX ELEMENTAIRES ENGINS EQUI'!G35*0.8</f>
        <v>280</v>
      </c>
      <c r="E20" s="147">
        <f>'PRIX ELEMENTAIRES ENGINS EQUI'!G35*0.2</f>
        <v>70</v>
      </c>
      <c r="F20" s="147">
        <f t="shared" si="0"/>
        <v>0</v>
      </c>
      <c r="G20" s="147">
        <f t="shared" si="1"/>
        <v>0</v>
      </c>
      <c r="H20" s="147">
        <f>SDP!$K$4</f>
        <v>1.2</v>
      </c>
      <c r="I20" s="147">
        <f t="shared" si="2"/>
        <v>0</v>
      </c>
    </row>
    <row r="21" spans="1:11" ht="18.75" customHeight="1">
      <c r="A21" s="135"/>
      <c r="B21" s="135" t="s">
        <v>221</v>
      </c>
      <c r="C21" s="135"/>
      <c r="D21" s="147"/>
      <c r="E21" s="147"/>
      <c r="F21" s="147"/>
      <c r="G21" s="147"/>
      <c r="H21" s="147"/>
      <c r="I21" s="147"/>
    </row>
    <row r="22" spans="1:11" ht="21" customHeight="1">
      <c r="A22" s="135"/>
      <c r="B22" s="135" t="s">
        <v>221</v>
      </c>
      <c r="C22" s="135"/>
      <c r="D22" s="147"/>
      <c r="E22" s="147"/>
      <c r="F22" s="147"/>
      <c r="G22" s="147"/>
      <c r="H22" s="147"/>
      <c r="I22" s="147"/>
    </row>
    <row r="23" spans="1:11" ht="18.75" customHeight="1">
      <c r="A23" s="135"/>
      <c r="B23" s="135" t="s">
        <v>221</v>
      </c>
      <c r="C23" s="135"/>
      <c r="D23" s="147"/>
      <c r="E23" s="147"/>
      <c r="F23" s="147"/>
      <c r="G23" s="147"/>
      <c r="H23" s="147"/>
      <c r="I23" s="147"/>
    </row>
    <row r="24" spans="1:11" ht="19.5" customHeight="1">
      <c r="A24" s="135"/>
      <c r="B24" s="135" t="s">
        <v>221</v>
      </c>
      <c r="C24" s="135"/>
      <c r="D24" s="147"/>
      <c r="E24" s="147"/>
      <c r="F24" s="147"/>
      <c r="G24" s="147"/>
      <c r="H24" s="147"/>
      <c r="I24" s="147"/>
    </row>
    <row r="25" spans="1:11" ht="23.25" customHeight="1">
      <c r="A25" s="135"/>
      <c r="B25" s="135" t="s">
        <v>221</v>
      </c>
      <c r="C25" s="135"/>
      <c r="D25" s="147"/>
      <c r="E25" s="147"/>
      <c r="F25" s="147"/>
      <c r="G25" s="147"/>
      <c r="H25" s="147"/>
      <c r="I25" s="147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440</v>
      </c>
      <c r="G26" s="139">
        <f>SUM(G17:G25)</f>
        <v>110</v>
      </c>
      <c r="H26" s="153"/>
      <c r="I26" s="139">
        <f>SUM(I17:I25)</f>
        <v>660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/>
      <c r="I27" s="139"/>
    </row>
    <row r="28" spans="1:11" ht="19.5" customHeight="1">
      <c r="A28" s="135" t="s">
        <v>218</v>
      </c>
      <c r="B28" s="135" t="s">
        <v>221</v>
      </c>
      <c r="C28" s="135"/>
      <c r="D28" s="147">
        <f>K28*0.8</f>
        <v>33.527999999999999</v>
      </c>
      <c r="E28" s="147">
        <f>K28*0.2</f>
        <v>8.3819999999999997</v>
      </c>
      <c r="F28" s="147">
        <f>ROUND(D28*C28,3)</f>
        <v>0</v>
      </c>
      <c r="G28" s="147">
        <f>ROUND(E28*C28,3)</f>
        <v>0</v>
      </c>
      <c r="H28" s="147">
        <f>SDP!$K$4</f>
        <v>1.2</v>
      </c>
      <c r="I28" s="147">
        <f t="shared" ref="I28:I30" si="3">(F28+G28)*H28</f>
        <v>0</v>
      </c>
      <c r="K28">
        <f>'PRIX ELEMENTAIRES MO'!$I$15</f>
        <v>41.91</v>
      </c>
    </row>
    <row r="29" spans="1:11" ht="18" customHeight="1">
      <c r="A29" s="135" t="s">
        <v>219</v>
      </c>
      <c r="B29" s="135" t="s">
        <v>221</v>
      </c>
      <c r="C29" s="135">
        <v>0.5</v>
      </c>
      <c r="D29" s="147">
        <f>ROUND(K29*0.8,3)</f>
        <v>29.434000000000001</v>
      </c>
      <c r="E29" s="147">
        <f>ROUND(K29*0.2,3)</f>
        <v>7.3579999999999997</v>
      </c>
      <c r="F29" s="147">
        <f>ROUND(D29*C29,3)</f>
        <v>14.717000000000001</v>
      </c>
      <c r="G29" s="147">
        <f>ROUND(E29*C29,3)</f>
        <v>3.6789999999999998</v>
      </c>
      <c r="H29" s="147">
        <f>SDP!$K$4</f>
        <v>1.2</v>
      </c>
      <c r="I29" s="147">
        <f t="shared" si="3"/>
        <v>22.075199999999999</v>
      </c>
      <c r="K29">
        <f>'PRIX ELEMENTAIRES MO'!$I$16</f>
        <v>36.792000000000002</v>
      </c>
    </row>
    <row r="30" spans="1:11" ht="18" customHeight="1">
      <c r="A30" s="135" t="s">
        <v>220</v>
      </c>
      <c r="B30" s="135" t="s">
        <v>221</v>
      </c>
      <c r="C30" s="23">
        <v>2</v>
      </c>
      <c r="D30" s="147">
        <f t="shared" ref="D30" si="4">K30*0.8</f>
        <v>21.488</v>
      </c>
      <c r="E30" s="147">
        <f t="shared" ref="E30" si="5">K30*0.2</f>
        <v>5.3719999999999999</v>
      </c>
      <c r="F30" s="147">
        <f t="shared" ref="F30" si="6">D30*C30</f>
        <v>42.975999999999999</v>
      </c>
      <c r="G30" s="147">
        <f t="shared" ref="G30" si="7">E30*C30</f>
        <v>10.744</v>
      </c>
      <c r="H30" s="147">
        <f>SDP!$K$4</f>
        <v>1.2</v>
      </c>
      <c r="I30" s="147">
        <f t="shared" si="3"/>
        <v>64.463999999999999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57.692999999999998</v>
      </c>
      <c r="G31" s="139">
        <f>SUM(G28:G30)</f>
        <v>14.423</v>
      </c>
      <c r="H31" s="153">
        <f>SDP!$K$4</f>
        <v>1.2</v>
      </c>
      <c r="I31" s="139">
        <f>SUM(I28:I30)</f>
        <v>86.539199999999994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52"/>
      <c r="E34" s="152"/>
      <c r="F34" s="152">
        <f>F31+F26</f>
        <v>497.69299999999998</v>
      </c>
      <c r="G34" s="143">
        <f>G31+G26</f>
        <v>124.423</v>
      </c>
      <c r="H34" s="156"/>
      <c r="I34" s="150">
        <f>I31+I26</f>
        <v>746.53919999999994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52"/>
      <c r="E36" s="152"/>
      <c r="F36" s="152"/>
      <c r="G36" s="152">
        <v>10</v>
      </c>
      <c r="H36" s="158"/>
      <c r="I36" s="152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49.769300000000001</v>
      </c>
      <c r="G38" s="145">
        <f>G34/G36+G15</f>
        <v>12.442299999999999</v>
      </c>
      <c r="H38" s="160"/>
      <c r="I38" s="145">
        <f>I34/G36+I15</f>
        <v>74.653919999999999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49.768999999999998</v>
      </c>
      <c r="G39" s="146">
        <f>ROUND(G38,3)</f>
        <v>12.442</v>
      </c>
      <c r="H39" s="161">
        <f>SDP!$K$4</f>
        <v>1.2</v>
      </c>
      <c r="I39" s="146">
        <f>ROUND(I38,3)</f>
        <v>74.653999999999996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Feuil10"/>
  <dimension ref="A1:O39"/>
  <sheetViews>
    <sheetView tabSelected="1" topLeftCell="A16" workbookViewId="0">
      <selection activeCell="H21" sqref="H21:H27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107</v>
      </c>
      <c r="B1" s="221" t="str">
        <f>'BP+BE'!B12</f>
        <v xml:space="preserve">Dépose , mise en dépôt et repose des glissières de sécurité 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47" t="s">
        <v>418</v>
      </c>
      <c r="E3" s="147" t="s">
        <v>195</v>
      </c>
      <c r="F3" s="147" t="s">
        <v>418</v>
      </c>
      <c r="G3" s="152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35"/>
      <c r="B5" s="135"/>
      <c r="C5" s="135"/>
      <c r="D5" s="147"/>
      <c r="E5" s="147"/>
      <c r="F5" s="147"/>
      <c r="G5" s="147"/>
      <c r="H5" s="147"/>
      <c r="I5" s="147"/>
      <c r="L5" s="136"/>
    </row>
    <row r="6" spans="1:15" ht="17.25" customHeight="1">
      <c r="A6" s="135"/>
      <c r="B6" s="135"/>
      <c r="C6" s="135"/>
      <c r="D6" s="147"/>
      <c r="E6" s="147"/>
      <c r="F6" s="147"/>
      <c r="G6" s="147"/>
      <c r="H6" s="147"/>
      <c r="I6" s="147"/>
      <c r="L6" s="136"/>
    </row>
    <row r="7" spans="1:15" ht="15" customHeight="1">
      <c r="A7" s="135"/>
      <c r="B7" s="135"/>
      <c r="C7" s="135"/>
      <c r="D7" s="147"/>
      <c r="E7" s="147"/>
      <c r="F7" s="147"/>
      <c r="G7" s="147"/>
      <c r="H7" s="147"/>
      <c r="I7" s="147"/>
    </row>
    <row r="8" spans="1:15" ht="21" customHeight="1">
      <c r="A8" s="135"/>
      <c r="B8" s="135"/>
      <c r="C8" s="135"/>
      <c r="D8" s="147"/>
      <c r="E8" s="147"/>
      <c r="F8" s="147"/>
      <c r="G8" s="147"/>
      <c r="H8" s="147"/>
      <c r="I8" s="147"/>
      <c r="L8" s="136"/>
    </row>
    <row r="9" spans="1:15" ht="19.5" customHeight="1">
      <c r="A9" s="135"/>
      <c r="B9" s="135"/>
      <c r="C9" s="135"/>
      <c r="D9" s="147"/>
      <c r="E9" s="147"/>
      <c r="F9" s="147"/>
      <c r="G9" s="147"/>
      <c r="H9" s="147"/>
      <c r="I9" s="147"/>
      <c r="L9" s="136"/>
    </row>
    <row r="10" spans="1:15" ht="17.25" customHeight="1">
      <c r="A10" s="135"/>
      <c r="B10" s="135"/>
      <c r="C10" s="135"/>
      <c r="D10" s="147"/>
      <c r="E10" s="147"/>
      <c r="F10" s="147"/>
      <c r="G10" s="147"/>
      <c r="H10" s="147"/>
      <c r="I10" s="147"/>
      <c r="L10" s="136"/>
    </row>
    <row r="11" spans="1:15" ht="18" customHeight="1">
      <c r="A11" s="135"/>
      <c r="B11" s="135"/>
      <c r="C11" s="135"/>
      <c r="D11" s="147"/>
      <c r="E11" s="147"/>
      <c r="F11" s="147"/>
      <c r="G11" s="147"/>
      <c r="H11" s="147"/>
      <c r="I11" s="147"/>
      <c r="L11" s="136"/>
    </row>
    <row r="12" spans="1:15" ht="19.5" customHeight="1">
      <c r="A12" s="135"/>
      <c r="B12" s="135"/>
      <c r="C12" s="135"/>
      <c r="D12" s="147"/>
      <c r="E12" s="147"/>
      <c r="F12" s="147"/>
      <c r="G12" s="147"/>
      <c r="H12" s="147"/>
      <c r="I12" s="147"/>
      <c r="L12" s="136"/>
    </row>
    <row r="13" spans="1:15" ht="25.5" customHeight="1">
      <c r="A13" s="135"/>
      <c r="B13" s="135"/>
      <c r="C13" s="135"/>
      <c r="D13" s="147"/>
      <c r="E13" s="147"/>
      <c r="F13" s="147"/>
      <c r="G13" s="147"/>
      <c r="H13" s="147"/>
      <c r="I13" s="147"/>
      <c r="L13" s="136"/>
    </row>
    <row r="14" spans="1:15" ht="23.25" customHeight="1">
      <c r="A14" s="135"/>
      <c r="B14" s="135"/>
      <c r="C14" s="135"/>
      <c r="D14" s="147"/>
      <c r="E14" s="147"/>
      <c r="F14" s="147"/>
      <c r="G14" s="147"/>
      <c r="H14" s="147"/>
      <c r="I14" s="147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0</v>
      </c>
      <c r="G15" s="139">
        <f>SUM(G5:G14)</f>
        <v>0</v>
      </c>
      <c r="H15" s="153">
        <f>SDP!$K$4</f>
        <v>1.2</v>
      </c>
      <c r="I15" s="139">
        <f>SUM(I5:I14)</f>
        <v>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35" t="str">
        <f>'PRIX ELEMENTAIRES ENGINS EQUI'!B17</f>
        <v>Camion 18 m3</v>
      </c>
      <c r="B17" s="135" t="s">
        <v>221</v>
      </c>
      <c r="C17" s="135">
        <v>0.25</v>
      </c>
      <c r="D17" s="147">
        <f>'PRIX ELEMENTAIRES ENGINS EQUI'!G17*0.8</f>
        <v>240</v>
      </c>
      <c r="E17" s="147">
        <f>'PRIX ELEMENTAIRES ENGINS EQUI'!G17*0.2</f>
        <v>60</v>
      </c>
      <c r="F17" s="147">
        <f>D17*C17</f>
        <v>60</v>
      </c>
      <c r="G17" s="147">
        <f>E17*C17</f>
        <v>15</v>
      </c>
      <c r="H17" s="147">
        <f>SDP!$K$4</f>
        <v>1.2</v>
      </c>
      <c r="I17" s="147">
        <f>(G17+F17)*H17</f>
        <v>90</v>
      </c>
    </row>
    <row r="18" spans="1:11" ht="21" customHeight="1">
      <c r="A18" s="135" t="str">
        <f>'PRIX ELEMENTAIRES ENGINS EQUI'!B8</f>
        <v>Tractopelle</v>
      </c>
      <c r="B18" s="135" t="s">
        <v>221</v>
      </c>
      <c r="C18" s="135">
        <v>1</v>
      </c>
      <c r="D18" s="147">
        <f>'PRIX ELEMENTAIRES ENGINS EQUI'!G8*0.8</f>
        <v>200</v>
      </c>
      <c r="E18" s="147">
        <f>'PRIX ELEMENTAIRES ENGINS EQUI'!G8*0.2</f>
        <v>50</v>
      </c>
      <c r="F18" s="147">
        <f>D18*C18</f>
        <v>200</v>
      </c>
      <c r="G18" s="147">
        <f>E18*C18</f>
        <v>50</v>
      </c>
      <c r="H18" s="147">
        <f>SDP!$K$4</f>
        <v>1.2</v>
      </c>
      <c r="I18" s="147">
        <f>(G18+F18)*H18</f>
        <v>300</v>
      </c>
    </row>
    <row r="19" spans="1:11" ht="17.25" customHeight="1">
      <c r="A19" s="135"/>
      <c r="B19" s="135" t="s">
        <v>221</v>
      </c>
      <c r="C19" s="135"/>
      <c r="D19" s="147">
        <v>0</v>
      </c>
      <c r="E19" s="147">
        <v>0</v>
      </c>
      <c r="F19" s="147">
        <f t="shared" ref="F19:F20" si="0">D19*C19</f>
        <v>0</v>
      </c>
      <c r="G19" s="147">
        <f t="shared" ref="G19:G20" si="1">E19*C19</f>
        <v>0</v>
      </c>
      <c r="H19" s="147">
        <f>SDP!$K$4</f>
        <v>1.2</v>
      </c>
      <c r="I19" s="147">
        <f t="shared" ref="I19:I20" si="2">(G19+F19)*H19</f>
        <v>0</v>
      </c>
    </row>
    <row r="20" spans="1:11" ht="21" customHeight="1">
      <c r="A20" s="135"/>
      <c r="B20" s="135" t="s">
        <v>221</v>
      </c>
      <c r="C20" s="135"/>
      <c r="D20" s="147">
        <f>'PRIX ELEMENTAIRES ENGINS EQUI'!G35*0.8</f>
        <v>280</v>
      </c>
      <c r="E20" s="147">
        <f>'PRIX ELEMENTAIRES ENGINS EQUI'!G35*0.2</f>
        <v>70</v>
      </c>
      <c r="F20" s="147">
        <f t="shared" si="0"/>
        <v>0</v>
      </c>
      <c r="G20" s="147">
        <f t="shared" si="1"/>
        <v>0</v>
      </c>
      <c r="H20" s="147">
        <f>SDP!$K$4</f>
        <v>1.2</v>
      </c>
      <c r="I20" s="147">
        <f t="shared" si="2"/>
        <v>0</v>
      </c>
    </row>
    <row r="21" spans="1:11" ht="18.75" customHeight="1">
      <c r="A21" s="135"/>
      <c r="B21" s="135" t="s">
        <v>221</v>
      </c>
      <c r="C21" s="135"/>
      <c r="D21" s="147"/>
      <c r="E21" s="147"/>
      <c r="F21" s="147"/>
      <c r="G21" s="147"/>
      <c r="H21" s="147"/>
      <c r="I21" s="147"/>
    </row>
    <row r="22" spans="1:11" ht="21" customHeight="1">
      <c r="A22" s="135"/>
      <c r="B22" s="135" t="s">
        <v>221</v>
      </c>
      <c r="C22" s="135"/>
      <c r="D22" s="147"/>
      <c r="E22" s="147"/>
      <c r="F22" s="147"/>
      <c r="G22" s="147"/>
      <c r="H22" s="147"/>
      <c r="I22" s="147"/>
    </row>
    <row r="23" spans="1:11" ht="18.75" customHeight="1">
      <c r="A23" s="135"/>
      <c r="B23" s="135" t="s">
        <v>221</v>
      </c>
      <c r="C23" s="135"/>
      <c r="D23" s="147"/>
      <c r="E23" s="147"/>
      <c r="F23" s="147"/>
      <c r="G23" s="147"/>
      <c r="H23" s="147"/>
      <c r="I23" s="147"/>
    </row>
    <row r="24" spans="1:11" ht="19.5" customHeight="1">
      <c r="A24" s="135"/>
      <c r="B24" s="135" t="s">
        <v>221</v>
      </c>
      <c r="C24" s="135"/>
      <c r="D24" s="147"/>
      <c r="E24" s="147"/>
      <c r="F24" s="147"/>
      <c r="G24" s="147"/>
      <c r="H24" s="147"/>
      <c r="I24" s="147"/>
    </row>
    <row r="25" spans="1:11" ht="23.25" customHeight="1">
      <c r="A25" s="135"/>
      <c r="B25" s="135" t="s">
        <v>221</v>
      </c>
      <c r="C25" s="135"/>
      <c r="D25" s="147"/>
      <c r="E25" s="147"/>
      <c r="F25" s="147"/>
      <c r="G25" s="147"/>
      <c r="H25" s="147"/>
      <c r="I25" s="147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260</v>
      </c>
      <c r="G26" s="139">
        <f>SUM(G17:G25)</f>
        <v>65</v>
      </c>
      <c r="H26" s="153"/>
      <c r="I26" s="139">
        <f>SUM(I17:I25)</f>
        <v>390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/>
      <c r="I27" s="139"/>
    </row>
    <row r="28" spans="1:11" ht="19.5" customHeight="1">
      <c r="A28" s="135" t="s">
        <v>218</v>
      </c>
      <c r="B28" s="135" t="s">
        <v>221</v>
      </c>
      <c r="C28" s="135"/>
      <c r="D28" s="147">
        <f>K28*0.8</f>
        <v>33.527999999999999</v>
      </c>
      <c r="E28" s="147">
        <f>K28*0.2</f>
        <v>8.3819999999999997</v>
      </c>
      <c r="F28" s="147">
        <f>ROUND(D28*C28,3)</f>
        <v>0</v>
      </c>
      <c r="G28" s="147">
        <f>ROUND(E28*C28,3)</f>
        <v>0</v>
      </c>
      <c r="H28" s="147">
        <f>SDP!$K$4</f>
        <v>1.2</v>
      </c>
      <c r="I28" s="147">
        <f t="shared" ref="I28:I30" si="3">(F28+G28)*H28</f>
        <v>0</v>
      </c>
      <c r="K28">
        <f>'PRIX ELEMENTAIRES MO'!$I$15</f>
        <v>41.91</v>
      </c>
    </row>
    <row r="29" spans="1:11" ht="18" customHeight="1">
      <c r="A29" s="135" t="s">
        <v>219</v>
      </c>
      <c r="B29" s="135" t="s">
        <v>221</v>
      </c>
      <c r="C29" s="135">
        <v>0.5</v>
      </c>
      <c r="D29" s="147">
        <f>ROUND(K29*0.8,3)</f>
        <v>29.434000000000001</v>
      </c>
      <c r="E29" s="147">
        <f>ROUND(K29*0.2,3)</f>
        <v>7.3579999999999997</v>
      </c>
      <c r="F29" s="147">
        <f>ROUND(D29*C29,3)</f>
        <v>14.717000000000001</v>
      </c>
      <c r="G29" s="147">
        <f>ROUND(E29*C29,3)</f>
        <v>3.6789999999999998</v>
      </c>
      <c r="H29" s="147">
        <f>SDP!$K$4</f>
        <v>1.2</v>
      </c>
      <c r="I29" s="147">
        <f t="shared" si="3"/>
        <v>22.075199999999999</v>
      </c>
      <c r="K29">
        <f>'PRIX ELEMENTAIRES MO'!$I$16</f>
        <v>36.792000000000002</v>
      </c>
    </row>
    <row r="30" spans="1:11" ht="18" customHeight="1">
      <c r="A30" s="135" t="s">
        <v>220</v>
      </c>
      <c r="B30" s="135" t="s">
        <v>221</v>
      </c>
      <c r="C30" s="23">
        <v>2</v>
      </c>
      <c r="D30" s="147">
        <f t="shared" ref="D30" si="4">K30*0.8</f>
        <v>21.488</v>
      </c>
      <c r="E30" s="147">
        <f t="shared" ref="E30" si="5">K30*0.2</f>
        <v>5.3719999999999999</v>
      </c>
      <c r="F30" s="147">
        <f t="shared" ref="F30" si="6">D30*C30</f>
        <v>42.975999999999999</v>
      </c>
      <c r="G30" s="147">
        <f t="shared" ref="G30" si="7">E30*C30</f>
        <v>10.744</v>
      </c>
      <c r="H30" s="147">
        <f>SDP!$K$4</f>
        <v>1.2</v>
      </c>
      <c r="I30" s="147">
        <f t="shared" si="3"/>
        <v>64.463999999999999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57.692999999999998</v>
      </c>
      <c r="G31" s="139">
        <f>SUM(G28:G30)</f>
        <v>14.423</v>
      </c>
      <c r="H31" s="153">
        <f>SDP!$K$4</f>
        <v>1.2</v>
      </c>
      <c r="I31" s="139">
        <f>SUM(I28:I30)</f>
        <v>86.539199999999994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52"/>
      <c r="E34" s="152"/>
      <c r="F34" s="152">
        <f>F31+F26</f>
        <v>317.69299999999998</v>
      </c>
      <c r="G34" s="143">
        <f>G31+G26</f>
        <v>79.423000000000002</v>
      </c>
      <c r="H34" s="156"/>
      <c r="I34" s="150">
        <f>I31+I26</f>
        <v>476.53919999999999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52"/>
      <c r="E36" s="152"/>
      <c r="F36" s="152"/>
      <c r="G36" s="152">
        <v>50</v>
      </c>
      <c r="H36" s="158"/>
      <c r="I36" s="152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6.3538600000000001</v>
      </c>
      <c r="G38" s="145">
        <f>G34/G36+G15</f>
        <v>1.58846</v>
      </c>
      <c r="H38" s="160"/>
      <c r="I38" s="145">
        <f>I34/G36+I15</f>
        <v>9.5307840000000006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6.3540000000000001</v>
      </c>
      <c r="G39" s="146">
        <f>ROUND(G38,3)</f>
        <v>1.5880000000000001</v>
      </c>
      <c r="H39" s="161">
        <f>SDP!$K$4</f>
        <v>1.2</v>
      </c>
      <c r="I39" s="146">
        <f>ROUND(I38,3)</f>
        <v>9.5310000000000006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Feuil11"/>
  <dimension ref="A1:O39"/>
  <sheetViews>
    <sheetView topLeftCell="A10" workbookViewId="0">
      <selection activeCell="G37" sqref="G37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108</v>
      </c>
      <c r="B1" s="221" t="str">
        <f>'BP+BE'!B13</f>
        <v>Dépose ,mise en dépôt et repose des candélabres et poteaux d'éclairage public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47" t="s">
        <v>418</v>
      </c>
      <c r="E3" s="147" t="s">
        <v>195</v>
      </c>
      <c r="F3" s="147" t="s">
        <v>418</v>
      </c>
      <c r="G3" s="152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35"/>
      <c r="B5" s="135"/>
      <c r="C5" s="135"/>
      <c r="D5" s="147"/>
      <c r="E5" s="147"/>
      <c r="F5" s="147"/>
      <c r="G5" s="147"/>
      <c r="H5" s="147"/>
      <c r="I5" s="147"/>
      <c r="L5" s="136"/>
    </row>
    <row r="6" spans="1:15" ht="17.25" customHeight="1">
      <c r="A6" s="135"/>
      <c r="B6" s="135"/>
      <c r="C6" s="135"/>
      <c r="D6" s="147"/>
      <c r="E6" s="147"/>
      <c r="F6" s="147"/>
      <c r="G6" s="147"/>
      <c r="H6" s="147"/>
      <c r="I6" s="147"/>
      <c r="L6" s="136"/>
    </row>
    <row r="7" spans="1:15" ht="15" customHeight="1">
      <c r="A7" s="135"/>
      <c r="B7" s="135"/>
      <c r="C7" s="135"/>
      <c r="D7" s="147"/>
      <c r="E7" s="147"/>
      <c r="F7" s="147"/>
      <c r="G7" s="147"/>
      <c r="H7" s="147"/>
      <c r="I7" s="147"/>
    </row>
    <row r="8" spans="1:15" ht="21" customHeight="1">
      <c r="A8" s="135"/>
      <c r="B8" s="135"/>
      <c r="C8" s="135"/>
      <c r="D8" s="147"/>
      <c r="E8" s="147"/>
      <c r="F8" s="147"/>
      <c r="G8" s="147"/>
      <c r="H8" s="147"/>
      <c r="I8" s="147"/>
      <c r="L8" s="136"/>
    </row>
    <row r="9" spans="1:15" ht="19.5" customHeight="1">
      <c r="A9" s="135"/>
      <c r="B9" s="135"/>
      <c r="C9" s="135"/>
      <c r="D9" s="147"/>
      <c r="E9" s="147"/>
      <c r="F9" s="147"/>
      <c r="G9" s="147"/>
      <c r="H9" s="147"/>
      <c r="I9" s="147"/>
      <c r="L9" s="136"/>
    </row>
    <row r="10" spans="1:15" ht="17.25" customHeight="1">
      <c r="A10" s="135"/>
      <c r="B10" s="135"/>
      <c r="C10" s="135"/>
      <c r="D10" s="147"/>
      <c r="E10" s="147"/>
      <c r="F10" s="147"/>
      <c r="G10" s="147"/>
      <c r="H10" s="147"/>
      <c r="I10" s="147"/>
      <c r="L10" s="136"/>
    </row>
    <row r="11" spans="1:15" ht="18" customHeight="1">
      <c r="A11" s="135"/>
      <c r="B11" s="135"/>
      <c r="C11" s="135"/>
      <c r="D11" s="147"/>
      <c r="E11" s="147"/>
      <c r="F11" s="147"/>
      <c r="G11" s="147"/>
      <c r="H11" s="147"/>
      <c r="I11" s="147"/>
      <c r="L11" s="136"/>
    </row>
    <row r="12" spans="1:15" ht="19.5" customHeight="1">
      <c r="A12" s="135"/>
      <c r="B12" s="135"/>
      <c r="C12" s="135"/>
      <c r="D12" s="147"/>
      <c r="E12" s="147"/>
      <c r="F12" s="147"/>
      <c r="G12" s="147"/>
      <c r="H12" s="147"/>
      <c r="I12" s="147"/>
      <c r="L12" s="136"/>
    </row>
    <row r="13" spans="1:15" ht="25.5" customHeight="1">
      <c r="A13" s="135"/>
      <c r="B13" s="135"/>
      <c r="C13" s="135"/>
      <c r="D13" s="147"/>
      <c r="E13" s="147"/>
      <c r="F13" s="147"/>
      <c r="G13" s="147"/>
      <c r="H13" s="147"/>
      <c r="I13" s="147"/>
      <c r="L13" s="136"/>
    </row>
    <row r="14" spans="1:15" ht="23.25" customHeight="1">
      <c r="A14" s="135"/>
      <c r="B14" s="135"/>
      <c r="C14" s="135"/>
      <c r="D14" s="147"/>
      <c r="E14" s="147"/>
      <c r="F14" s="147"/>
      <c r="G14" s="147"/>
      <c r="H14" s="147"/>
      <c r="I14" s="147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0</v>
      </c>
      <c r="G15" s="139">
        <f>SUM(G5:G14)</f>
        <v>0</v>
      </c>
      <c r="H15" s="153">
        <f>SDP!$K$4</f>
        <v>1.2</v>
      </c>
      <c r="I15" s="139">
        <f>SUM(I5:I14)</f>
        <v>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35" t="str">
        <f>'PRIX ELEMENTAIRES ENGINS EQUI'!B17</f>
        <v>Camion 18 m3</v>
      </c>
      <c r="B17" s="135" t="s">
        <v>221</v>
      </c>
      <c r="C17" s="135">
        <v>0.5</v>
      </c>
      <c r="D17" s="147">
        <f>'PRIX ELEMENTAIRES ENGINS EQUI'!G17*0.8</f>
        <v>240</v>
      </c>
      <c r="E17" s="147">
        <f>'PRIX ELEMENTAIRES ENGINS EQUI'!G17*0.2</f>
        <v>60</v>
      </c>
      <c r="F17" s="147">
        <f>D17*C17</f>
        <v>120</v>
      </c>
      <c r="G17" s="147">
        <f>E17*C17</f>
        <v>30</v>
      </c>
      <c r="H17" s="147">
        <f>SDP!$K$4</f>
        <v>1.2</v>
      </c>
      <c r="I17" s="147">
        <f>(G17+F17)*H17</f>
        <v>180</v>
      </c>
    </row>
    <row r="18" spans="1:11" ht="21" customHeight="1">
      <c r="A18" s="135" t="str">
        <f>'PRIX ELEMENTAIRES ENGINS EQUI'!B8</f>
        <v>Tractopelle</v>
      </c>
      <c r="B18" s="135" t="s">
        <v>221</v>
      </c>
      <c r="C18" s="135">
        <v>1</v>
      </c>
      <c r="D18" s="147">
        <f>'PRIX ELEMENTAIRES ENGINS EQUI'!G8*0.8</f>
        <v>200</v>
      </c>
      <c r="E18" s="147">
        <f>'PRIX ELEMENTAIRES ENGINS EQUI'!G8*0.2</f>
        <v>50</v>
      </c>
      <c r="F18" s="147">
        <f>D18*C18</f>
        <v>200</v>
      </c>
      <c r="G18" s="147">
        <f>E18*C18</f>
        <v>50</v>
      </c>
      <c r="H18" s="147">
        <f>SDP!$K$4</f>
        <v>1.2</v>
      </c>
      <c r="I18" s="147">
        <f>(G18+F18)*H18</f>
        <v>300</v>
      </c>
    </row>
    <row r="19" spans="1:11" ht="17.25" customHeight="1">
      <c r="A19" s="135"/>
      <c r="B19" s="135" t="s">
        <v>221</v>
      </c>
      <c r="C19" s="135"/>
      <c r="D19" s="147">
        <v>0</v>
      </c>
      <c r="E19" s="147">
        <v>0</v>
      </c>
      <c r="F19" s="147">
        <f t="shared" ref="F19:F20" si="0">D19*C19</f>
        <v>0</v>
      </c>
      <c r="G19" s="147">
        <f t="shared" ref="G19:G20" si="1">E19*C19</f>
        <v>0</v>
      </c>
      <c r="H19" s="147">
        <f>SDP!$K$4</f>
        <v>1.2</v>
      </c>
      <c r="I19" s="147">
        <f t="shared" ref="I19:I20" si="2">(G19+F19)*H19</f>
        <v>0</v>
      </c>
    </row>
    <row r="20" spans="1:11" ht="21" customHeight="1">
      <c r="A20" s="135"/>
      <c r="B20" s="135" t="s">
        <v>221</v>
      </c>
      <c r="C20" s="135"/>
      <c r="D20" s="147">
        <f>'PRIX ELEMENTAIRES ENGINS EQUI'!G35*0.8</f>
        <v>280</v>
      </c>
      <c r="E20" s="147">
        <f>'PRIX ELEMENTAIRES ENGINS EQUI'!G35*0.2</f>
        <v>70</v>
      </c>
      <c r="F20" s="147">
        <f t="shared" si="0"/>
        <v>0</v>
      </c>
      <c r="G20" s="147">
        <f t="shared" si="1"/>
        <v>0</v>
      </c>
      <c r="H20" s="147">
        <f>SDP!$K$4</f>
        <v>1.2</v>
      </c>
      <c r="I20" s="147">
        <f t="shared" si="2"/>
        <v>0</v>
      </c>
    </row>
    <row r="21" spans="1:11" ht="18.75" customHeight="1">
      <c r="A21" s="135"/>
      <c r="B21" s="135" t="s">
        <v>221</v>
      </c>
      <c r="C21" s="135"/>
      <c r="D21" s="147"/>
      <c r="E21" s="147"/>
      <c r="F21" s="147"/>
      <c r="G21" s="147"/>
      <c r="H21" s="147">
        <f>SDP!$K$4</f>
        <v>1.2</v>
      </c>
      <c r="I21" s="147"/>
    </row>
    <row r="22" spans="1:11" ht="21" customHeight="1">
      <c r="A22" s="135"/>
      <c r="B22" s="135" t="s">
        <v>221</v>
      </c>
      <c r="C22" s="135"/>
      <c r="D22" s="147"/>
      <c r="E22" s="147"/>
      <c r="F22" s="147"/>
      <c r="G22" s="147"/>
      <c r="H22" s="147">
        <f>SDP!$K$4</f>
        <v>1.2</v>
      </c>
      <c r="I22" s="147"/>
    </row>
    <row r="23" spans="1:11" ht="18.75" customHeight="1">
      <c r="A23" s="135"/>
      <c r="B23" s="135" t="s">
        <v>221</v>
      </c>
      <c r="C23" s="135"/>
      <c r="D23" s="147"/>
      <c r="E23" s="147"/>
      <c r="F23" s="147"/>
      <c r="G23" s="147"/>
      <c r="H23" s="147">
        <f>SDP!$K$4</f>
        <v>1.2</v>
      </c>
      <c r="I23" s="147"/>
    </row>
    <row r="24" spans="1:11" ht="19.5" customHeight="1">
      <c r="A24" s="135"/>
      <c r="B24" s="135" t="s">
        <v>221</v>
      </c>
      <c r="C24" s="135"/>
      <c r="D24" s="147"/>
      <c r="E24" s="147"/>
      <c r="F24" s="147"/>
      <c r="G24" s="147"/>
      <c r="H24" s="147">
        <f>SDP!$K$4</f>
        <v>1.2</v>
      </c>
      <c r="I24" s="147"/>
    </row>
    <row r="25" spans="1:11" ht="23.25" customHeight="1">
      <c r="A25" s="135"/>
      <c r="B25" s="135" t="s">
        <v>221</v>
      </c>
      <c r="C25" s="135"/>
      <c r="D25" s="147"/>
      <c r="E25" s="147"/>
      <c r="F25" s="147"/>
      <c r="G25" s="147"/>
      <c r="H25" s="147">
        <f>SDP!$K$4</f>
        <v>1.2</v>
      </c>
      <c r="I25" s="147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320</v>
      </c>
      <c r="G26" s="139">
        <f>SUM(G17:G25)</f>
        <v>80</v>
      </c>
      <c r="H26" s="153">
        <f>SDP!$K$4</f>
        <v>1.2</v>
      </c>
      <c r="I26" s="139">
        <f>SUM(I17:I25)</f>
        <v>480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35" t="s">
        <v>218</v>
      </c>
      <c r="B28" s="135" t="s">
        <v>221</v>
      </c>
      <c r="C28" s="135"/>
      <c r="D28" s="147">
        <f>K28*0.8</f>
        <v>33.527999999999999</v>
      </c>
      <c r="E28" s="147">
        <f>K28*0.2</f>
        <v>8.3819999999999997</v>
      </c>
      <c r="F28" s="147">
        <f>ROUND(D28*C28,3)</f>
        <v>0</v>
      </c>
      <c r="G28" s="147">
        <f>ROUND(E28*C28,3)</f>
        <v>0</v>
      </c>
      <c r="H28" s="147">
        <f>SDP!$K$4</f>
        <v>1.2</v>
      </c>
      <c r="I28" s="147">
        <f t="shared" ref="I28:I30" si="3">(F28+G28)*H28</f>
        <v>0</v>
      </c>
      <c r="K28">
        <f>'PRIX ELEMENTAIRES MO'!$I$15</f>
        <v>41.91</v>
      </c>
    </row>
    <row r="29" spans="1:11" ht="18" customHeight="1">
      <c r="A29" s="135" t="s">
        <v>219</v>
      </c>
      <c r="B29" s="135" t="s">
        <v>221</v>
      </c>
      <c r="C29" s="135">
        <v>0.5</v>
      </c>
      <c r="D29" s="147">
        <f>ROUND(K29*0.8,3)</f>
        <v>29.434000000000001</v>
      </c>
      <c r="E29" s="147">
        <f>ROUND(K29*0.2,3)</f>
        <v>7.3579999999999997</v>
      </c>
      <c r="F29" s="147">
        <f>ROUND(D29*C29,3)</f>
        <v>14.717000000000001</v>
      </c>
      <c r="G29" s="147">
        <f>ROUND(E29*C29,3)</f>
        <v>3.6789999999999998</v>
      </c>
      <c r="H29" s="147">
        <f>SDP!$K$4</f>
        <v>1.2</v>
      </c>
      <c r="I29" s="147">
        <f t="shared" si="3"/>
        <v>22.075199999999999</v>
      </c>
      <c r="K29">
        <f>'PRIX ELEMENTAIRES MO'!$I$16</f>
        <v>36.792000000000002</v>
      </c>
    </row>
    <row r="30" spans="1:11" ht="18" customHeight="1">
      <c r="A30" s="135" t="s">
        <v>220</v>
      </c>
      <c r="B30" s="135" t="s">
        <v>221</v>
      </c>
      <c r="C30" s="23">
        <v>2</v>
      </c>
      <c r="D30" s="147">
        <f t="shared" ref="D30" si="4">K30*0.8</f>
        <v>21.488</v>
      </c>
      <c r="E30" s="147">
        <f t="shared" ref="E30" si="5">K30*0.2</f>
        <v>5.3719999999999999</v>
      </c>
      <c r="F30" s="147">
        <f t="shared" ref="F30" si="6">D30*C30</f>
        <v>42.975999999999999</v>
      </c>
      <c r="G30" s="147">
        <f t="shared" ref="G30" si="7">E30*C30</f>
        <v>10.744</v>
      </c>
      <c r="H30" s="147">
        <f>SDP!$K$4</f>
        <v>1.2</v>
      </c>
      <c r="I30" s="147">
        <f t="shared" si="3"/>
        <v>64.463999999999999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57.692999999999998</v>
      </c>
      <c r="G31" s="139">
        <f>SUM(G28:G30)</f>
        <v>14.423</v>
      </c>
      <c r="H31" s="153">
        <f>SDP!$K$4</f>
        <v>1.2</v>
      </c>
      <c r="I31" s="139">
        <f>SUM(I28:I30)</f>
        <v>86.539199999999994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52"/>
      <c r="E34" s="152"/>
      <c r="F34" s="152">
        <f>F31+F26</f>
        <v>377.69299999999998</v>
      </c>
      <c r="G34" s="143">
        <f>G31+G26</f>
        <v>94.423000000000002</v>
      </c>
      <c r="H34" s="156"/>
      <c r="I34" s="150">
        <f>I31+I26</f>
        <v>566.53919999999994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52"/>
      <c r="E36" s="152"/>
      <c r="F36" s="152"/>
      <c r="G36" s="152">
        <v>6</v>
      </c>
      <c r="H36" s="158"/>
      <c r="I36" s="152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62.948833333333333</v>
      </c>
      <c r="G38" s="145">
        <f>G34/G36+G15</f>
        <v>15.737166666666667</v>
      </c>
      <c r="H38" s="160"/>
      <c r="I38" s="145">
        <f>I34/G36+I15</f>
        <v>94.423199999999994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62.948999999999998</v>
      </c>
      <c r="G39" s="146">
        <f>ROUND(G38,3)</f>
        <v>15.737</v>
      </c>
      <c r="H39" s="161">
        <f>SDP!$K$4</f>
        <v>1.2</v>
      </c>
      <c r="I39" s="146">
        <f>ROUND(I38,3)</f>
        <v>94.423000000000002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Feuil12"/>
  <dimension ref="A1:O39"/>
  <sheetViews>
    <sheetView topLeftCell="A22" workbookViewId="0">
      <selection activeCell="J26" sqref="J26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109</v>
      </c>
      <c r="B1" s="221" t="str">
        <f>'BP+BE'!B14</f>
        <v>Démolition de regard à grille existant et de regard de visite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47" t="s">
        <v>418</v>
      </c>
      <c r="E3" s="147" t="s">
        <v>195</v>
      </c>
      <c r="F3" s="147" t="s">
        <v>418</v>
      </c>
      <c r="G3" s="152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35"/>
      <c r="B5" s="135"/>
      <c r="C5" s="135"/>
      <c r="D5" s="147"/>
      <c r="E5" s="147"/>
      <c r="F5" s="147"/>
      <c r="G5" s="147"/>
      <c r="H5" s="147"/>
      <c r="I5" s="147"/>
      <c r="L5" s="136"/>
    </row>
    <row r="6" spans="1:15" ht="17.25" customHeight="1">
      <c r="A6" s="135"/>
      <c r="B6" s="135"/>
      <c r="C6" s="135"/>
      <c r="D6" s="147"/>
      <c r="E6" s="147"/>
      <c r="F6" s="147"/>
      <c r="G6" s="147"/>
      <c r="H6" s="147"/>
      <c r="I6" s="147"/>
      <c r="L6" s="136"/>
    </row>
    <row r="7" spans="1:15" ht="15" customHeight="1">
      <c r="A7" s="135"/>
      <c r="B7" s="135"/>
      <c r="C7" s="135"/>
      <c r="D7" s="147"/>
      <c r="E7" s="147"/>
      <c r="F7" s="147"/>
      <c r="G7" s="147"/>
      <c r="H7" s="147"/>
      <c r="I7" s="147"/>
    </row>
    <row r="8" spans="1:15" ht="21" customHeight="1">
      <c r="A8" s="135"/>
      <c r="B8" s="135"/>
      <c r="C8" s="135"/>
      <c r="D8" s="147"/>
      <c r="E8" s="147"/>
      <c r="F8" s="147"/>
      <c r="G8" s="147"/>
      <c r="H8" s="147"/>
      <c r="I8" s="147"/>
      <c r="L8" s="136"/>
    </row>
    <row r="9" spans="1:15" ht="19.5" customHeight="1">
      <c r="A9" s="135"/>
      <c r="B9" s="135"/>
      <c r="C9" s="135"/>
      <c r="D9" s="147"/>
      <c r="E9" s="147"/>
      <c r="F9" s="147"/>
      <c r="G9" s="147"/>
      <c r="H9" s="147"/>
      <c r="I9" s="147"/>
      <c r="L9" s="136"/>
    </row>
    <row r="10" spans="1:15" ht="17.25" customHeight="1">
      <c r="A10" s="135"/>
      <c r="B10" s="135"/>
      <c r="C10" s="135"/>
      <c r="D10" s="147"/>
      <c r="E10" s="147"/>
      <c r="F10" s="147"/>
      <c r="G10" s="147"/>
      <c r="H10" s="147"/>
      <c r="I10" s="147"/>
      <c r="L10" s="136"/>
    </row>
    <row r="11" spans="1:15" ht="18" customHeight="1">
      <c r="A11" s="135"/>
      <c r="B11" s="135"/>
      <c r="C11" s="135"/>
      <c r="D11" s="147"/>
      <c r="E11" s="147"/>
      <c r="F11" s="147"/>
      <c r="G11" s="147"/>
      <c r="H11" s="147"/>
      <c r="I11" s="147"/>
      <c r="L11" s="136"/>
    </row>
    <row r="12" spans="1:15" ht="19.5" customHeight="1">
      <c r="A12" s="135"/>
      <c r="B12" s="135"/>
      <c r="C12" s="135"/>
      <c r="D12" s="147"/>
      <c r="E12" s="147"/>
      <c r="F12" s="147"/>
      <c r="G12" s="147"/>
      <c r="H12" s="147"/>
      <c r="I12" s="147"/>
      <c r="L12" s="136"/>
    </row>
    <row r="13" spans="1:15" ht="25.5" customHeight="1">
      <c r="A13" s="135"/>
      <c r="B13" s="135"/>
      <c r="C13" s="135"/>
      <c r="D13" s="147"/>
      <c r="E13" s="147"/>
      <c r="F13" s="147"/>
      <c r="G13" s="147"/>
      <c r="H13" s="147"/>
      <c r="I13" s="147"/>
      <c r="L13" s="136"/>
    </row>
    <row r="14" spans="1:15" ht="23.25" customHeight="1">
      <c r="A14" s="135"/>
      <c r="B14" s="135"/>
      <c r="C14" s="135"/>
      <c r="D14" s="147"/>
      <c r="E14" s="147"/>
      <c r="F14" s="147"/>
      <c r="G14" s="147"/>
      <c r="H14" s="147"/>
      <c r="I14" s="147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0</v>
      </c>
      <c r="G15" s="139">
        <f>SUM(G5:G14)</f>
        <v>0</v>
      </c>
      <c r="H15" s="153">
        <f>SDP!$K$4</f>
        <v>1.2</v>
      </c>
      <c r="I15" s="139">
        <f>SUM(I5:I14)</f>
        <v>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35" t="str">
        <f>'PRIX ELEMENTAIRES ENGINS EQUI'!B17</f>
        <v>Camion 18 m3</v>
      </c>
      <c r="B17" s="135" t="s">
        <v>221</v>
      </c>
      <c r="C17" s="135">
        <v>0.5</v>
      </c>
      <c r="D17" s="147">
        <f>'PRIX ELEMENTAIRES ENGINS EQUI'!G17*0.8</f>
        <v>240</v>
      </c>
      <c r="E17" s="147">
        <f>'PRIX ELEMENTAIRES ENGINS EQUI'!G17*0.2</f>
        <v>60</v>
      </c>
      <c r="F17" s="147">
        <f>D17*C17</f>
        <v>120</v>
      </c>
      <c r="G17" s="147">
        <f>E17*C17</f>
        <v>30</v>
      </c>
      <c r="H17" s="147">
        <f>SDP!$K$4</f>
        <v>1.2</v>
      </c>
      <c r="I17" s="147">
        <f>(G17+F17)*H17</f>
        <v>180</v>
      </c>
    </row>
    <row r="18" spans="1:11" ht="21" customHeight="1">
      <c r="A18" s="135" t="str">
        <f>'PRIX ELEMENTAIRES ENGINS EQUI'!B8</f>
        <v>Tractopelle</v>
      </c>
      <c r="B18" s="135" t="s">
        <v>221</v>
      </c>
      <c r="C18" s="135">
        <v>1</v>
      </c>
      <c r="D18" s="147">
        <f>'PRIX ELEMENTAIRES ENGINS EQUI'!G8*0.8</f>
        <v>200</v>
      </c>
      <c r="E18" s="147">
        <f>'PRIX ELEMENTAIRES ENGINS EQUI'!G8*0.2</f>
        <v>50</v>
      </c>
      <c r="F18" s="147">
        <f>D18*C18</f>
        <v>200</v>
      </c>
      <c r="G18" s="147">
        <f>E18*C18</f>
        <v>50</v>
      </c>
      <c r="H18" s="147">
        <f>SDP!$K$4</f>
        <v>1.2</v>
      </c>
      <c r="I18" s="147">
        <f>(G18+F18)*H18</f>
        <v>300</v>
      </c>
    </row>
    <row r="19" spans="1:11" ht="17.25" customHeight="1">
      <c r="A19" s="135"/>
      <c r="B19" s="135" t="s">
        <v>221</v>
      </c>
      <c r="C19" s="135"/>
      <c r="D19" s="147">
        <v>0</v>
      </c>
      <c r="E19" s="147">
        <v>0</v>
      </c>
      <c r="F19" s="147">
        <f t="shared" ref="F19:F20" si="0">D19*C19</f>
        <v>0</v>
      </c>
      <c r="G19" s="147">
        <f t="shared" ref="G19:G20" si="1">E19*C19</f>
        <v>0</v>
      </c>
      <c r="H19" s="147">
        <f>SDP!$K$4</f>
        <v>1.2</v>
      </c>
      <c r="I19" s="147">
        <f t="shared" ref="I19:I20" si="2">(G19+F19)*H19</f>
        <v>0</v>
      </c>
    </row>
    <row r="20" spans="1:11" ht="21" customHeight="1">
      <c r="A20" s="135"/>
      <c r="B20" s="135" t="s">
        <v>221</v>
      </c>
      <c r="C20" s="135"/>
      <c r="D20" s="147">
        <f>'PRIX ELEMENTAIRES ENGINS EQUI'!G35*0.8</f>
        <v>280</v>
      </c>
      <c r="E20" s="147">
        <f>'PRIX ELEMENTAIRES ENGINS EQUI'!G35*0.2</f>
        <v>70</v>
      </c>
      <c r="F20" s="147">
        <f t="shared" si="0"/>
        <v>0</v>
      </c>
      <c r="G20" s="147">
        <f t="shared" si="1"/>
        <v>0</v>
      </c>
      <c r="H20" s="147">
        <f>SDP!$K$4</f>
        <v>1.2</v>
      </c>
      <c r="I20" s="147">
        <f t="shared" si="2"/>
        <v>0</v>
      </c>
    </row>
    <row r="21" spans="1:11" ht="18.75" customHeight="1">
      <c r="A21" s="135"/>
      <c r="B21" s="135" t="s">
        <v>221</v>
      </c>
      <c r="C21" s="135"/>
      <c r="D21" s="147"/>
      <c r="E21" s="147"/>
      <c r="F21" s="147"/>
      <c r="G21" s="147"/>
      <c r="H21" s="147">
        <f>SDP!$K$4</f>
        <v>1.2</v>
      </c>
      <c r="I21" s="147"/>
    </row>
    <row r="22" spans="1:11" ht="21" customHeight="1">
      <c r="A22" s="135"/>
      <c r="B22" s="135" t="s">
        <v>221</v>
      </c>
      <c r="C22" s="135"/>
      <c r="D22" s="147"/>
      <c r="E22" s="147"/>
      <c r="F22" s="147"/>
      <c r="G22" s="147"/>
      <c r="H22" s="147">
        <f>SDP!$K$4</f>
        <v>1.2</v>
      </c>
      <c r="I22" s="147"/>
    </row>
    <row r="23" spans="1:11" ht="18.75" customHeight="1">
      <c r="A23" s="135"/>
      <c r="B23" s="135" t="s">
        <v>221</v>
      </c>
      <c r="C23" s="135"/>
      <c r="D23" s="147"/>
      <c r="E23" s="147"/>
      <c r="F23" s="147"/>
      <c r="G23" s="147"/>
      <c r="H23" s="147">
        <f>SDP!$K$4</f>
        <v>1.2</v>
      </c>
      <c r="I23" s="147"/>
    </row>
    <row r="24" spans="1:11" ht="19.5" customHeight="1">
      <c r="A24" s="135"/>
      <c r="B24" s="135" t="s">
        <v>221</v>
      </c>
      <c r="C24" s="135"/>
      <c r="D24" s="147"/>
      <c r="E24" s="147"/>
      <c r="F24" s="147"/>
      <c r="G24" s="147"/>
      <c r="H24" s="147">
        <f>SDP!$K$4</f>
        <v>1.2</v>
      </c>
      <c r="I24" s="147"/>
    </row>
    <row r="25" spans="1:11" ht="23.25" customHeight="1">
      <c r="A25" s="135"/>
      <c r="B25" s="135" t="s">
        <v>221</v>
      </c>
      <c r="C25" s="135"/>
      <c r="D25" s="147"/>
      <c r="E25" s="147"/>
      <c r="F25" s="147"/>
      <c r="G25" s="147"/>
      <c r="H25" s="147">
        <f>SDP!$K$4</f>
        <v>1.2</v>
      </c>
      <c r="I25" s="147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320</v>
      </c>
      <c r="G26" s="139">
        <f>SUM(G17:G25)</f>
        <v>80</v>
      </c>
      <c r="H26" s="153">
        <f>SDP!$K$4</f>
        <v>1.2</v>
      </c>
      <c r="I26" s="139">
        <f>SUM(I17:I25)</f>
        <v>480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35" t="s">
        <v>218</v>
      </c>
      <c r="B28" s="135" t="s">
        <v>221</v>
      </c>
      <c r="C28" s="135"/>
      <c r="D28" s="147">
        <f>K28*0.8</f>
        <v>33.527999999999999</v>
      </c>
      <c r="E28" s="147">
        <f>K28*0.2</f>
        <v>8.3819999999999997</v>
      </c>
      <c r="F28" s="147">
        <f>ROUND(D28*C28,3)</f>
        <v>0</v>
      </c>
      <c r="G28" s="147">
        <f>ROUND(E28*C28,3)</f>
        <v>0</v>
      </c>
      <c r="H28" s="147">
        <f>SDP!$K$4</f>
        <v>1.2</v>
      </c>
      <c r="I28" s="147">
        <f t="shared" ref="I28:I30" si="3">(F28+G28)*H28</f>
        <v>0</v>
      </c>
      <c r="K28">
        <f>'PRIX ELEMENTAIRES MO'!$I$15</f>
        <v>41.91</v>
      </c>
    </row>
    <row r="29" spans="1:11" ht="18" customHeight="1">
      <c r="A29" s="135" t="s">
        <v>219</v>
      </c>
      <c r="B29" s="135" t="s">
        <v>221</v>
      </c>
      <c r="C29" s="135">
        <v>0.5</v>
      </c>
      <c r="D29" s="147">
        <f>ROUND(K29*0.8,3)</f>
        <v>29.434000000000001</v>
      </c>
      <c r="E29" s="147">
        <f>ROUND(K29*0.2,3)</f>
        <v>7.3579999999999997</v>
      </c>
      <c r="F29" s="147">
        <f>ROUND(D29*C29,3)</f>
        <v>14.717000000000001</v>
      </c>
      <c r="G29" s="147">
        <f>ROUND(E29*C29,3)</f>
        <v>3.6789999999999998</v>
      </c>
      <c r="H29" s="147">
        <f>SDP!$K$4</f>
        <v>1.2</v>
      </c>
      <c r="I29" s="147">
        <f t="shared" si="3"/>
        <v>22.075199999999999</v>
      </c>
      <c r="K29">
        <f>'PRIX ELEMENTAIRES MO'!$I$16</f>
        <v>36.792000000000002</v>
      </c>
    </row>
    <row r="30" spans="1:11" ht="18" customHeight="1">
      <c r="A30" s="135" t="s">
        <v>220</v>
      </c>
      <c r="B30" s="135" t="s">
        <v>221</v>
      </c>
      <c r="C30" s="23">
        <v>2</v>
      </c>
      <c r="D30" s="147">
        <f t="shared" ref="D30" si="4">K30*0.8</f>
        <v>21.488</v>
      </c>
      <c r="E30" s="147">
        <f t="shared" ref="E30" si="5">K30*0.2</f>
        <v>5.3719999999999999</v>
      </c>
      <c r="F30" s="147">
        <f t="shared" ref="F30" si="6">D30*C30</f>
        <v>42.975999999999999</v>
      </c>
      <c r="G30" s="147">
        <f t="shared" ref="G30" si="7">E30*C30</f>
        <v>10.744</v>
      </c>
      <c r="H30" s="147">
        <f>SDP!$K$4</f>
        <v>1.2</v>
      </c>
      <c r="I30" s="147">
        <f t="shared" si="3"/>
        <v>64.463999999999999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57.692999999999998</v>
      </c>
      <c r="G31" s="139">
        <f>SUM(G28:G30)</f>
        <v>14.423</v>
      </c>
      <c r="H31" s="153">
        <f>SDP!$K$4</f>
        <v>1.2</v>
      </c>
      <c r="I31" s="139">
        <f>SUM(I28:I30)</f>
        <v>86.539199999999994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52"/>
      <c r="E34" s="152"/>
      <c r="F34" s="152">
        <f>F31+F26</f>
        <v>377.69299999999998</v>
      </c>
      <c r="G34" s="143">
        <f>G31+G26</f>
        <v>94.423000000000002</v>
      </c>
      <c r="H34" s="156"/>
      <c r="I34" s="150">
        <f>I31+I26</f>
        <v>566.53919999999994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52"/>
      <c r="E36" s="152"/>
      <c r="F36" s="152"/>
      <c r="G36" s="152">
        <v>10</v>
      </c>
      <c r="H36" s="158"/>
      <c r="I36" s="152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37.769300000000001</v>
      </c>
      <c r="G38" s="145">
        <f>G34/G36+G15</f>
        <v>9.4422999999999995</v>
      </c>
      <c r="H38" s="160"/>
      <c r="I38" s="145">
        <f>I34/G36+I15</f>
        <v>56.653919999999992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37.768999999999998</v>
      </c>
      <c r="G39" s="146">
        <f>ROUND(G38,3)</f>
        <v>9.4420000000000002</v>
      </c>
      <c r="H39" s="161">
        <f>SDP!$K$4</f>
        <v>1.2</v>
      </c>
      <c r="I39" s="146">
        <f>ROUND(I38,3)</f>
        <v>56.654000000000003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Feuil13"/>
  <dimension ref="A1:O39"/>
  <sheetViews>
    <sheetView topLeftCell="A19" workbookViewId="0">
      <selection activeCell="B11" sqref="B11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110</v>
      </c>
      <c r="B1" s="221" t="str">
        <f>'BP+BE'!B15</f>
        <v>construction de mur de clôture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47" t="s">
        <v>418</v>
      </c>
      <c r="E3" s="147" t="s">
        <v>195</v>
      </c>
      <c r="F3" s="147" t="s">
        <v>418</v>
      </c>
      <c r="G3" s="152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35" t="str">
        <f>'PRIX ELEMENTAIRES FOURNITURES'!B96</f>
        <v>cloison</v>
      </c>
      <c r="B5" s="135" t="s">
        <v>24</v>
      </c>
      <c r="C5" s="135">
        <v>1</v>
      </c>
      <c r="D5" s="147">
        <f>'PRIX ELEMENTAIRES FOURNITURES'!J96*0.8</f>
        <v>40</v>
      </c>
      <c r="E5" s="147">
        <f>'PRIX ELEMENTAIRES FOURNITURES'!J96*0.2</f>
        <v>10</v>
      </c>
      <c r="F5" s="147">
        <f>D5*C5</f>
        <v>40</v>
      </c>
      <c r="G5" s="147">
        <f>E5*C5</f>
        <v>10</v>
      </c>
      <c r="H5" s="158">
        <f>SDP!$K$4</f>
        <v>1.2</v>
      </c>
      <c r="I5" s="147">
        <f>(F5+G5)*H5</f>
        <v>60</v>
      </c>
      <c r="L5" s="136"/>
    </row>
    <row r="6" spans="1:15" ht="17.25" customHeight="1">
      <c r="A6" s="135" t="str">
        <f>'PRIX ELEMENTAIRES FOURNITURES'!B97</f>
        <v>enduit</v>
      </c>
      <c r="B6" s="135" t="s">
        <v>24</v>
      </c>
      <c r="C6" s="135">
        <v>1</v>
      </c>
      <c r="D6" s="147">
        <f>'PRIX ELEMENTAIRES FOURNITURES'!J97*0.8</f>
        <v>9.6000000000000014</v>
      </c>
      <c r="E6" s="147">
        <f>'PRIX ELEMENTAIRES FOURNITURES'!J97*0.2</f>
        <v>2.4000000000000004</v>
      </c>
      <c r="F6" s="147">
        <f>D6*C6</f>
        <v>9.6000000000000014</v>
      </c>
      <c r="G6" s="147">
        <f>E6*C6</f>
        <v>2.4000000000000004</v>
      </c>
      <c r="H6" s="158">
        <f>SDP!$K$4</f>
        <v>1.2</v>
      </c>
      <c r="I6" s="147">
        <f>(F6+G6)*H6</f>
        <v>14.400000000000002</v>
      </c>
      <c r="L6" s="136"/>
    </row>
    <row r="7" spans="1:15" ht="15" customHeight="1">
      <c r="A7" s="135" t="str">
        <f>'PRIX ELEMENTAIRES FOURNITURES'!B95</f>
        <v>beton de cloison</v>
      </c>
      <c r="B7" s="135" t="s">
        <v>24</v>
      </c>
      <c r="C7" s="135">
        <v>1</v>
      </c>
      <c r="D7" s="147">
        <f>'PRIX ELEMENTAIRES FOURNITURES'!J95*0.8</f>
        <v>64</v>
      </c>
      <c r="E7" s="147">
        <f>'PRIX ELEMENTAIRES FOURNITURES'!J95*0.2</f>
        <v>16</v>
      </c>
      <c r="F7" s="147">
        <f>D7*C7</f>
        <v>64</v>
      </c>
      <c r="G7" s="147">
        <f>E7*C7</f>
        <v>16</v>
      </c>
      <c r="H7" s="158">
        <f>SDP!$K$4</f>
        <v>1.2</v>
      </c>
      <c r="I7" s="147">
        <f>(F7+G7)*H7</f>
        <v>96</v>
      </c>
    </row>
    <row r="8" spans="1:15" ht="21" customHeight="1">
      <c r="A8" s="135" t="str">
        <f>'PRIX ELEMENTAIRES FOURNITURES'!B98</f>
        <v>peinture</v>
      </c>
      <c r="B8" s="135" t="s">
        <v>24</v>
      </c>
      <c r="C8" s="135">
        <v>1</v>
      </c>
      <c r="D8" s="147">
        <f>'PRIX ELEMENTAIRES FOURNITURES'!J98*0.8</f>
        <v>6.4</v>
      </c>
      <c r="E8" s="147">
        <f>'PRIX ELEMENTAIRES FOURNITURES'!J98*0.2</f>
        <v>1.6</v>
      </c>
      <c r="F8" s="147">
        <f>D8*C8</f>
        <v>6.4</v>
      </c>
      <c r="G8" s="147">
        <f>E8*C8</f>
        <v>1.6</v>
      </c>
      <c r="H8" s="158">
        <f>SDP!$K$4</f>
        <v>1.2</v>
      </c>
      <c r="I8" s="147">
        <f>(F8+G8)*H8</f>
        <v>9.6</v>
      </c>
      <c r="L8" s="136"/>
    </row>
    <row r="9" spans="1:15" ht="19.5" customHeight="1">
      <c r="A9" s="135"/>
      <c r="B9" s="135"/>
      <c r="C9" s="135"/>
      <c r="D9" s="147"/>
      <c r="E9" s="147"/>
      <c r="F9" s="147"/>
      <c r="G9" s="147"/>
      <c r="H9" s="158">
        <f>SDP!$K$4</f>
        <v>1.2</v>
      </c>
      <c r="I9" s="147"/>
      <c r="L9" s="136"/>
    </row>
    <row r="10" spans="1:15" ht="17.25" customHeight="1">
      <c r="A10" s="135"/>
      <c r="B10" s="135"/>
      <c r="C10" s="135"/>
      <c r="D10" s="147"/>
      <c r="E10" s="147"/>
      <c r="F10" s="147"/>
      <c r="G10" s="147"/>
      <c r="H10" s="158">
        <f>SDP!$K$4</f>
        <v>1.2</v>
      </c>
      <c r="I10" s="147"/>
      <c r="L10" s="136"/>
    </row>
    <row r="11" spans="1:15" ht="18" customHeight="1">
      <c r="A11" s="135"/>
      <c r="B11" s="135"/>
      <c r="C11" s="135"/>
      <c r="D11" s="147"/>
      <c r="E11" s="147"/>
      <c r="F11" s="147"/>
      <c r="G11" s="147"/>
      <c r="H11" s="158">
        <f>SDP!$K$4</f>
        <v>1.2</v>
      </c>
      <c r="I11" s="147"/>
      <c r="L11" s="136"/>
    </row>
    <row r="12" spans="1:15" ht="19.5" customHeight="1">
      <c r="A12" s="135"/>
      <c r="B12" s="135"/>
      <c r="C12" s="135"/>
      <c r="D12" s="147"/>
      <c r="E12" s="147"/>
      <c r="F12" s="147"/>
      <c r="G12" s="147"/>
      <c r="H12" s="158">
        <f>SDP!$K$4</f>
        <v>1.2</v>
      </c>
      <c r="I12" s="147"/>
      <c r="L12" s="136"/>
    </row>
    <row r="13" spans="1:15" ht="25.5" customHeight="1">
      <c r="A13" s="135"/>
      <c r="B13" s="135"/>
      <c r="C13" s="135"/>
      <c r="D13" s="147"/>
      <c r="E13" s="147"/>
      <c r="F13" s="147"/>
      <c r="G13" s="147"/>
      <c r="H13" s="158">
        <f>SDP!$K$4</f>
        <v>1.2</v>
      </c>
      <c r="I13" s="147"/>
      <c r="L13" s="136"/>
    </row>
    <row r="14" spans="1:15" ht="23.25" customHeight="1">
      <c r="A14" s="135"/>
      <c r="B14" s="135"/>
      <c r="C14" s="135"/>
      <c r="D14" s="147"/>
      <c r="E14" s="147"/>
      <c r="F14" s="147"/>
      <c r="G14" s="147"/>
      <c r="H14" s="158">
        <f>SDP!$K$4</f>
        <v>1.2</v>
      </c>
      <c r="I14" s="147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150</v>
      </c>
      <c r="G15" s="139">
        <f>SUM(G5:G14)</f>
        <v>30</v>
      </c>
      <c r="H15" s="153">
        <f>SDP!$K$4</f>
        <v>1.2</v>
      </c>
      <c r="I15" s="139">
        <f>SUM(I5:I14)</f>
        <v>180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35"/>
      <c r="B17" s="135" t="s">
        <v>221</v>
      </c>
      <c r="C17" s="135"/>
      <c r="D17" s="147">
        <v>0</v>
      </c>
      <c r="E17" s="147">
        <v>0</v>
      </c>
      <c r="F17" s="147">
        <f>D17*C17</f>
        <v>0</v>
      </c>
      <c r="G17" s="147">
        <f>E17*C17</f>
        <v>0</v>
      </c>
      <c r="H17" s="147">
        <f>SDP!$K$4</f>
        <v>1.2</v>
      </c>
      <c r="I17" s="147">
        <f>(G17+F17)*H17</f>
        <v>0</v>
      </c>
    </row>
    <row r="18" spans="1:11" ht="21" customHeight="1">
      <c r="A18" s="135"/>
      <c r="B18" s="135" t="s">
        <v>221</v>
      </c>
      <c r="C18" s="135"/>
      <c r="D18" s="147">
        <v>0</v>
      </c>
      <c r="E18" s="147">
        <v>0</v>
      </c>
      <c r="F18" s="147">
        <f>D18*C18</f>
        <v>0</v>
      </c>
      <c r="G18" s="147">
        <f>E18*C18</f>
        <v>0</v>
      </c>
      <c r="H18" s="147">
        <f>SDP!$K$4</f>
        <v>1.2</v>
      </c>
      <c r="I18" s="147">
        <f>(G18+F18)*H18</f>
        <v>0</v>
      </c>
    </row>
    <row r="19" spans="1:11" ht="17.25" customHeight="1">
      <c r="A19" s="135"/>
      <c r="B19" s="135" t="s">
        <v>221</v>
      </c>
      <c r="C19" s="135"/>
      <c r="D19" s="147">
        <v>0</v>
      </c>
      <c r="E19" s="147">
        <v>0</v>
      </c>
      <c r="F19" s="147">
        <f t="shared" ref="F19:F20" si="0">D19*C19</f>
        <v>0</v>
      </c>
      <c r="G19" s="147">
        <f t="shared" ref="G19:G20" si="1">E19*C19</f>
        <v>0</v>
      </c>
      <c r="H19" s="147">
        <f>SDP!$K$4</f>
        <v>1.2</v>
      </c>
      <c r="I19" s="147">
        <f t="shared" ref="I19:I20" si="2">(G19+F19)*H19</f>
        <v>0</v>
      </c>
    </row>
    <row r="20" spans="1:11" ht="21" customHeight="1">
      <c r="A20" s="135"/>
      <c r="B20" s="135" t="s">
        <v>221</v>
      </c>
      <c r="C20" s="135"/>
      <c r="D20" s="147">
        <v>0</v>
      </c>
      <c r="E20" s="147">
        <v>0</v>
      </c>
      <c r="F20" s="147">
        <f t="shared" si="0"/>
        <v>0</v>
      </c>
      <c r="G20" s="147">
        <f t="shared" si="1"/>
        <v>0</v>
      </c>
      <c r="H20" s="147">
        <f>SDP!$K$4</f>
        <v>1.2</v>
      </c>
      <c r="I20" s="147">
        <f t="shared" si="2"/>
        <v>0</v>
      </c>
    </row>
    <row r="21" spans="1:11" ht="18.75" customHeight="1">
      <c r="A21" s="135"/>
      <c r="B21" s="135" t="s">
        <v>221</v>
      </c>
      <c r="C21" s="135"/>
      <c r="D21" s="147"/>
      <c r="E21" s="147"/>
      <c r="F21" s="147"/>
      <c r="G21" s="147"/>
      <c r="H21" s="147">
        <f>SDP!$K$4</f>
        <v>1.2</v>
      </c>
      <c r="I21" s="147"/>
    </row>
    <row r="22" spans="1:11" ht="21" customHeight="1">
      <c r="A22" s="135"/>
      <c r="B22" s="135" t="s">
        <v>221</v>
      </c>
      <c r="C22" s="135"/>
      <c r="D22" s="147"/>
      <c r="E22" s="147"/>
      <c r="F22" s="147"/>
      <c r="G22" s="147"/>
      <c r="H22" s="147">
        <f>SDP!$K$4</f>
        <v>1.2</v>
      </c>
      <c r="I22" s="147"/>
    </row>
    <row r="23" spans="1:11" ht="18.75" customHeight="1">
      <c r="A23" s="135"/>
      <c r="B23" s="135" t="s">
        <v>221</v>
      </c>
      <c r="C23" s="135"/>
      <c r="D23" s="147"/>
      <c r="E23" s="147"/>
      <c r="F23" s="147"/>
      <c r="G23" s="147"/>
      <c r="H23" s="147">
        <f>SDP!$K$4</f>
        <v>1.2</v>
      </c>
      <c r="I23" s="147"/>
    </row>
    <row r="24" spans="1:11" ht="19.5" customHeight="1">
      <c r="A24" s="135"/>
      <c r="B24" s="135" t="s">
        <v>221</v>
      </c>
      <c r="C24" s="135"/>
      <c r="D24" s="147"/>
      <c r="E24" s="147"/>
      <c r="F24" s="147"/>
      <c r="G24" s="147"/>
      <c r="H24" s="147">
        <f>SDP!$K$4</f>
        <v>1.2</v>
      </c>
      <c r="I24" s="147"/>
    </row>
    <row r="25" spans="1:11" ht="23.25" customHeight="1">
      <c r="A25" s="135"/>
      <c r="B25" s="135" t="s">
        <v>221</v>
      </c>
      <c r="C25" s="135"/>
      <c r="D25" s="147"/>
      <c r="E25" s="147"/>
      <c r="F25" s="147"/>
      <c r="G25" s="147"/>
      <c r="H25" s="147">
        <f>SDP!$K$4</f>
        <v>1.2</v>
      </c>
      <c r="I25" s="147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35" t="s">
        <v>218</v>
      </c>
      <c r="B28" s="135" t="s">
        <v>221</v>
      </c>
      <c r="C28" s="135"/>
      <c r="D28" s="147">
        <f>K28*0.8</f>
        <v>33.527999999999999</v>
      </c>
      <c r="E28" s="147">
        <f>K28*0.2</f>
        <v>8.3819999999999997</v>
      </c>
      <c r="F28" s="147">
        <f>ROUND(D28*C28,3)</f>
        <v>0</v>
      </c>
      <c r="G28" s="147">
        <f>ROUND(E28*C28,3)</f>
        <v>0</v>
      </c>
      <c r="H28" s="147">
        <f>SDP!$K$4</f>
        <v>1.2</v>
      </c>
      <c r="I28" s="147">
        <f t="shared" ref="I28:I30" si="3">(F28+G28)*H28</f>
        <v>0</v>
      </c>
      <c r="K28">
        <f>'PRIX ELEMENTAIRES MO'!$I$15</f>
        <v>41.91</v>
      </c>
    </row>
    <row r="29" spans="1:11" ht="18" customHeight="1">
      <c r="A29" s="135" t="s">
        <v>219</v>
      </c>
      <c r="B29" s="135" t="s">
        <v>221</v>
      </c>
      <c r="C29" s="135"/>
      <c r="D29" s="147">
        <f>ROUND(K29*0.8,3)</f>
        <v>29.434000000000001</v>
      </c>
      <c r="E29" s="147">
        <f>ROUND(K29*0.2,3)</f>
        <v>7.3579999999999997</v>
      </c>
      <c r="F29" s="147">
        <f>ROUND(D29*C29,3)</f>
        <v>0</v>
      </c>
      <c r="G29" s="147">
        <f>ROUND(E29*C29,3)</f>
        <v>0</v>
      </c>
      <c r="H29" s="147">
        <f>SDP!$K$4</f>
        <v>1.2</v>
      </c>
      <c r="I29" s="147">
        <f t="shared" si="3"/>
        <v>0</v>
      </c>
      <c r="K29">
        <f>'PRIX ELEMENTAIRES MO'!$I$16</f>
        <v>36.792000000000002</v>
      </c>
    </row>
    <row r="30" spans="1:11" ht="18" customHeight="1">
      <c r="A30" s="135" t="s">
        <v>220</v>
      </c>
      <c r="B30" s="135" t="s">
        <v>221</v>
      </c>
      <c r="C30" s="23"/>
      <c r="D30" s="147">
        <f t="shared" ref="D30" si="4">K30*0.8</f>
        <v>21.488</v>
      </c>
      <c r="E30" s="147">
        <f t="shared" ref="E30" si="5">K30*0.2</f>
        <v>5.3719999999999999</v>
      </c>
      <c r="F30" s="147">
        <f t="shared" ref="F30" si="6">D30*C30</f>
        <v>0</v>
      </c>
      <c r="G30" s="147">
        <f t="shared" ref="G30" si="7">E30*C30</f>
        <v>0</v>
      </c>
      <c r="H30" s="147">
        <f>SDP!$K$4</f>
        <v>1.2</v>
      </c>
      <c r="I30" s="147">
        <f t="shared" si="3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52"/>
      <c r="E34" s="152"/>
      <c r="F34" s="152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52"/>
      <c r="E36" s="152"/>
      <c r="F36" s="152"/>
      <c r="G36" s="152">
        <v>10</v>
      </c>
      <c r="H36" s="158"/>
      <c r="I36" s="152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150</v>
      </c>
      <c r="G38" s="145">
        <f>G34/G36+G15</f>
        <v>30</v>
      </c>
      <c r="H38" s="160"/>
      <c r="I38" s="145">
        <f>I34/G36+I15</f>
        <v>180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150</v>
      </c>
      <c r="G39" s="146">
        <f>ROUND(G38,3)</f>
        <v>30</v>
      </c>
      <c r="H39" s="161">
        <f>SDP!$K$4</f>
        <v>1.2</v>
      </c>
      <c r="I39" s="146">
        <f>ROUND(I38,3)</f>
        <v>180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Feuil14"/>
  <dimension ref="A1:O39"/>
  <sheetViews>
    <sheetView topLeftCell="A7" workbookViewId="0">
      <selection activeCell="G18" sqref="G18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201</v>
      </c>
      <c r="B1" s="221" t="str">
        <f>'BP+BE'!B18</f>
        <v>Déblais en terrain de toute nature mis au lieu d'emploi ou en dépôt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47" t="s">
        <v>418</v>
      </c>
      <c r="E3" s="147" t="s">
        <v>195</v>
      </c>
      <c r="F3" s="147" t="s">
        <v>418</v>
      </c>
      <c r="G3" s="152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35"/>
      <c r="B5" s="135"/>
      <c r="C5" s="135"/>
      <c r="D5" s="147">
        <v>0</v>
      </c>
      <c r="E5" s="147">
        <v>0</v>
      </c>
      <c r="F5" s="147">
        <f>D5*C5</f>
        <v>0</v>
      </c>
      <c r="G5" s="147">
        <f>E5*C5</f>
        <v>0</v>
      </c>
      <c r="H5" s="158">
        <f>SDP!$K$4</f>
        <v>1.2</v>
      </c>
      <c r="I5" s="147">
        <f>(F5+G5)*H5</f>
        <v>0</v>
      </c>
      <c r="L5" s="136"/>
    </row>
    <row r="6" spans="1:15" ht="17.25" customHeight="1">
      <c r="A6" s="135"/>
      <c r="B6" s="135"/>
      <c r="C6" s="135"/>
      <c r="D6" s="147">
        <v>0</v>
      </c>
      <c r="E6" s="147">
        <v>0</v>
      </c>
      <c r="F6" s="147">
        <f>D6*C6</f>
        <v>0</v>
      </c>
      <c r="G6" s="147">
        <f>E6*C6</f>
        <v>0</v>
      </c>
      <c r="H6" s="158">
        <f>SDP!$K$4</f>
        <v>1.2</v>
      </c>
      <c r="I6" s="147">
        <f>(F6+G6)*H6</f>
        <v>0</v>
      </c>
      <c r="L6" s="136"/>
    </row>
    <row r="7" spans="1:15" ht="15" customHeight="1">
      <c r="A7" s="135"/>
      <c r="B7" s="135"/>
      <c r="C7" s="135"/>
      <c r="D7" s="147">
        <v>0</v>
      </c>
      <c r="E7" s="147">
        <v>0</v>
      </c>
      <c r="F7" s="147">
        <f>D7*C7</f>
        <v>0</v>
      </c>
      <c r="G7" s="147">
        <f>E7*C7</f>
        <v>0</v>
      </c>
      <c r="H7" s="158">
        <f>SDP!$K$4</f>
        <v>1.2</v>
      </c>
      <c r="I7" s="147">
        <f>(F7+G7)*H7</f>
        <v>0</v>
      </c>
    </row>
    <row r="8" spans="1:15" ht="21" customHeight="1">
      <c r="A8" s="135"/>
      <c r="B8" s="135"/>
      <c r="C8" s="135"/>
      <c r="D8" s="147">
        <v>0</v>
      </c>
      <c r="E8" s="147">
        <v>0</v>
      </c>
      <c r="F8" s="147">
        <f>D8*C8</f>
        <v>0</v>
      </c>
      <c r="G8" s="147">
        <f>E8*C8</f>
        <v>0</v>
      </c>
      <c r="H8" s="158">
        <f>SDP!$K$4</f>
        <v>1.2</v>
      </c>
      <c r="I8" s="147">
        <f>(F8+G8)*H8</f>
        <v>0</v>
      </c>
      <c r="L8" s="136"/>
    </row>
    <row r="9" spans="1:15" ht="19.5" customHeight="1">
      <c r="A9" s="135"/>
      <c r="B9" s="135"/>
      <c r="C9" s="135"/>
      <c r="D9" s="147"/>
      <c r="E9" s="147"/>
      <c r="F9" s="147"/>
      <c r="G9" s="147"/>
      <c r="H9" s="158">
        <f>SDP!$K$4</f>
        <v>1.2</v>
      </c>
      <c r="I9" s="147"/>
      <c r="L9" s="136"/>
    </row>
    <row r="10" spans="1:15" ht="17.25" customHeight="1">
      <c r="A10" s="135"/>
      <c r="B10" s="135"/>
      <c r="C10" s="135"/>
      <c r="D10" s="147"/>
      <c r="E10" s="147"/>
      <c r="F10" s="147"/>
      <c r="G10" s="147"/>
      <c r="H10" s="158">
        <f>SDP!$K$4</f>
        <v>1.2</v>
      </c>
      <c r="I10" s="147"/>
      <c r="L10" s="136"/>
    </row>
    <row r="11" spans="1:15" ht="18" customHeight="1">
      <c r="A11" s="135"/>
      <c r="B11" s="135"/>
      <c r="C11" s="135"/>
      <c r="D11" s="147"/>
      <c r="E11" s="147"/>
      <c r="F11" s="147"/>
      <c r="G11" s="147"/>
      <c r="H11" s="158">
        <f>SDP!$K$4</f>
        <v>1.2</v>
      </c>
      <c r="I11" s="147"/>
      <c r="L11" s="136"/>
    </row>
    <row r="12" spans="1:15" ht="19.5" customHeight="1">
      <c r="A12" s="135"/>
      <c r="B12" s="135"/>
      <c r="C12" s="135"/>
      <c r="D12" s="147"/>
      <c r="E12" s="147"/>
      <c r="F12" s="147"/>
      <c r="G12" s="147"/>
      <c r="H12" s="158">
        <f>SDP!$K$4</f>
        <v>1.2</v>
      </c>
      <c r="I12" s="147"/>
      <c r="L12" s="136"/>
    </row>
    <row r="13" spans="1:15" ht="25.5" customHeight="1">
      <c r="A13" s="135"/>
      <c r="B13" s="135"/>
      <c r="C13" s="135"/>
      <c r="D13" s="147"/>
      <c r="E13" s="147"/>
      <c r="F13" s="147"/>
      <c r="G13" s="147"/>
      <c r="H13" s="158">
        <f>SDP!$K$4</f>
        <v>1.2</v>
      </c>
      <c r="I13" s="147"/>
      <c r="L13" s="136"/>
    </row>
    <row r="14" spans="1:15" ht="23.25" customHeight="1">
      <c r="A14" s="135"/>
      <c r="B14" s="135"/>
      <c r="C14" s="135"/>
      <c r="D14" s="147"/>
      <c r="E14" s="147"/>
      <c r="F14" s="147"/>
      <c r="G14" s="147"/>
      <c r="H14" s="158">
        <f>SDP!$K$4</f>
        <v>1.2</v>
      </c>
      <c r="I14" s="147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0</v>
      </c>
      <c r="G15" s="139">
        <f>SUM(G5:G14)</f>
        <v>0</v>
      </c>
      <c r="H15" s="153">
        <f>SDP!$K$4</f>
        <v>1.2</v>
      </c>
      <c r="I15" s="139">
        <f>SUM(I5:I14)</f>
        <v>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35" t="str">
        <f>'PRIX ELEMENTAIRES ENGINS EQUI'!B36</f>
        <v>Pelle sur chenilles</v>
      </c>
      <c r="B17" s="135" t="s">
        <v>221</v>
      </c>
      <c r="C17" s="135">
        <v>1</v>
      </c>
      <c r="D17" s="147">
        <f>'PRIX ELEMENTAIRES ENGINS EQUI'!G36*0.8</f>
        <v>440</v>
      </c>
      <c r="E17" s="147">
        <f>'PRIX ELEMENTAIRES ENGINS EQUI'!G36*0.2</f>
        <v>110</v>
      </c>
      <c r="F17" s="147">
        <f>D17*C17</f>
        <v>440</v>
      </c>
      <c r="G17" s="147">
        <f>E17*C17</f>
        <v>110</v>
      </c>
      <c r="H17" s="147">
        <f>SDP!$K$4</f>
        <v>1.2</v>
      </c>
      <c r="I17" s="147">
        <f>(G17+F17)*H17</f>
        <v>660</v>
      </c>
    </row>
    <row r="18" spans="1:11" ht="21" customHeight="1">
      <c r="A18" s="135" t="str">
        <f>'PRIX ELEMENTAIRES ENGINS EQUI'!B18</f>
        <v>Camion plâteau/semi</v>
      </c>
      <c r="B18" s="135" t="s">
        <v>221</v>
      </c>
      <c r="C18" s="135">
        <v>1</v>
      </c>
      <c r="D18" s="147">
        <f>'PRIX ELEMENTAIRES ENGINS EQUI'!G18*0.8</f>
        <v>360</v>
      </c>
      <c r="E18" s="147">
        <f>'PRIX ELEMENTAIRES ENGINS EQUI'!G18*0.2</f>
        <v>90</v>
      </c>
      <c r="F18" s="147">
        <f>D18*C18</f>
        <v>360</v>
      </c>
      <c r="G18" s="147">
        <f>E18*C18</f>
        <v>90</v>
      </c>
      <c r="H18" s="147">
        <f>SDP!$K$4</f>
        <v>1.2</v>
      </c>
      <c r="I18" s="147">
        <f>(G18+F18)*H18</f>
        <v>540</v>
      </c>
    </row>
    <row r="19" spans="1:11" ht="17.25" customHeight="1">
      <c r="A19" s="135" t="str">
        <f>'PRIX ELEMENTAIRES ENGINS EQUI'!B20</f>
        <v>Pompe</v>
      </c>
      <c r="B19" s="135" t="s">
        <v>221</v>
      </c>
      <c r="C19" s="135">
        <v>1</v>
      </c>
      <c r="D19" s="147">
        <f>'PRIX ELEMENTAIRES ENGINS EQUI'!G20*0.8</f>
        <v>40</v>
      </c>
      <c r="E19" s="147">
        <f>'PRIX ELEMENTAIRES ENGINS EQUI'!G20*0.2</f>
        <v>10</v>
      </c>
      <c r="F19" s="147">
        <f t="shared" ref="F19:F20" si="0">D19*C19</f>
        <v>40</v>
      </c>
      <c r="G19" s="147">
        <f t="shared" ref="G19:G20" si="1">E19*C19</f>
        <v>10</v>
      </c>
      <c r="H19" s="147">
        <f>SDP!$K$4</f>
        <v>1.2</v>
      </c>
      <c r="I19" s="147">
        <f t="shared" ref="I19:I20" si="2">(G19+F19)*H19</f>
        <v>60</v>
      </c>
    </row>
    <row r="20" spans="1:11" ht="21" customHeight="1">
      <c r="A20" s="135"/>
      <c r="B20" s="135" t="s">
        <v>221</v>
      </c>
      <c r="C20" s="135"/>
      <c r="D20" s="147">
        <v>0</v>
      </c>
      <c r="E20" s="147">
        <v>0</v>
      </c>
      <c r="F20" s="147">
        <f t="shared" si="0"/>
        <v>0</v>
      </c>
      <c r="G20" s="147">
        <f t="shared" si="1"/>
        <v>0</v>
      </c>
      <c r="H20" s="147">
        <f>SDP!$K$4</f>
        <v>1.2</v>
      </c>
      <c r="I20" s="147">
        <f t="shared" si="2"/>
        <v>0</v>
      </c>
    </row>
    <row r="21" spans="1:11" ht="18.75" customHeight="1">
      <c r="A21" s="135"/>
      <c r="B21" s="135" t="s">
        <v>221</v>
      </c>
      <c r="C21" s="135"/>
      <c r="D21" s="147"/>
      <c r="E21" s="147"/>
      <c r="F21" s="147"/>
      <c r="G21" s="147"/>
      <c r="H21" s="147">
        <f>SDP!$K$4</f>
        <v>1.2</v>
      </c>
      <c r="I21" s="147"/>
    </row>
    <row r="22" spans="1:11" ht="21" customHeight="1">
      <c r="A22" s="135"/>
      <c r="B22" s="135" t="s">
        <v>221</v>
      </c>
      <c r="C22" s="135"/>
      <c r="D22" s="147"/>
      <c r="E22" s="147"/>
      <c r="F22" s="147"/>
      <c r="G22" s="147"/>
      <c r="H22" s="147">
        <f>SDP!$K$4</f>
        <v>1.2</v>
      </c>
      <c r="I22" s="147"/>
    </row>
    <row r="23" spans="1:11" ht="18.75" customHeight="1">
      <c r="A23" s="135"/>
      <c r="B23" s="135" t="s">
        <v>221</v>
      </c>
      <c r="C23" s="135"/>
      <c r="D23" s="147"/>
      <c r="E23" s="147"/>
      <c r="F23" s="147"/>
      <c r="G23" s="147"/>
      <c r="H23" s="147">
        <f>SDP!$K$4</f>
        <v>1.2</v>
      </c>
      <c r="I23" s="147"/>
    </row>
    <row r="24" spans="1:11" ht="19.5" customHeight="1">
      <c r="A24" s="135"/>
      <c r="B24" s="135" t="s">
        <v>221</v>
      </c>
      <c r="C24" s="135"/>
      <c r="D24" s="147"/>
      <c r="E24" s="147"/>
      <c r="F24" s="147"/>
      <c r="G24" s="147"/>
      <c r="H24" s="147">
        <f>SDP!$K$4</f>
        <v>1.2</v>
      </c>
      <c r="I24" s="147"/>
    </row>
    <row r="25" spans="1:11" ht="23.25" customHeight="1">
      <c r="A25" s="135"/>
      <c r="B25" s="135" t="s">
        <v>221</v>
      </c>
      <c r="C25" s="135"/>
      <c r="D25" s="147"/>
      <c r="E25" s="147"/>
      <c r="F25" s="147"/>
      <c r="G25" s="147"/>
      <c r="H25" s="147">
        <f>SDP!$K$4</f>
        <v>1.2</v>
      </c>
      <c r="I25" s="147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840</v>
      </c>
      <c r="G26" s="139">
        <f>SUM(G17:G25)</f>
        <v>210</v>
      </c>
      <c r="H26" s="153">
        <f>SDP!$K$4</f>
        <v>1.2</v>
      </c>
      <c r="I26" s="139">
        <f>SUM(I17:I25)</f>
        <v>1260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35" t="s">
        <v>218</v>
      </c>
      <c r="B28" s="135" t="s">
        <v>221</v>
      </c>
      <c r="C28" s="135">
        <v>1</v>
      </c>
      <c r="D28" s="147">
        <f>K28*0.8</f>
        <v>33.527999999999999</v>
      </c>
      <c r="E28" s="147">
        <f>K28*0.2</f>
        <v>8.3819999999999997</v>
      </c>
      <c r="F28" s="147">
        <f>ROUND(D28*C28,3)</f>
        <v>33.527999999999999</v>
      </c>
      <c r="G28" s="147">
        <f>ROUND(E28*C28,3)</f>
        <v>8.3819999999999997</v>
      </c>
      <c r="H28" s="147">
        <f>SDP!$K$4</f>
        <v>1.2</v>
      </c>
      <c r="I28" s="147">
        <f t="shared" ref="I28:I30" si="3">(F28+G28)*H28</f>
        <v>50.291999999999994</v>
      </c>
      <c r="K28">
        <f>'PRIX ELEMENTAIRES MO'!$I$15</f>
        <v>41.91</v>
      </c>
    </row>
    <row r="29" spans="1:11" ht="18" customHeight="1">
      <c r="A29" s="135" t="s">
        <v>219</v>
      </c>
      <c r="B29" s="135" t="s">
        <v>221</v>
      </c>
      <c r="C29" s="135">
        <v>1</v>
      </c>
      <c r="D29" s="147">
        <f>ROUND(K29*0.8,3)</f>
        <v>29.434000000000001</v>
      </c>
      <c r="E29" s="147">
        <f>ROUND(K29*0.2,3)</f>
        <v>7.3579999999999997</v>
      </c>
      <c r="F29" s="147">
        <f>ROUND(D29*C29,3)</f>
        <v>29.434000000000001</v>
      </c>
      <c r="G29" s="147">
        <f>ROUND(E29*C29,3)</f>
        <v>7.3579999999999997</v>
      </c>
      <c r="H29" s="147">
        <f>SDP!$K$4</f>
        <v>1.2</v>
      </c>
      <c r="I29" s="147">
        <f t="shared" si="3"/>
        <v>44.150399999999998</v>
      </c>
      <c r="K29">
        <f>'PRIX ELEMENTAIRES MO'!$I$16</f>
        <v>36.792000000000002</v>
      </c>
    </row>
    <row r="30" spans="1:11" ht="18" customHeight="1">
      <c r="A30" s="135" t="s">
        <v>220</v>
      </c>
      <c r="B30" s="135" t="s">
        <v>221</v>
      </c>
      <c r="C30" s="23">
        <v>4</v>
      </c>
      <c r="D30" s="147">
        <f t="shared" ref="D30" si="4">K30*0.8</f>
        <v>21.488</v>
      </c>
      <c r="E30" s="147">
        <f t="shared" ref="E30" si="5">K30*0.2</f>
        <v>5.3719999999999999</v>
      </c>
      <c r="F30" s="147">
        <f t="shared" ref="F30" si="6">D30*C30</f>
        <v>85.951999999999998</v>
      </c>
      <c r="G30" s="147">
        <f t="shared" ref="G30" si="7">E30*C30</f>
        <v>21.488</v>
      </c>
      <c r="H30" s="147">
        <f>SDP!$K$4</f>
        <v>1.2</v>
      </c>
      <c r="I30" s="147">
        <f t="shared" si="3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148.91399999999999</v>
      </c>
      <c r="G31" s="139">
        <f>SUM(G28:G30)</f>
        <v>37.227999999999994</v>
      </c>
      <c r="H31" s="153">
        <f>SDP!$K$4</f>
        <v>1.2</v>
      </c>
      <c r="I31" s="139">
        <f>SUM(I28:I30)</f>
        <v>223.37039999999999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52"/>
      <c r="E34" s="152"/>
      <c r="F34" s="152">
        <f>F31+F26</f>
        <v>988.91399999999999</v>
      </c>
      <c r="G34" s="143">
        <f>G31+G26</f>
        <v>247.22800000000001</v>
      </c>
      <c r="H34" s="156"/>
      <c r="I34" s="150">
        <f>I31+I26</f>
        <v>1483.3704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52"/>
      <c r="E36" s="152"/>
      <c r="F36" s="152"/>
      <c r="G36" s="152">
        <v>180</v>
      </c>
      <c r="H36" s="158"/>
      <c r="I36" s="152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5.4939666666666662</v>
      </c>
      <c r="G38" s="145">
        <f>G34/G36+G15</f>
        <v>1.373488888888889</v>
      </c>
      <c r="H38" s="160"/>
      <c r="I38" s="145">
        <f>I34/G36+I15</f>
        <v>8.240946666666666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5.4939999999999998</v>
      </c>
      <c r="G39" s="146">
        <f>ROUND(G38,3)</f>
        <v>1.373</v>
      </c>
      <c r="H39" s="161">
        <f>SDP!$K$4</f>
        <v>1.2</v>
      </c>
      <c r="I39" s="146">
        <f>ROUND(I38,3)</f>
        <v>8.2409999999999997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Feuil15"/>
  <dimension ref="A1:O39"/>
  <sheetViews>
    <sheetView topLeftCell="A19" workbookViewId="0">
      <selection activeCell="K8" sqref="K8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202</v>
      </c>
      <c r="B1" s="221" t="str">
        <f>'BP+BE'!B19</f>
        <v>Execution des déblais en grande masse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47" t="s">
        <v>418</v>
      </c>
      <c r="E3" s="147" t="s">
        <v>195</v>
      </c>
      <c r="F3" s="147" t="s">
        <v>418</v>
      </c>
      <c r="G3" s="152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35"/>
      <c r="B5" s="135"/>
      <c r="C5" s="135"/>
      <c r="D5" s="147">
        <v>0</v>
      </c>
      <c r="E5" s="147">
        <v>0</v>
      </c>
      <c r="F5" s="147">
        <f>D5*C5</f>
        <v>0</v>
      </c>
      <c r="G5" s="147">
        <f>E5*C5</f>
        <v>0</v>
      </c>
      <c r="H5" s="158">
        <f>SDP!$K$4</f>
        <v>1.2</v>
      </c>
      <c r="I5" s="147">
        <f>(F5+G5)*H5</f>
        <v>0</v>
      </c>
      <c r="L5" s="136"/>
    </row>
    <row r="6" spans="1:15" ht="17.25" customHeight="1">
      <c r="A6" s="135"/>
      <c r="B6" s="135"/>
      <c r="C6" s="135"/>
      <c r="D6" s="147">
        <v>0</v>
      </c>
      <c r="E6" s="147">
        <v>0</v>
      </c>
      <c r="F6" s="147">
        <f>D6*C6</f>
        <v>0</v>
      </c>
      <c r="G6" s="147">
        <f>E6*C6</f>
        <v>0</v>
      </c>
      <c r="H6" s="158">
        <f>SDP!$K$4</f>
        <v>1.2</v>
      </c>
      <c r="I6" s="147">
        <f>(F6+G6)*H6</f>
        <v>0</v>
      </c>
      <c r="L6" s="136"/>
    </row>
    <row r="7" spans="1:15" ht="15" customHeight="1">
      <c r="A7" s="135"/>
      <c r="B7" s="135"/>
      <c r="C7" s="135"/>
      <c r="D7" s="147">
        <v>0</v>
      </c>
      <c r="E7" s="147">
        <v>0</v>
      </c>
      <c r="F7" s="147">
        <f>D7*C7</f>
        <v>0</v>
      </c>
      <c r="G7" s="147">
        <f>E7*C7</f>
        <v>0</v>
      </c>
      <c r="H7" s="158">
        <f>SDP!$K$4</f>
        <v>1.2</v>
      </c>
      <c r="I7" s="147">
        <f>(F7+G7)*H7</f>
        <v>0</v>
      </c>
    </row>
    <row r="8" spans="1:15" ht="21" customHeight="1">
      <c r="A8" s="135"/>
      <c r="B8" s="135"/>
      <c r="C8" s="135"/>
      <c r="D8" s="147">
        <v>0</v>
      </c>
      <c r="E8" s="147">
        <v>0</v>
      </c>
      <c r="F8" s="147">
        <f>D8*C8</f>
        <v>0</v>
      </c>
      <c r="G8" s="147">
        <f>E8*C8</f>
        <v>0</v>
      </c>
      <c r="H8" s="158">
        <f>SDP!$K$4</f>
        <v>1.2</v>
      </c>
      <c r="I8" s="147">
        <f>(F8+G8)*H8</f>
        <v>0</v>
      </c>
      <c r="L8" s="136"/>
    </row>
    <row r="9" spans="1:15" ht="19.5" customHeight="1">
      <c r="A9" s="135"/>
      <c r="B9" s="135"/>
      <c r="C9" s="135"/>
      <c r="D9" s="147"/>
      <c r="E9" s="147"/>
      <c r="F9" s="147"/>
      <c r="G9" s="147"/>
      <c r="H9" s="158">
        <f>SDP!$K$4</f>
        <v>1.2</v>
      </c>
      <c r="I9" s="147"/>
      <c r="L9" s="136"/>
    </row>
    <row r="10" spans="1:15" ht="17.25" customHeight="1">
      <c r="A10" s="135"/>
      <c r="B10" s="135"/>
      <c r="C10" s="135"/>
      <c r="D10" s="147"/>
      <c r="E10" s="147"/>
      <c r="F10" s="147"/>
      <c r="G10" s="147"/>
      <c r="H10" s="158">
        <f>SDP!$K$4</f>
        <v>1.2</v>
      </c>
      <c r="I10" s="147"/>
      <c r="L10" s="136"/>
    </row>
    <row r="11" spans="1:15" ht="18" customHeight="1">
      <c r="A11" s="135"/>
      <c r="B11" s="135"/>
      <c r="C11" s="135"/>
      <c r="D11" s="147"/>
      <c r="E11" s="147"/>
      <c r="F11" s="147"/>
      <c r="G11" s="147"/>
      <c r="H11" s="158">
        <f>SDP!$K$4</f>
        <v>1.2</v>
      </c>
      <c r="I11" s="147"/>
      <c r="L11" s="136"/>
    </row>
    <row r="12" spans="1:15" ht="19.5" customHeight="1">
      <c r="A12" s="135"/>
      <c r="B12" s="135"/>
      <c r="C12" s="135"/>
      <c r="D12" s="147"/>
      <c r="E12" s="147"/>
      <c r="F12" s="147"/>
      <c r="G12" s="147"/>
      <c r="H12" s="158">
        <f>SDP!$K$4</f>
        <v>1.2</v>
      </c>
      <c r="I12" s="147"/>
      <c r="L12" s="136"/>
    </row>
    <row r="13" spans="1:15" ht="25.5" customHeight="1">
      <c r="A13" s="135"/>
      <c r="B13" s="135"/>
      <c r="C13" s="135"/>
      <c r="D13" s="147"/>
      <c r="E13" s="147"/>
      <c r="F13" s="147"/>
      <c r="G13" s="147"/>
      <c r="H13" s="158">
        <f>SDP!$K$4</f>
        <v>1.2</v>
      </c>
      <c r="I13" s="147"/>
      <c r="L13" s="136"/>
    </row>
    <row r="14" spans="1:15" ht="23.25" customHeight="1">
      <c r="A14" s="135"/>
      <c r="B14" s="135"/>
      <c r="C14" s="135"/>
      <c r="D14" s="147"/>
      <c r="E14" s="147"/>
      <c r="F14" s="147"/>
      <c r="G14" s="147"/>
      <c r="H14" s="158">
        <f>SDP!$K$4</f>
        <v>1.2</v>
      </c>
      <c r="I14" s="147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0</v>
      </c>
      <c r="G15" s="139">
        <f>SUM(G5:G14)</f>
        <v>0</v>
      </c>
      <c r="H15" s="153">
        <f>SDP!$K$4</f>
        <v>1.2</v>
      </c>
      <c r="I15" s="139">
        <f>SUM(I5:I14)</f>
        <v>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35" t="str">
        <f>'PRIX ELEMENTAIRES ENGINS EQUI'!B36</f>
        <v>Pelle sur chenilles</v>
      </c>
      <c r="B17" s="135" t="s">
        <v>221</v>
      </c>
      <c r="C17" s="135">
        <v>1</v>
      </c>
      <c r="D17" s="147">
        <f>'PRIX ELEMENTAIRES ENGINS EQUI'!G36*0.8</f>
        <v>440</v>
      </c>
      <c r="E17" s="147">
        <f>'PRIX ELEMENTAIRES ENGINS EQUI'!G36*0.2</f>
        <v>110</v>
      </c>
      <c r="F17" s="147">
        <f>D17*C17</f>
        <v>440</v>
      </c>
      <c r="G17" s="147">
        <f>E17*C17</f>
        <v>110</v>
      </c>
      <c r="H17" s="147">
        <f>SDP!$K$4</f>
        <v>1.2</v>
      </c>
      <c r="I17" s="147">
        <f>(G17+F17)*H17</f>
        <v>660</v>
      </c>
    </row>
    <row r="18" spans="1:11" ht="21" customHeight="1">
      <c r="A18" s="135" t="str">
        <f>'PRIX ELEMENTAIRES ENGINS EQUI'!B18</f>
        <v>Camion plâteau/semi</v>
      </c>
      <c r="B18" s="135" t="s">
        <v>221</v>
      </c>
      <c r="C18" s="135">
        <v>2</v>
      </c>
      <c r="D18" s="147">
        <f>'PRIX ELEMENTAIRES ENGINS EQUI'!G18*0.8</f>
        <v>360</v>
      </c>
      <c r="E18" s="147">
        <f>'PRIX ELEMENTAIRES ENGINS EQUI'!G18*0.2</f>
        <v>90</v>
      </c>
      <c r="F18" s="147">
        <f>D18*C18</f>
        <v>720</v>
      </c>
      <c r="G18" s="147">
        <f>E18*C18</f>
        <v>180</v>
      </c>
      <c r="H18" s="147">
        <f>SDP!$K$4</f>
        <v>1.2</v>
      </c>
      <c r="I18" s="147">
        <f>(G18+F18)*H18</f>
        <v>1080</v>
      </c>
    </row>
    <row r="19" spans="1:11" ht="17.25" customHeight="1">
      <c r="A19" s="135" t="str">
        <f>'PRIX ELEMENTAIRES ENGINS EQUI'!B20</f>
        <v>Pompe</v>
      </c>
      <c r="B19" s="135" t="s">
        <v>221</v>
      </c>
      <c r="C19" s="135">
        <v>1</v>
      </c>
      <c r="D19" s="147">
        <f>'PRIX ELEMENTAIRES ENGINS EQUI'!G20*0.8</f>
        <v>40</v>
      </c>
      <c r="E19" s="147">
        <f>'PRIX ELEMENTAIRES ENGINS EQUI'!G20*0.2</f>
        <v>10</v>
      </c>
      <c r="F19" s="147">
        <f t="shared" ref="F19:F20" si="0">D19*C19</f>
        <v>40</v>
      </c>
      <c r="G19" s="147">
        <f t="shared" ref="G19:G20" si="1">E19*C19</f>
        <v>10</v>
      </c>
      <c r="H19" s="147">
        <f>SDP!$K$4</f>
        <v>1.2</v>
      </c>
      <c r="I19" s="147">
        <f t="shared" ref="I19:I22" si="2">(G19+F19)*H19</f>
        <v>60</v>
      </c>
    </row>
    <row r="20" spans="1:11" ht="21" customHeight="1">
      <c r="A20" s="135" t="str">
        <f>'PRIX ELEMENTAIRES ENGINS EQUI'!B15</f>
        <v>Trax</v>
      </c>
      <c r="B20" s="135" t="s">
        <v>221</v>
      </c>
      <c r="C20" s="135">
        <v>1</v>
      </c>
      <c r="D20" s="147">
        <f>'PRIX ELEMENTAIRES ENGINS EQUI'!G15*0.8</f>
        <v>280</v>
      </c>
      <c r="E20" s="147">
        <f>'PRIX ELEMENTAIRES ENGINS EQUI'!G15*0.2</f>
        <v>70</v>
      </c>
      <c r="F20" s="147">
        <f t="shared" si="0"/>
        <v>280</v>
      </c>
      <c r="G20" s="147">
        <f t="shared" si="1"/>
        <v>70</v>
      </c>
      <c r="H20" s="147">
        <f>SDP!$K$4</f>
        <v>1.2</v>
      </c>
      <c r="I20" s="147">
        <f t="shared" si="2"/>
        <v>420</v>
      </c>
    </row>
    <row r="21" spans="1:11" ht="18.75" customHeight="1">
      <c r="A21" s="135" t="str">
        <f>'PRIX ELEMENTAIRES ENGINS EQUI'!B37</f>
        <v>Brise Roche</v>
      </c>
      <c r="B21" s="135" t="s">
        <v>221</v>
      </c>
      <c r="C21" s="135">
        <v>0.5</v>
      </c>
      <c r="D21" s="170">
        <f>'PRIX ELEMENTAIRES ENGINS EQUI'!G37*0.8</f>
        <v>360</v>
      </c>
      <c r="E21" s="170">
        <f>'PRIX ELEMENTAIRES ENGINS EQUI'!G37*0.2</f>
        <v>90</v>
      </c>
      <c r="F21" s="170">
        <f t="shared" ref="F21" si="3">D21*C21</f>
        <v>180</v>
      </c>
      <c r="G21" s="170">
        <f t="shared" ref="G21" si="4">E21*C21</f>
        <v>45</v>
      </c>
      <c r="H21" s="147">
        <f>SDP!$K$4</f>
        <v>1.2</v>
      </c>
      <c r="I21" s="170">
        <f t="shared" si="2"/>
        <v>270</v>
      </c>
    </row>
    <row r="22" spans="1:11" ht="21" customHeight="1">
      <c r="A22" s="135" t="str">
        <f>'PRIX ELEMENTAIRES ENGINS EQUI'!B14</f>
        <v>Buldozer D8</v>
      </c>
      <c r="B22" s="135" t="s">
        <v>221</v>
      </c>
      <c r="C22" s="135">
        <v>1</v>
      </c>
      <c r="D22" s="147">
        <f>'PRIX ELEMENTAIRES ENGINS EQUI'!G14*0.8</f>
        <v>560</v>
      </c>
      <c r="E22" s="147">
        <f>'PRIX ELEMENTAIRES ENGINS EQUI'!G14*0.2</f>
        <v>140</v>
      </c>
      <c r="F22" s="170">
        <f t="shared" ref="F22" si="5">D22*C22</f>
        <v>560</v>
      </c>
      <c r="G22" s="170">
        <f t="shared" ref="G22" si="6">E22*C22</f>
        <v>140</v>
      </c>
      <c r="H22" s="147">
        <f>SDP!$K$4</f>
        <v>1.2</v>
      </c>
      <c r="I22" s="170">
        <f t="shared" si="2"/>
        <v>840</v>
      </c>
    </row>
    <row r="23" spans="1:11" ht="18.75" customHeight="1">
      <c r="A23" s="135"/>
      <c r="B23" s="135" t="s">
        <v>221</v>
      </c>
      <c r="C23" s="135"/>
      <c r="D23" s="147"/>
      <c r="E23" s="147"/>
      <c r="F23" s="147"/>
      <c r="G23" s="147"/>
      <c r="H23" s="147">
        <f>SDP!$K$4</f>
        <v>1.2</v>
      </c>
      <c r="I23" s="147"/>
    </row>
    <row r="24" spans="1:11" ht="19.5" customHeight="1">
      <c r="A24" s="135"/>
      <c r="B24" s="135" t="s">
        <v>221</v>
      </c>
      <c r="C24" s="135"/>
      <c r="D24" s="147"/>
      <c r="E24" s="147"/>
      <c r="F24" s="147"/>
      <c r="G24" s="147"/>
      <c r="H24" s="147">
        <f>SDP!$K$4</f>
        <v>1.2</v>
      </c>
      <c r="I24" s="147"/>
    </row>
    <row r="25" spans="1:11" ht="23.25" customHeight="1">
      <c r="A25" s="135"/>
      <c r="B25" s="135" t="s">
        <v>221</v>
      </c>
      <c r="C25" s="135"/>
      <c r="D25" s="147"/>
      <c r="E25" s="147"/>
      <c r="F25" s="147"/>
      <c r="G25" s="147"/>
      <c r="H25" s="147">
        <f>SDP!$K$4</f>
        <v>1.2</v>
      </c>
      <c r="I25" s="147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2220</v>
      </c>
      <c r="G26" s="139">
        <f>SUM(G17:G25)</f>
        <v>555</v>
      </c>
      <c r="H26" s="153">
        <f>SDP!$K$4</f>
        <v>1.2</v>
      </c>
      <c r="I26" s="139">
        <f>SUM(I17:I25)</f>
        <v>3330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35" t="s">
        <v>218</v>
      </c>
      <c r="B28" s="135" t="s">
        <v>221</v>
      </c>
      <c r="C28" s="135">
        <v>1</v>
      </c>
      <c r="D28" s="147">
        <f>K28*0.8</f>
        <v>33.527999999999999</v>
      </c>
      <c r="E28" s="147">
        <f>K28*0.2</f>
        <v>8.3819999999999997</v>
      </c>
      <c r="F28" s="147">
        <f>ROUND(D28*C28,3)</f>
        <v>33.527999999999999</v>
      </c>
      <c r="G28" s="147">
        <f>ROUND(E28*C28,3)</f>
        <v>8.3819999999999997</v>
      </c>
      <c r="H28" s="147">
        <f>SDP!$K$4</f>
        <v>1.2</v>
      </c>
      <c r="I28" s="147">
        <f t="shared" ref="I28:I30" si="7">(F28+G28)*H28</f>
        <v>50.291999999999994</v>
      </c>
      <c r="K28">
        <f>'PRIX ELEMENTAIRES MO'!$I$15</f>
        <v>41.91</v>
      </c>
    </row>
    <row r="29" spans="1:11" ht="18" customHeight="1">
      <c r="A29" s="135" t="s">
        <v>219</v>
      </c>
      <c r="B29" s="135" t="s">
        <v>221</v>
      </c>
      <c r="C29" s="135">
        <v>2</v>
      </c>
      <c r="D29" s="147">
        <f>ROUND(K29*0.8,3)</f>
        <v>29.434000000000001</v>
      </c>
      <c r="E29" s="147">
        <f>ROUND(K29*0.2,3)</f>
        <v>7.3579999999999997</v>
      </c>
      <c r="F29" s="147">
        <f>ROUND(D29*C29,3)</f>
        <v>58.868000000000002</v>
      </c>
      <c r="G29" s="147">
        <f>ROUND(E29*C29,3)</f>
        <v>14.715999999999999</v>
      </c>
      <c r="H29" s="147">
        <f>SDP!$K$4</f>
        <v>1.2</v>
      </c>
      <c r="I29" s="147">
        <f t="shared" si="7"/>
        <v>88.300799999999995</v>
      </c>
      <c r="K29">
        <f>'PRIX ELEMENTAIRES MO'!$I$16</f>
        <v>36.792000000000002</v>
      </c>
    </row>
    <row r="30" spans="1:11" ht="18" customHeight="1">
      <c r="A30" s="135" t="s">
        <v>220</v>
      </c>
      <c r="B30" s="135" t="s">
        <v>221</v>
      </c>
      <c r="C30" s="23">
        <v>4</v>
      </c>
      <c r="D30" s="147">
        <f t="shared" ref="D30" si="8">K30*0.8</f>
        <v>21.488</v>
      </c>
      <c r="E30" s="147">
        <f t="shared" ref="E30" si="9">K30*0.2</f>
        <v>5.3719999999999999</v>
      </c>
      <c r="F30" s="147">
        <f t="shared" ref="F30" si="10">D30*C30</f>
        <v>85.951999999999998</v>
      </c>
      <c r="G30" s="147">
        <f t="shared" ref="G30" si="11">E30*C30</f>
        <v>21.488</v>
      </c>
      <c r="H30" s="147">
        <f>SDP!$K$4</f>
        <v>1.2</v>
      </c>
      <c r="I30" s="147">
        <f t="shared" si="7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178.34800000000001</v>
      </c>
      <c r="G31" s="139">
        <f>SUM(G28:G30)</f>
        <v>44.585999999999999</v>
      </c>
      <c r="H31" s="153">
        <f>SDP!$K$4</f>
        <v>1.2</v>
      </c>
      <c r="I31" s="139">
        <f>SUM(I28:I30)</f>
        <v>267.52080000000001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52"/>
      <c r="E34" s="152"/>
      <c r="F34" s="152">
        <f>F31+F26</f>
        <v>2398.348</v>
      </c>
      <c r="G34" s="143">
        <f>G31+G26</f>
        <v>599.58600000000001</v>
      </c>
      <c r="H34" s="156"/>
      <c r="I34" s="150">
        <f>I31+I26</f>
        <v>3597.5208000000002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52"/>
      <c r="E36" s="152"/>
      <c r="F36" s="152"/>
      <c r="G36" s="152">
        <v>900</v>
      </c>
      <c r="H36" s="158"/>
      <c r="I36" s="152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2.6648311111111109</v>
      </c>
      <c r="G38" s="145">
        <f>G34/G36+G15</f>
        <v>0.66620666666666672</v>
      </c>
      <c r="H38" s="160"/>
      <c r="I38" s="145">
        <f>I34/G36+I15</f>
        <v>3.9972453333333338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2.665</v>
      </c>
      <c r="G39" s="146">
        <f>ROUND(G38,3)</f>
        <v>0.66600000000000004</v>
      </c>
      <c r="H39" s="161">
        <f>SDP!$K$4</f>
        <v>1.2</v>
      </c>
      <c r="I39" s="146">
        <f>ROUND(I38,3)</f>
        <v>3.9969999999999999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Feuil16"/>
  <dimension ref="A1:O39"/>
  <sheetViews>
    <sheetView topLeftCell="A16" workbookViewId="0">
      <selection activeCell="E34" sqref="E34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203</v>
      </c>
      <c r="B1" s="221" t="str">
        <f>'BP+BE'!B20</f>
        <v>Plus value pour l'execution des déblais en nappe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0" t="s">
        <v>418</v>
      </c>
      <c r="E3" s="170" t="s">
        <v>195</v>
      </c>
      <c r="F3" s="170" t="s">
        <v>418</v>
      </c>
      <c r="G3" s="16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68" t="s">
        <v>432</v>
      </c>
      <c r="B5" s="168" t="s">
        <v>8</v>
      </c>
      <c r="C5" s="168">
        <v>1</v>
      </c>
      <c r="D5" s="170">
        <f>K5*0.8</f>
        <v>2.3199999999999998</v>
      </c>
      <c r="E5" s="170">
        <f>K5*0.2</f>
        <v>0.57999999999999996</v>
      </c>
      <c r="F5" s="170">
        <f>D5*C5</f>
        <v>2.3199999999999998</v>
      </c>
      <c r="G5" s="170">
        <f>E5*C5</f>
        <v>0.57999999999999996</v>
      </c>
      <c r="H5" s="158">
        <f>SDP!$K$4</f>
        <v>1.2</v>
      </c>
      <c r="I5" s="170">
        <f>(F5+G5)*H5</f>
        <v>3.48</v>
      </c>
      <c r="K5">
        <v>2.9</v>
      </c>
      <c r="L5" s="136"/>
    </row>
    <row r="6" spans="1:15" ht="17.25" customHeight="1">
      <c r="A6" s="168"/>
      <c r="B6" s="168"/>
      <c r="C6" s="168"/>
      <c r="D6" s="170">
        <v>0</v>
      </c>
      <c r="E6" s="170">
        <v>0</v>
      </c>
      <c r="F6" s="170">
        <f>D6*C6</f>
        <v>0</v>
      </c>
      <c r="G6" s="170">
        <f>E6*C6</f>
        <v>0</v>
      </c>
      <c r="H6" s="158">
        <f>SDP!$K$4</f>
        <v>1.2</v>
      </c>
      <c r="I6" s="170">
        <f>(F6+G6)*H6</f>
        <v>0</v>
      </c>
      <c r="L6" s="136"/>
    </row>
    <row r="7" spans="1:15" ht="15" customHeight="1">
      <c r="A7" s="168"/>
      <c r="B7" s="168"/>
      <c r="C7" s="168"/>
      <c r="D7" s="170">
        <v>0</v>
      </c>
      <c r="E7" s="170">
        <v>0</v>
      </c>
      <c r="F7" s="170">
        <f>D7*C7</f>
        <v>0</v>
      </c>
      <c r="G7" s="170">
        <f>E7*C7</f>
        <v>0</v>
      </c>
      <c r="H7" s="158">
        <f>SDP!$K$4</f>
        <v>1.2</v>
      </c>
      <c r="I7" s="170">
        <f>(F7+G7)*H7</f>
        <v>0</v>
      </c>
    </row>
    <row r="8" spans="1:15" ht="21" customHeight="1">
      <c r="A8" s="168"/>
      <c r="B8" s="168"/>
      <c r="C8" s="168"/>
      <c r="D8" s="170">
        <v>0</v>
      </c>
      <c r="E8" s="170">
        <v>0</v>
      </c>
      <c r="F8" s="170">
        <f>D8*C8</f>
        <v>0</v>
      </c>
      <c r="G8" s="170">
        <f>E8*C8</f>
        <v>0</v>
      </c>
      <c r="H8" s="158">
        <f>SDP!$K$4</f>
        <v>1.2</v>
      </c>
      <c r="I8" s="170">
        <f>(F8+G8)*H8</f>
        <v>0</v>
      </c>
      <c r="L8" s="136"/>
    </row>
    <row r="9" spans="1:15" ht="19.5" customHeight="1">
      <c r="A9" s="168"/>
      <c r="B9" s="168"/>
      <c r="C9" s="168"/>
      <c r="D9" s="170"/>
      <c r="E9" s="170"/>
      <c r="F9" s="170"/>
      <c r="G9" s="170"/>
      <c r="H9" s="158">
        <f>SDP!$K$4</f>
        <v>1.2</v>
      </c>
      <c r="I9" s="170"/>
      <c r="L9" s="136"/>
    </row>
    <row r="10" spans="1:15" ht="17.25" customHeight="1">
      <c r="A10" s="168"/>
      <c r="B10" s="168"/>
      <c r="C10" s="168"/>
      <c r="D10" s="170"/>
      <c r="E10" s="170"/>
      <c r="F10" s="170"/>
      <c r="G10" s="170"/>
      <c r="H10" s="158">
        <f>SDP!$K$4</f>
        <v>1.2</v>
      </c>
      <c r="I10" s="170"/>
      <c r="L10" s="136"/>
    </row>
    <row r="11" spans="1:15" ht="18" customHeight="1">
      <c r="A11" s="168"/>
      <c r="B11" s="168"/>
      <c r="C11" s="168"/>
      <c r="D11" s="170"/>
      <c r="E11" s="170"/>
      <c r="F11" s="170"/>
      <c r="G11" s="170"/>
      <c r="H11" s="158">
        <f>SDP!$K$4</f>
        <v>1.2</v>
      </c>
      <c r="I11" s="170"/>
      <c r="L11" s="136"/>
    </row>
    <row r="12" spans="1:15" ht="19.5" customHeight="1">
      <c r="A12" s="168"/>
      <c r="B12" s="168"/>
      <c r="C12" s="168"/>
      <c r="D12" s="170"/>
      <c r="E12" s="170"/>
      <c r="F12" s="170"/>
      <c r="G12" s="170"/>
      <c r="H12" s="158">
        <f>SDP!$K$4</f>
        <v>1.2</v>
      </c>
      <c r="I12" s="170"/>
      <c r="L12" s="136"/>
    </row>
    <row r="13" spans="1:15" ht="25.5" customHeight="1">
      <c r="A13" s="168"/>
      <c r="B13" s="168"/>
      <c r="C13" s="168"/>
      <c r="D13" s="170"/>
      <c r="E13" s="170"/>
      <c r="F13" s="170"/>
      <c r="G13" s="170"/>
      <c r="H13" s="158">
        <f>SDP!$K$4</f>
        <v>1.2</v>
      </c>
      <c r="I13" s="170"/>
      <c r="L13" s="136"/>
    </row>
    <row r="14" spans="1:15" ht="23.25" customHeight="1">
      <c r="A14" s="168"/>
      <c r="B14" s="168"/>
      <c r="C14" s="168"/>
      <c r="D14" s="170"/>
      <c r="E14" s="170"/>
      <c r="F14" s="170"/>
      <c r="G14" s="170"/>
      <c r="H14" s="158">
        <f>SDP!$K$4</f>
        <v>1.2</v>
      </c>
      <c r="I14" s="17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2.9</v>
      </c>
      <c r="G15" s="139">
        <f>SUM(G5:G14)</f>
        <v>0.57999999999999996</v>
      </c>
      <c r="H15" s="153">
        <f>SDP!$K$4</f>
        <v>1.2</v>
      </c>
      <c r="I15" s="139">
        <f>SUM(I5:I14)</f>
        <v>3.48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68"/>
      <c r="B17" s="168" t="s">
        <v>221</v>
      </c>
      <c r="C17" s="168"/>
      <c r="D17" s="170">
        <v>0</v>
      </c>
      <c r="E17" s="170">
        <v>0</v>
      </c>
      <c r="F17" s="170">
        <f>D17*C17</f>
        <v>0</v>
      </c>
      <c r="G17" s="170">
        <f>E17*C17</f>
        <v>0</v>
      </c>
      <c r="H17" s="170">
        <f>SDP!$K$4</f>
        <v>1.2</v>
      </c>
      <c r="I17" s="170">
        <f>(G17+F17)*H17</f>
        <v>0</v>
      </c>
    </row>
    <row r="18" spans="1:11" ht="21" customHeight="1">
      <c r="A18" s="168"/>
      <c r="B18" s="168" t="s">
        <v>221</v>
      </c>
      <c r="C18" s="168"/>
      <c r="D18" s="170">
        <v>0</v>
      </c>
      <c r="E18" s="170">
        <v>0</v>
      </c>
      <c r="F18" s="170">
        <f>D18*C18</f>
        <v>0</v>
      </c>
      <c r="G18" s="170">
        <f>E18*C18</f>
        <v>0</v>
      </c>
      <c r="H18" s="170">
        <f>SDP!$K$4</f>
        <v>1.2</v>
      </c>
      <c r="I18" s="170">
        <f>(G18+F18)*H18</f>
        <v>0</v>
      </c>
    </row>
    <row r="19" spans="1:11" ht="17.25" customHeight="1">
      <c r="A19" s="168"/>
      <c r="B19" s="168" t="s">
        <v>221</v>
      </c>
      <c r="C19" s="168"/>
      <c r="D19" s="170">
        <v>0</v>
      </c>
      <c r="E19" s="170">
        <f>'PRIX ELEMENTAIRES ENGINS EQUI'!G20*0.2</f>
        <v>10</v>
      </c>
      <c r="F19" s="170">
        <f t="shared" ref="F19:F22" si="0">D19*C19</f>
        <v>0</v>
      </c>
      <c r="G19" s="170">
        <f t="shared" ref="G19:G22" si="1">E19*C19</f>
        <v>0</v>
      </c>
      <c r="H19" s="170">
        <f>SDP!$K$4</f>
        <v>1.2</v>
      </c>
      <c r="I19" s="170">
        <f t="shared" ref="I19:I22" si="2">(G19+F19)*H19</f>
        <v>0</v>
      </c>
    </row>
    <row r="20" spans="1:11" ht="21" customHeight="1">
      <c r="A20" s="168"/>
      <c r="B20" s="168" t="s">
        <v>221</v>
      </c>
      <c r="C20" s="168"/>
      <c r="D20" s="170">
        <v>0</v>
      </c>
      <c r="E20" s="170">
        <v>0</v>
      </c>
      <c r="F20" s="170">
        <f t="shared" si="0"/>
        <v>0</v>
      </c>
      <c r="G20" s="170">
        <f t="shared" si="1"/>
        <v>0</v>
      </c>
      <c r="H20" s="170">
        <f>SDP!$K$4</f>
        <v>1.2</v>
      </c>
      <c r="I20" s="170">
        <f t="shared" si="2"/>
        <v>0</v>
      </c>
    </row>
    <row r="21" spans="1:11" ht="18.75" customHeight="1">
      <c r="A21" s="168"/>
      <c r="B21" s="168" t="s">
        <v>221</v>
      </c>
      <c r="C21" s="168"/>
      <c r="D21" s="170">
        <v>0</v>
      </c>
      <c r="E21" s="170">
        <v>0</v>
      </c>
      <c r="F21" s="170">
        <f t="shared" si="0"/>
        <v>0</v>
      </c>
      <c r="G21" s="170">
        <f t="shared" si="1"/>
        <v>0</v>
      </c>
      <c r="H21" s="170">
        <f>SDP!$K$4</f>
        <v>1.2</v>
      </c>
      <c r="I21" s="170">
        <f t="shared" si="2"/>
        <v>0</v>
      </c>
    </row>
    <row r="22" spans="1:11" ht="21" customHeight="1">
      <c r="A22" s="168"/>
      <c r="B22" s="168" t="s">
        <v>221</v>
      </c>
      <c r="C22" s="168"/>
      <c r="D22" s="170">
        <v>0</v>
      </c>
      <c r="E22" s="170">
        <v>0</v>
      </c>
      <c r="F22" s="170">
        <f t="shared" si="0"/>
        <v>0</v>
      </c>
      <c r="G22" s="170">
        <f t="shared" si="1"/>
        <v>0</v>
      </c>
      <c r="H22" s="170">
        <f>SDP!$K$4</f>
        <v>1.2</v>
      </c>
      <c r="I22" s="170">
        <f t="shared" si="2"/>
        <v>0</v>
      </c>
    </row>
    <row r="23" spans="1:11" ht="18.75" customHeight="1">
      <c r="A23" s="168"/>
      <c r="B23" s="168" t="s">
        <v>221</v>
      </c>
      <c r="C23" s="168"/>
      <c r="D23" s="170"/>
      <c r="E23" s="170"/>
      <c r="F23" s="170"/>
      <c r="G23" s="170"/>
      <c r="H23" s="170">
        <f>SDP!$K$4</f>
        <v>1.2</v>
      </c>
      <c r="I23" s="170"/>
    </row>
    <row r="24" spans="1:11" ht="19.5" customHeight="1">
      <c r="A24" s="168"/>
      <c r="B24" s="168" t="s">
        <v>221</v>
      </c>
      <c r="C24" s="168"/>
      <c r="D24" s="170"/>
      <c r="E24" s="170"/>
      <c r="F24" s="170"/>
      <c r="G24" s="170"/>
      <c r="H24" s="170">
        <f>SDP!$K$4</f>
        <v>1.2</v>
      </c>
      <c r="I24" s="170"/>
    </row>
    <row r="25" spans="1:11" ht="23.25" customHeight="1">
      <c r="A25" s="168"/>
      <c r="B25" s="168" t="s">
        <v>221</v>
      </c>
      <c r="C25" s="168"/>
      <c r="D25" s="170"/>
      <c r="E25" s="170"/>
      <c r="F25" s="170"/>
      <c r="G25" s="170"/>
      <c r="H25" s="170">
        <f>SDP!$K$4</f>
        <v>1.2</v>
      </c>
      <c r="I25" s="17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68" t="s">
        <v>218</v>
      </c>
      <c r="B28" s="168" t="s">
        <v>221</v>
      </c>
      <c r="C28" s="168"/>
      <c r="D28" s="170">
        <f>K28*0.8</f>
        <v>33.527999999999999</v>
      </c>
      <c r="E28" s="170">
        <f>K28*0.2</f>
        <v>8.3819999999999997</v>
      </c>
      <c r="F28" s="170">
        <f>ROUND(D28*C28,3)</f>
        <v>0</v>
      </c>
      <c r="G28" s="170">
        <f>ROUND(E28*C28,3)</f>
        <v>0</v>
      </c>
      <c r="H28" s="170">
        <f>SDP!$K$4</f>
        <v>1.2</v>
      </c>
      <c r="I28" s="170">
        <f t="shared" ref="I28:I30" si="3">(F28+G28)*H28</f>
        <v>0</v>
      </c>
      <c r="K28">
        <f>'PRIX ELEMENTAIRES MO'!$I$15</f>
        <v>41.91</v>
      </c>
    </row>
    <row r="29" spans="1:11" ht="18" customHeight="1">
      <c r="A29" s="168" t="s">
        <v>219</v>
      </c>
      <c r="B29" s="168" t="s">
        <v>221</v>
      </c>
      <c r="C29" s="168"/>
      <c r="D29" s="170">
        <f>ROUND(K29*0.8,3)</f>
        <v>29.434000000000001</v>
      </c>
      <c r="E29" s="170">
        <f>ROUND(K29*0.2,3)</f>
        <v>7.3579999999999997</v>
      </c>
      <c r="F29" s="170">
        <f>ROUND(D29*C29,3)</f>
        <v>0</v>
      </c>
      <c r="G29" s="170">
        <f>ROUND(E29*C29,3)</f>
        <v>0</v>
      </c>
      <c r="H29" s="170">
        <f>SDP!$K$4</f>
        <v>1.2</v>
      </c>
      <c r="I29" s="170">
        <f t="shared" si="3"/>
        <v>0</v>
      </c>
      <c r="K29">
        <f>'PRIX ELEMENTAIRES MO'!$I$16</f>
        <v>36.792000000000002</v>
      </c>
    </row>
    <row r="30" spans="1:11" ht="18" customHeight="1">
      <c r="A30" s="168" t="s">
        <v>220</v>
      </c>
      <c r="B30" s="168" t="s">
        <v>221</v>
      </c>
      <c r="C30" s="23"/>
      <c r="D30" s="170">
        <f t="shared" ref="D30" si="4">K30*0.8</f>
        <v>21.488</v>
      </c>
      <c r="E30" s="170">
        <f t="shared" ref="E30" si="5">K30*0.2</f>
        <v>5.3719999999999999</v>
      </c>
      <c r="F30" s="170">
        <f t="shared" ref="F30" si="6">D30*C30</f>
        <v>0</v>
      </c>
      <c r="G30" s="170">
        <f t="shared" ref="G30" si="7">E30*C30</f>
        <v>0</v>
      </c>
      <c r="H30" s="170">
        <f>SDP!$K$4</f>
        <v>1.2</v>
      </c>
      <c r="I30" s="170">
        <f t="shared" si="3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69"/>
      <c r="E34" s="169"/>
      <c r="F34" s="169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69"/>
      <c r="E36" s="169"/>
      <c r="F36" s="169"/>
      <c r="G36" s="169">
        <v>1</v>
      </c>
      <c r="H36" s="158"/>
      <c r="I36" s="16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2.9</v>
      </c>
      <c r="G38" s="145">
        <f>G34/G36+G15</f>
        <v>0.57999999999999996</v>
      </c>
      <c r="H38" s="160"/>
      <c r="I38" s="145">
        <f>I34/G36+I15</f>
        <v>3.48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2.9</v>
      </c>
      <c r="G39" s="146">
        <f>ROUND(G38,3)</f>
        <v>0.57999999999999996</v>
      </c>
      <c r="H39" s="161">
        <f>SDP!$K$4</f>
        <v>1.2</v>
      </c>
      <c r="I39" s="146">
        <f>ROUND(I38,3)</f>
        <v>3.48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88"/>
  <dimension ref="A1:L43"/>
  <sheetViews>
    <sheetView topLeftCell="A10" zoomScale="125" workbookViewId="0">
      <selection activeCell="A43" sqref="A43:B43"/>
    </sheetView>
  </sheetViews>
  <sheetFormatPr baseColWidth="10" defaultColWidth="10.28515625" defaultRowHeight="12.75" customHeight="1"/>
  <cols>
    <col min="1" max="1" width="9.28515625" style="25" customWidth="1"/>
    <col min="2" max="2" width="20.140625" style="25" customWidth="1"/>
    <col min="3" max="3" width="21.42578125" style="25" customWidth="1"/>
    <col min="4" max="4" width="10.7109375" style="25" customWidth="1"/>
    <col min="5" max="5" width="14.28515625" style="25" customWidth="1"/>
    <col min="6" max="6" width="21.7109375" style="25" customWidth="1"/>
    <col min="7" max="8" width="10.7109375" style="25" customWidth="1"/>
    <col min="9" max="9" width="14.140625" style="25" customWidth="1"/>
    <col min="10" max="10" width="19.42578125" style="25" customWidth="1"/>
    <col min="11" max="11" width="24.42578125" style="25" customWidth="1"/>
    <col min="12" max="256" width="10.28515625" style="25"/>
    <col min="257" max="257" width="9.28515625" style="25" customWidth="1"/>
    <col min="258" max="258" width="16.42578125" style="25" customWidth="1"/>
    <col min="259" max="259" width="21.42578125" style="25" customWidth="1"/>
    <col min="260" max="260" width="10.7109375" style="25" customWidth="1"/>
    <col min="261" max="261" width="14.28515625" style="25" customWidth="1"/>
    <col min="262" max="262" width="21.7109375" style="25" customWidth="1"/>
    <col min="263" max="264" width="10.7109375" style="25" customWidth="1"/>
    <col min="265" max="265" width="14.140625" style="25" customWidth="1"/>
    <col min="266" max="266" width="19.42578125" style="25" customWidth="1"/>
    <col min="267" max="267" width="24.42578125" style="25" customWidth="1"/>
    <col min="268" max="512" width="10.28515625" style="25"/>
    <col min="513" max="513" width="9.28515625" style="25" customWidth="1"/>
    <col min="514" max="514" width="16.42578125" style="25" customWidth="1"/>
    <col min="515" max="515" width="21.42578125" style="25" customWidth="1"/>
    <col min="516" max="516" width="10.7109375" style="25" customWidth="1"/>
    <col min="517" max="517" width="14.28515625" style="25" customWidth="1"/>
    <col min="518" max="518" width="21.7109375" style="25" customWidth="1"/>
    <col min="519" max="520" width="10.7109375" style="25" customWidth="1"/>
    <col min="521" max="521" width="14.140625" style="25" customWidth="1"/>
    <col min="522" max="522" width="19.42578125" style="25" customWidth="1"/>
    <col min="523" max="523" width="24.42578125" style="25" customWidth="1"/>
    <col min="524" max="768" width="10.28515625" style="25"/>
    <col min="769" max="769" width="9.28515625" style="25" customWidth="1"/>
    <col min="770" max="770" width="16.42578125" style="25" customWidth="1"/>
    <col min="771" max="771" width="21.42578125" style="25" customWidth="1"/>
    <col min="772" max="772" width="10.7109375" style="25" customWidth="1"/>
    <col min="773" max="773" width="14.28515625" style="25" customWidth="1"/>
    <col min="774" max="774" width="21.7109375" style="25" customWidth="1"/>
    <col min="775" max="776" width="10.7109375" style="25" customWidth="1"/>
    <col min="777" max="777" width="14.140625" style="25" customWidth="1"/>
    <col min="778" max="778" width="19.42578125" style="25" customWidth="1"/>
    <col min="779" max="779" width="24.42578125" style="25" customWidth="1"/>
    <col min="780" max="1024" width="10.28515625" style="25"/>
    <col min="1025" max="1025" width="9.28515625" style="25" customWidth="1"/>
    <col min="1026" max="1026" width="16.42578125" style="25" customWidth="1"/>
    <col min="1027" max="1027" width="21.42578125" style="25" customWidth="1"/>
    <col min="1028" max="1028" width="10.7109375" style="25" customWidth="1"/>
    <col min="1029" max="1029" width="14.28515625" style="25" customWidth="1"/>
    <col min="1030" max="1030" width="21.7109375" style="25" customWidth="1"/>
    <col min="1031" max="1032" width="10.7109375" style="25" customWidth="1"/>
    <col min="1033" max="1033" width="14.140625" style="25" customWidth="1"/>
    <col min="1034" max="1034" width="19.42578125" style="25" customWidth="1"/>
    <col min="1035" max="1035" width="24.42578125" style="25" customWidth="1"/>
    <col min="1036" max="1280" width="10.28515625" style="25"/>
    <col min="1281" max="1281" width="9.28515625" style="25" customWidth="1"/>
    <col min="1282" max="1282" width="16.42578125" style="25" customWidth="1"/>
    <col min="1283" max="1283" width="21.42578125" style="25" customWidth="1"/>
    <col min="1284" max="1284" width="10.7109375" style="25" customWidth="1"/>
    <col min="1285" max="1285" width="14.28515625" style="25" customWidth="1"/>
    <col min="1286" max="1286" width="21.7109375" style="25" customWidth="1"/>
    <col min="1287" max="1288" width="10.7109375" style="25" customWidth="1"/>
    <col min="1289" max="1289" width="14.140625" style="25" customWidth="1"/>
    <col min="1290" max="1290" width="19.42578125" style="25" customWidth="1"/>
    <col min="1291" max="1291" width="24.42578125" style="25" customWidth="1"/>
    <col min="1292" max="1536" width="10.28515625" style="25"/>
    <col min="1537" max="1537" width="9.28515625" style="25" customWidth="1"/>
    <col min="1538" max="1538" width="16.42578125" style="25" customWidth="1"/>
    <col min="1539" max="1539" width="21.42578125" style="25" customWidth="1"/>
    <col min="1540" max="1540" width="10.7109375" style="25" customWidth="1"/>
    <col min="1541" max="1541" width="14.28515625" style="25" customWidth="1"/>
    <col min="1542" max="1542" width="21.7109375" style="25" customWidth="1"/>
    <col min="1543" max="1544" width="10.7109375" style="25" customWidth="1"/>
    <col min="1545" max="1545" width="14.140625" style="25" customWidth="1"/>
    <col min="1546" max="1546" width="19.42578125" style="25" customWidth="1"/>
    <col min="1547" max="1547" width="24.42578125" style="25" customWidth="1"/>
    <col min="1548" max="1792" width="10.28515625" style="25"/>
    <col min="1793" max="1793" width="9.28515625" style="25" customWidth="1"/>
    <col min="1794" max="1794" width="16.42578125" style="25" customWidth="1"/>
    <col min="1795" max="1795" width="21.42578125" style="25" customWidth="1"/>
    <col min="1796" max="1796" width="10.7109375" style="25" customWidth="1"/>
    <col min="1797" max="1797" width="14.28515625" style="25" customWidth="1"/>
    <col min="1798" max="1798" width="21.7109375" style="25" customWidth="1"/>
    <col min="1799" max="1800" width="10.7109375" style="25" customWidth="1"/>
    <col min="1801" max="1801" width="14.140625" style="25" customWidth="1"/>
    <col min="1802" max="1802" width="19.42578125" style="25" customWidth="1"/>
    <col min="1803" max="1803" width="24.42578125" style="25" customWidth="1"/>
    <col min="1804" max="2048" width="10.28515625" style="25"/>
    <col min="2049" max="2049" width="9.28515625" style="25" customWidth="1"/>
    <col min="2050" max="2050" width="16.42578125" style="25" customWidth="1"/>
    <col min="2051" max="2051" width="21.42578125" style="25" customWidth="1"/>
    <col min="2052" max="2052" width="10.7109375" style="25" customWidth="1"/>
    <col min="2053" max="2053" width="14.28515625" style="25" customWidth="1"/>
    <col min="2054" max="2054" width="21.7109375" style="25" customWidth="1"/>
    <col min="2055" max="2056" width="10.7109375" style="25" customWidth="1"/>
    <col min="2057" max="2057" width="14.140625" style="25" customWidth="1"/>
    <col min="2058" max="2058" width="19.42578125" style="25" customWidth="1"/>
    <col min="2059" max="2059" width="24.42578125" style="25" customWidth="1"/>
    <col min="2060" max="2304" width="10.28515625" style="25"/>
    <col min="2305" max="2305" width="9.28515625" style="25" customWidth="1"/>
    <col min="2306" max="2306" width="16.42578125" style="25" customWidth="1"/>
    <col min="2307" max="2307" width="21.42578125" style="25" customWidth="1"/>
    <col min="2308" max="2308" width="10.7109375" style="25" customWidth="1"/>
    <col min="2309" max="2309" width="14.28515625" style="25" customWidth="1"/>
    <col min="2310" max="2310" width="21.7109375" style="25" customWidth="1"/>
    <col min="2311" max="2312" width="10.7109375" style="25" customWidth="1"/>
    <col min="2313" max="2313" width="14.140625" style="25" customWidth="1"/>
    <col min="2314" max="2314" width="19.42578125" style="25" customWidth="1"/>
    <col min="2315" max="2315" width="24.42578125" style="25" customWidth="1"/>
    <col min="2316" max="2560" width="10.28515625" style="25"/>
    <col min="2561" max="2561" width="9.28515625" style="25" customWidth="1"/>
    <col min="2562" max="2562" width="16.42578125" style="25" customWidth="1"/>
    <col min="2563" max="2563" width="21.42578125" style="25" customWidth="1"/>
    <col min="2564" max="2564" width="10.7109375" style="25" customWidth="1"/>
    <col min="2565" max="2565" width="14.28515625" style="25" customWidth="1"/>
    <col min="2566" max="2566" width="21.7109375" style="25" customWidth="1"/>
    <col min="2567" max="2568" width="10.7109375" style="25" customWidth="1"/>
    <col min="2569" max="2569" width="14.140625" style="25" customWidth="1"/>
    <col min="2570" max="2570" width="19.42578125" style="25" customWidth="1"/>
    <col min="2571" max="2571" width="24.42578125" style="25" customWidth="1"/>
    <col min="2572" max="2816" width="10.28515625" style="25"/>
    <col min="2817" max="2817" width="9.28515625" style="25" customWidth="1"/>
    <col min="2818" max="2818" width="16.42578125" style="25" customWidth="1"/>
    <col min="2819" max="2819" width="21.42578125" style="25" customWidth="1"/>
    <col min="2820" max="2820" width="10.7109375" style="25" customWidth="1"/>
    <col min="2821" max="2821" width="14.28515625" style="25" customWidth="1"/>
    <col min="2822" max="2822" width="21.7109375" style="25" customWidth="1"/>
    <col min="2823" max="2824" width="10.7109375" style="25" customWidth="1"/>
    <col min="2825" max="2825" width="14.140625" style="25" customWidth="1"/>
    <col min="2826" max="2826" width="19.42578125" style="25" customWidth="1"/>
    <col min="2827" max="2827" width="24.42578125" style="25" customWidth="1"/>
    <col min="2828" max="3072" width="10.28515625" style="25"/>
    <col min="3073" max="3073" width="9.28515625" style="25" customWidth="1"/>
    <col min="3074" max="3074" width="16.42578125" style="25" customWidth="1"/>
    <col min="3075" max="3075" width="21.42578125" style="25" customWidth="1"/>
    <col min="3076" max="3076" width="10.7109375" style="25" customWidth="1"/>
    <col min="3077" max="3077" width="14.28515625" style="25" customWidth="1"/>
    <col min="3078" max="3078" width="21.7109375" style="25" customWidth="1"/>
    <col min="3079" max="3080" width="10.7109375" style="25" customWidth="1"/>
    <col min="3081" max="3081" width="14.140625" style="25" customWidth="1"/>
    <col min="3082" max="3082" width="19.42578125" style="25" customWidth="1"/>
    <col min="3083" max="3083" width="24.42578125" style="25" customWidth="1"/>
    <col min="3084" max="3328" width="10.28515625" style="25"/>
    <col min="3329" max="3329" width="9.28515625" style="25" customWidth="1"/>
    <col min="3330" max="3330" width="16.42578125" style="25" customWidth="1"/>
    <col min="3331" max="3331" width="21.42578125" style="25" customWidth="1"/>
    <col min="3332" max="3332" width="10.7109375" style="25" customWidth="1"/>
    <col min="3333" max="3333" width="14.28515625" style="25" customWidth="1"/>
    <col min="3334" max="3334" width="21.7109375" style="25" customWidth="1"/>
    <col min="3335" max="3336" width="10.7109375" style="25" customWidth="1"/>
    <col min="3337" max="3337" width="14.140625" style="25" customWidth="1"/>
    <col min="3338" max="3338" width="19.42578125" style="25" customWidth="1"/>
    <col min="3339" max="3339" width="24.42578125" style="25" customWidth="1"/>
    <col min="3340" max="3584" width="10.28515625" style="25"/>
    <col min="3585" max="3585" width="9.28515625" style="25" customWidth="1"/>
    <col min="3586" max="3586" width="16.42578125" style="25" customWidth="1"/>
    <col min="3587" max="3587" width="21.42578125" style="25" customWidth="1"/>
    <col min="3588" max="3588" width="10.7109375" style="25" customWidth="1"/>
    <col min="3589" max="3589" width="14.28515625" style="25" customWidth="1"/>
    <col min="3590" max="3590" width="21.7109375" style="25" customWidth="1"/>
    <col min="3591" max="3592" width="10.7109375" style="25" customWidth="1"/>
    <col min="3593" max="3593" width="14.140625" style="25" customWidth="1"/>
    <col min="3594" max="3594" width="19.42578125" style="25" customWidth="1"/>
    <col min="3595" max="3595" width="24.42578125" style="25" customWidth="1"/>
    <col min="3596" max="3840" width="10.28515625" style="25"/>
    <col min="3841" max="3841" width="9.28515625" style="25" customWidth="1"/>
    <col min="3842" max="3842" width="16.42578125" style="25" customWidth="1"/>
    <col min="3843" max="3843" width="21.42578125" style="25" customWidth="1"/>
    <col min="3844" max="3844" width="10.7109375" style="25" customWidth="1"/>
    <col min="3845" max="3845" width="14.28515625" style="25" customWidth="1"/>
    <col min="3846" max="3846" width="21.7109375" style="25" customWidth="1"/>
    <col min="3847" max="3848" width="10.7109375" style="25" customWidth="1"/>
    <col min="3849" max="3849" width="14.140625" style="25" customWidth="1"/>
    <col min="3850" max="3850" width="19.42578125" style="25" customWidth="1"/>
    <col min="3851" max="3851" width="24.42578125" style="25" customWidth="1"/>
    <col min="3852" max="4096" width="10.28515625" style="25"/>
    <col min="4097" max="4097" width="9.28515625" style="25" customWidth="1"/>
    <col min="4098" max="4098" width="16.42578125" style="25" customWidth="1"/>
    <col min="4099" max="4099" width="21.42578125" style="25" customWidth="1"/>
    <col min="4100" max="4100" width="10.7109375" style="25" customWidth="1"/>
    <col min="4101" max="4101" width="14.28515625" style="25" customWidth="1"/>
    <col min="4102" max="4102" width="21.7109375" style="25" customWidth="1"/>
    <col min="4103" max="4104" width="10.7109375" style="25" customWidth="1"/>
    <col min="4105" max="4105" width="14.140625" style="25" customWidth="1"/>
    <col min="4106" max="4106" width="19.42578125" style="25" customWidth="1"/>
    <col min="4107" max="4107" width="24.42578125" style="25" customWidth="1"/>
    <col min="4108" max="4352" width="10.28515625" style="25"/>
    <col min="4353" max="4353" width="9.28515625" style="25" customWidth="1"/>
    <col min="4354" max="4354" width="16.42578125" style="25" customWidth="1"/>
    <col min="4355" max="4355" width="21.42578125" style="25" customWidth="1"/>
    <col min="4356" max="4356" width="10.7109375" style="25" customWidth="1"/>
    <col min="4357" max="4357" width="14.28515625" style="25" customWidth="1"/>
    <col min="4358" max="4358" width="21.7109375" style="25" customWidth="1"/>
    <col min="4359" max="4360" width="10.7109375" style="25" customWidth="1"/>
    <col min="4361" max="4361" width="14.140625" style="25" customWidth="1"/>
    <col min="4362" max="4362" width="19.42578125" style="25" customWidth="1"/>
    <col min="4363" max="4363" width="24.42578125" style="25" customWidth="1"/>
    <col min="4364" max="4608" width="10.28515625" style="25"/>
    <col min="4609" max="4609" width="9.28515625" style="25" customWidth="1"/>
    <col min="4610" max="4610" width="16.42578125" style="25" customWidth="1"/>
    <col min="4611" max="4611" width="21.42578125" style="25" customWidth="1"/>
    <col min="4612" max="4612" width="10.7109375" style="25" customWidth="1"/>
    <col min="4613" max="4613" width="14.28515625" style="25" customWidth="1"/>
    <col min="4614" max="4614" width="21.7109375" style="25" customWidth="1"/>
    <col min="4615" max="4616" width="10.7109375" style="25" customWidth="1"/>
    <col min="4617" max="4617" width="14.140625" style="25" customWidth="1"/>
    <col min="4618" max="4618" width="19.42578125" style="25" customWidth="1"/>
    <col min="4619" max="4619" width="24.42578125" style="25" customWidth="1"/>
    <col min="4620" max="4864" width="10.28515625" style="25"/>
    <col min="4865" max="4865" width="9.28515625" style="25" customWidth="1"/>
    <col min="4866" max="4866" width="16.42578125" style="25" customWidth="1"/>
    <col min="4867" max="4867" width="21.42578125" style="25" customWidth="1"/>
    <col min="4868" max="4868" width="10.7109375" style="25" customWidth="1"/>
    <col min="4869" max="4869" width="14.28515625" style="25" customWidth="1"/>
    <col min="4870" max="4870" width="21.7109375" style="25" customWidth="1"/>
    <col min="4871" max="4872" width="10.7109375" style="25" customWidth="1"/>
    <col min="4873" max="4873" width="14.140625" style="25" customWidth="1"/>
    <col min="4874" max="4874" width="19.42578125" style="25" customWidth="1"/>
    <col min="4875" max="4875" width="24.42578125" style="25" customWidth="1"/>
    <col min="4876" max="5120" width="10.28515625" style="25"/>
    <col min="5121" max="5121" width="9.28515625" style="25" customWidth="1"/>
    <col min="5122" max="5122" width="16.42578125" style="25" customWidth="1"/>
    <col min="5123" max="5123" width="21.42578125" style="25" customWidth="1"/>
    <col min="5124" max="5124" width="10.7109375" style="25" customWidth="1"/>
    <col min="5125" max="5125" width="14.28515625" style="25" customWidth="1"/>
    <col min="5126" max="5126" width="21.7109375" style="25" customWidth="1"/>
    <col min="5127" max="5128" width="10.7109375" style="25" customWidth="1"/>
    <col min="5129" max="5129" width="14.140625" style="25" customWidth="1"/>
    <col min="5130" max="5130" width="19.42578125" style="25" customWidth="1"/>
    <col min="5131" max="5131" width="24.42578125" style="25" customWidth="1"/>
    <col min="5132" max="5376" width="10.28515625" style="25"/>
    <col min="5377" max="5377" width="9.28515625" style="25" customWidth="1"/>
    <col min="5378" max="5378" width="16.42578125" style="25" customWidth="1"/>
    <col min="5379" max="5379" width="21.42578125" style="25" customWidth="1"/>
    <col min="5380" max="5380" width="10.7109375" style="25" customWidth="1"/>
    <col min="5381" max="5381" width="14.28515625" style="25" customWidth="1"/>
    <col min="5382" max="5382" width="21.7109375" style="25" customWidth="1"/>
    <col min="5383" max="5384" width="10.7109375" style="25" customWidth="1"/>
    <col min="5385" max="5385" width="14.140625" style="25" customWidth="1"/>
    <col min="5386" max="5386" width="19.42578125" style="25" customWidth="1"/>
    <col min="5387" max="5387" width="24.42578125" style="25" customWidth="1"/>
    <col min="5388" max="5632" width="10.28515625" style="25"/>
    <col min="5633" max="5633" width="9.28515625" style="25" customWidth="1"/>
    <col min="5634" max="5634" width="16.42578125" style="25" customWidth="1"/>
    <col min="5635" max="5635" width="21.42578125" style="25" customWidth="1"/>
    <col min="5636" max="5636" width="10.7109375" style="25" customWidth="1"/>
    <col min="5637" max="5637" width="14.28515625" style="25" customWidth="1"/>
    <col min="5638" max="5638" width="21.7109375" style="25" customWidth="1"/>
    <col min="5639" max="5640" width="10.7109375" style="25" customWidth="1"/>
    <col min="5641" max="5641" width="14.140625" style="25" customWidth="1"/>
    <col min="5642" max="5642" width="19.42578125" style="25" customWidth="1"/>
    <col min="5643" max="5643" width="24.42578125" style="25" customWidth="1"/>
    <col min="5644" max="5888" width="10.28515625" style="25"/>
    <col min="5889" max="5889" width="9.28515625" style="25" customWidth="1"/>
    <col min="5890" max="5890" width="16.42578125" style="25" customWidth="1"/>
    <col min="5891" max="5891" width="21.42578125" style="25" customWidth="1"/>
    <col min="5892" max="5892" width="10.7109375" style="25" customWidth="1"/>
    <col min="5893" max="5893" width="14.28515625" style="25" customWidth="1"/>
    <col min="5894" max="5894" width="21.7109375" style="25" customWidth="1"/>
    <col min="5895" max="5896" width="10.7109375" style="25" customWidth="1"/>
    <col min="5897" max="5897" width="14.140625" style="25" customWidth="1"/>
    <col min="5898" max="5898" width="19.42578125" style="25" customWidth="1"/>
    <col min="5899" max="5899" width="24.42578125" style="25" customWidth="1"/>
    <col min="5900" max="6144" width="10.28515625" style="25"/>
    <col min="6145" max="6145" width="9.28515625" style="25" customWidth="1"/>
    <col min="6146" max="6146" width="16.42578125" style="25" customWidth="1"/>
    <col min="6147" max="6147" width="21.42578125" style="25" customWidth="1"/>
    <col min="6148" max="6148" width="10.7109375" style="25" customWidth="1"/>
    <col min="6149" max="6149" width="14.28515625" style="25" customWidth="1"/>
    <col min="6150" max="6150" width="21.7109375" style="25" customWidth="1"/>
    <col min="6151" max="6152" width="10.7109375" style="25" customWidth="1"/>
    <col min="6153" max="6153" width="14.140625" style="25" customWidth="1"/>
    <col min="6154" max="6154" width="19.42578125" style="25" customWidth="1"/>
    <col min="6155" max="6155" width="24.42578125" style="25" customWidth="1"/>
    <col min="6156" max="6400" width="10.28515625" style="25"/>
    <col min="6401" max="6401" width="9.28515625" style="25" customWidth="1"/>
    <col min="6402" max="6402" width="16.42578125" style="25" customWidth="1"/>
    <col min="6403" max="6403" width="21.42578125" style="25" customWidth="1"/>
    <col min="6404" max="6404" width="10.7109375" style="25" customWidth="1"/>
    <col min="6405" max="6405" width="14.28515625" style="25" customWidth="1"/>
    <col min="6406" max="6406" width="21.7109375" style="25" customWidth="1"/>
    <col min="6407" max="6408" width="10.7109375" style="25" customWidth="1"/>
    <col min="6409" max="6409" width="14.140625" style="25" customWidth="1"/>
    <col min="6410" max="6410" width="19.42578125" style="25" customWidth="1"/>
    <col min="6411" max="6411" width="24.42578125" style="25" customWidth="1"/>
    <col min="6412" max="6656" width="10.28515625" style="25"/>
    <col min="6657" max="6657" width="9.28515625" style="25" customWidth="1"/>
    <col min="6658" max="6658" width="16.42578125" style="25" customWidth="1"/>
    <col min="6659" max="6659" width="21.42578125" style="25" customWidth="1"/>
    <col min="6660" max="6660" width="10.7109375" style="25" customWidth="1"/>
    <col min="6661" max="6661" width="14.28515625" style="25" customWidth="1"/>
    <col min="6662" max="6662" width="21.7109375" style="25" customWidth="1"/>
    <col min="6663" max="6664" width="10.7109375" style="25" customWidth="1"/>
    <col min="6665" max="6665" width="14.140625" style="25" customWidth="1"/>
    <col min="6666" max="6666" width="19.42578125" style="25" customWidth="1"/>
    <col min="6667" max="6667" width="24.42578125" style="25" customWidth="1"/>
    <col min="6668" max="6912" width="10.28515625" style="25"/>
    <col min="6913" max="6913" width="9.28515625" style="25" customWidth="1"/>
    <col min="6914" max="6914" width="16.42578125" style="25" customWidth="1"/>
    <col min="6915" max="6915" width="21.42578125" style="25" customWidth="1"/>
    <col min="6916" max="6916" width="10.7109375" style="25" customWidth="1"/>
    <col min="6917" max="6917" width="14.28515625" style="25" customWidth="1"/>
    <col min="6918" max="6918" width="21.7109375" style="25" customWidth="1"/>
    <col min="6919" max="6920" width="10.7109375" style="25" customWidth="1"/>
    <col min="6921" max="6921" width="14.140625" style="25" customWidth="1"/>
    <col min="6922" max="6922" width="19.42578125" style="25" customWidth="1"/>
    <col min="6923" max="6923" width="24.42578125" style="25" customWidth="1"/>
    <col min="6924" max="7168" width="10.28515625" style="25"/>
    <col min="7169" max="7169" width="9.28515625" style="25" customWidth="1"/>
    <col min="7170" max="7170" width="16.42578125" style="25" customWidth="1"/>
    <col min="7171" max="7171" width="21.42578125" style="25" customWidth="1"/>
    <col min="7172" max="7172" width="10.7109375" style="25" customWidth="1"/>
    <col min="7173" max="7173" width="14.28515625" style="25" customWidth="1"/>
    <col min="7174" max="7174" width="21.7109375" style="25" customWidth="1"/>
    <col min="7175" max="7176" width="10.7109375" style="25" customWidth="1"/>
    <col min="7177" max="7177" width="14.140625" style="25" customWidth="1"/>
    <col min="7178" max="7178" width="19.42578125" style="25" customWidth="1"/>
    <col min="7179" max="7179" width="24.42578125" style="25" customWidth="1"/>
    <col min="7180" max="7424" width="10.28515625" style="25"/>
    <col min="7425" max="7425" width="9.28515625" style="25" customWidth="1"/>
    <col min="7426" max="7426" width="16.42578125" style="25" customWidth="1"/>
    <col min="7427" max="7427" width="21.42578125" style="25" customWidth="1"/>
    <col min="7428" max="7428" width="10.7109375" style="25" customWidth="1"/>
    <col min="7429" max="7429" width="14.28515625" style="25" customWidth="1"/>
    <col min="7430" max="7430" width="21.7109375" style="25" customWidth="1"/>
    <col min="7431" max="7432" width="10.7109375" style="25" customWidth="1"/>
    <col min="7433" max="7433" width="14.140625" style="25" customWidth="1"/>
    <col min="7434" max="7434" width="19.42578125" style="25" customWidth="1"/>
    <col min="7435" max="7435" width="24.42578125" style="25" customWidth="1"/>
    <col min="7436" max="7680" width="10.28515625" style="25"/>
    <col min="7681" max="7681" width="9.28515625" style="25" customWidth="1"/>
    <col min="7682" max="7682" width="16.42578125" style="25" customWidth="1"/>
    <col min="7683" max="7683" width="21.42578125" style="25" customWidth="1"/>
    <col min="7684" max="7684" width="10.7109375" style="25" customWidth="1"/>
    <col min="7685" max="7685" width="14.28515625" style="25" customWidth="1"/>
    <col min="7686" max="7686" width="21.7109375" style="25" customWidth="1"/>
    <col min="7687" max="7688" width="10.7109375" style="25" customWidth="1"/>
    <col min="7689" max="7689" width="14.140625" style="25" customWidth="1"/>
    <col min="7690" max="7690" width="19.42578125" style="25" customWidth="1"/>
    <col min="7691" max="7691" width="24.42578125" style="25" customWidth="1"/>
    <col min="7692" max="7936" width="10.28515625" style="25"/>
    <col min="7937" max="7937" width="9.28515625" style="25" customWidth="1"/>
    <col min="7938" max="7938" width="16.42578125" style="25" customWidth="1"/>
    <col min="7939" max="7939" width="21.42578125" style="25" customWidth="1"/>
    <col min="7940" max="7940" width="10.7109375" style="25" customWidth="1"/>
    <col min="7941" max="7941" width="14.28515625" style="25" customWidth="1"/>
    <col min="7942" max="7942" width="21.7109375" style="25" customWidth="1"/>
    <col min="7943" max="7944" width="10.7109375" style="25" customWidth="1"/>
    <col min="7945" max="7945" width="14.140625" style="25" customWidth="1"/>
    <col min="7946" max="7946" width="19.42578125" style="25" customWidth="1"/>
    <col min="7947" max="7947" width="24.42578125" style="25" customWidth="1"/>
    <col min="7948" max="8192" width="10.28515625" style="25"/>
    <col min="8193" max="8193" width="9.28515625" style="25" customWidth="1"/>
    <col min="8194" max="8194" width="16.42578125" style="25" customWidth="1"/>
    <col min="8195" max="8195" width="21.42578125" style="25" customWidth="1"/>
    <col min="8196" max="8196" width="10.7109375" style="25" customWidth="1"/>
    <col min="8197" max="8197" width="14.28515625" style="25" customWidth="1"/>
    <col min="8198" max="8198" width="21.7109375" style="25" customWidth="1"/>
    <col min="8199" max="8200" width="10.7109375" style="25" customWidth="1"/>
    <col min="8201" max="8201" width="14.140625" style="25" customWidth="1"/>
    <col min="8202" max="8202" width="19.42578125" style="25" customWidth="1"/>
    <col min="8203" max="8203" width="24.42578125" style="25" customWidth="1"/>
    <col min="8204" max="8448" width="10.28515625" style="25"/>
    <col min="8449" max="8449" width="9.28515625" style="25" customWidth="1"/>
    <col min="8450" max="8450" width="16.42578125" style="25" customWidth="1"/>
    <col min="8451" max="8451" width="21.42578125" style="25" customWidth="1"/>
    <col min="8452" max="8452" width="10.7109375" style="25" customWidth="1"/>
    <col min="8453" max="8453" width="14.28515625" style="25" customWidth="1"/>
    <col min="8454" max="8454" width="21.7109375" style="25" customWidth="1"/>
    <col min="8455" max="8456" width="10.7109375" style="25" customWidth="1"/>
    <col min="8457" max="8457" width="14.140625" style="25" customWidth="1"/>
    <col min="8458" max="8458" width="19.42578125" style="25" customWidth="1"/>
    <col min="8459" max="8459" width="24.42578125" style="25" customWidth="1"/>
    <col min="8460" max="8704" width="10.28515625" style="25"/>
    <col min="8705" max="8705" width="9.28515625" style="25" customWidth="1"/>
    <col min="8706" max="8706" width="16.42578125" style="25" customWidth="1"/>
    <col min="8707" max="8707" width="21.42578125" style="25" customWidth="1"/>
    <col min="8708" max="8708" width="10.7109375" style="25" customWidth="1"/>
    <col min="8709" max="8709" width="14.28515625" style="25" customWidth="1"/>
    <col min="8710" max="8710" width="21.7109375" style="25" customWidth="1"/>
    <col min="8711" max="8712" width="10.7109375" style="25" customWidth="1"/>
    <col min="8713" max="8713" width="14.140625" style="25" customWidth="1"/>
    <col min="8714" max="8714" width="19.42578125" style="25" customWidth="1"/>
    <col min="8715" max="8715" width="24.42578125" style="25" customWidth="1"/>
    <col min="8716" max="8960" width="10.28515625" style="25"/>
    <col min="8961" max="8961" width="9.28515625" style="25" customWidth="1"/>
    <col min="8962" max="8962" width="16.42578125" style="25" customWidth="1"/>
    <col min="8963" max="8963" width="21.42578125" style="25" customWidth="1"/>
    <col min="8964" max="8964" width="10.7109375" style="25" customWidth="1"/>
    <col min="8965" max="8965" width="14.28515625" style="25" customWidth="1"/>
    <col min="8966" max="8966" width="21.7109375" style="25" customWidth="1"/>
    <col min="8967" max="8968" width="10.7109375" style="25" customWidth="1"/>
    <col min="8969" max="8969" width="14.140625" style="25" customWidth="1"/>
    <col min="8970" max="8970" width="19.42578125" style="25" customWidth="1"/>
    <col min="8971" max="8971" width="24.42578125" style="25" customWidth="1"/>
    <col min="8972" max="9216" width="10.28515625" style="25"/>
    <col min="9217" max="9217" width="9.28515625" style="25" customWidth="1"/>
    <col min="9218" max="9218" width="16.42578125" style="25" customWidth="1"/>
    <col min="9219" max="9219" width="21.42578125" style="25" customWidth="1"/>
    <col min="9220" max="9220" width="10.7109375" style="25" customWidth="1"/>
    <col min="9221" max="9221" width="14.28515625" style="25" customWidth="1"/>
    <col min="9222" max="9222" width="21.7109375" style="25" customWidth="1"/>
    <col min="9223" max="9224" width="10.7109375" style="25" customWidth="1"/>
    <col min="9225" max="9225" width="14.140625" style="25" customWidth="1"/>
    <col min="9226" max="9226" width="19.42578125" style="25" customWidth="1"/>
    <col min="9227" max="9227" width="24.42578125" style="25" customWidth="1"/>
    <col min="9228" max="9472" width="10.28515625" style="25"/>
    <col min="9473" max="9473" width="9.28515625" style="25" customWidth="1"/>
    <col min="9474" max="9474" width="16.42578125" style="25" customWidth="1"/>
    <col min="9475" max="9475" width="21.42578125" style="25" customWidth="1"/>
    <col min="9476" max="9476" width="10.7109375" style="25" customWidth="1"/>
    <col min="9477" max="9477" width="14.28515625" style="25" customWidth="1"/>
    <col min="9478" max="9478" width="21.7109375" style="25" customWidth="1"/>
    <col min="9479" max="9480" width="10.7109375" style="25" customWidth="1"/>
    <col min="9481" max="9481" width="14.140625" style="25" customWidth="1"/>
    <col min="9482" max="9482" width="19.42578125" style="25" customWidth="1"/>
    <col min="9483" max="9483" width="24.42578125" style="25" customWidth="1"/>
    <col min="9484" max="9728" width="10.28515625" style="25"/>
    <col min="9729" max="9729" width="9.28515625" style="25" customWidth="1"/>
    <col min="9730" max="9730" width="16.42578125" style="25" customWidth="1"/>
    <col min="9731" max="9731" width="21.42578125" style="25" customWidth="1"/>
    <col min="9732" max="9732" width="10.7109375" style="25" customWidth="1"/>
    <col min="9733" max="9733" width="14.28515625" style="25" customWidth="1"/>
    <col min="9734" max="9734" width="21.7109375" style="25" customWidth="1"/>
    <col min="9735" max="9736" width="10.7109375" style="25" customWidth="1"/>
    <col min="9737" max="9737" width="14.140625" style="25" customWidth="1"/>
    <col min="9738" max="9738" width="19.42578125" style="25" customWidth="1"/>
    <col min="9739" max="9739" width="24.42578125" style="25" customWidth="1"/>
    <col min="9740" max="9984" width="10.28515625" style="25"/>
    <col min="9985" max="9985" width="9.28515625" style="25" customWidth="1"/>
    <col min="9986" max="9986" width="16.42578125" style="25" customWidth="1"/>
    <col min="9987" max="9987" width="21.42578125" style="25" customWidth="1"/>
    <col min="9988" max="9988" width="10.7109375" style="25" customWidth="1"/>
    <col min="9989" max="9989" width="14.28515625" style="25" customWidth="1"/>
    <col min="9990" max="9990" width="21.7109375" style="25" customWidth="1"/>
    <col min="9991" max="9992" width="10.7109375" style="25" customWidth="1"/>
    <col min="9993" max="9993" width="14.140625" style="25" customWidth="1"/>
    <col min="9994" max="9994" width="19.42578125" style="25" customWidth="1"/>
    <col min="9995" max="9995" width="24.42578125" style="25" customWidth="1"/>
    <col min="9996" max="10240" width="10.28515625" style="25"/>
    <col min="10241" max="10241" width="9.28515625" style="25" customWidth="1"/>
    <col min="10242" max="10242" width="16.42578125" style="25" customWidth="1"/>
    <col min="10243" max="10243" width="21.42578125" style="25" customWidth="1"/>
    <col min="10244" max="10244" width="10.7109375" style="25" customWidth="1"/>
    <col min="10245" max="10245" width="14.28515625" style="25" customWidth="1"/>
    <col min="10246" max="10246" width="21.7109375" style="25" customWidth="1"/>
    <col min="10247" max="10248" width="10.7109375" style="25" customWidth="1"/>
    <col min="10249" max="10249" width="14.140625" style="25" customWidth="1"/>
    <col min="10250" max="10250" width="19.42578125" style="25" customWidth="1"/>
    <col min="10251" max="10251" width="24.42578125" style="25" customWidth="1"/>
    <col min="10252" max="10496" width="10.28515625" style="25"/>
    <col min="10497" max="10497" width="9.28515625" style="25" customWidth="1"/>
    <col min="10498" max="10498" width="16.42578125" style="25" customWidth="1"/>
    <col min="10499" max="10499" width="21.42578125" style="25" customWidth="1"/>
    <col min="10500" max="10500" width="10.7109375" style="25" customWidth="1"/>
    <col min="10501" max="10501" width="14.28515625" style="25" customWidth="1"/>
    <col min="10502" max="10502" width="21.7109375" style="25" customWidth="1"/>
    <col min="10503" max="10504" width="10.7109375" style="25" customWidth="1"/>
    <col min="10505" max="10505" width="14.140625" style="25" customWidth="1"/>
    <col min="10506" max="10506" width="19.42578125" style="25" customWidth="1"/>
    <col min="10507" max="10507" width="24.42578125" style="25" customWidth="1"/>
    <col min="10508" max="10752" width="10.28515625" style="25"/>
    <col min="10753" max="10753" width="9.28515625" style="25" customWidth="1"/>
    <col min="10754" max="10754" width="16.42578125" style="25" customWidth="1"/>
    <col min="10755" max="10755" width="21.42578125" style="25" customWidth="1"/>
    <col min="10756" max="10756" width="10.7109375" style="25" customWidth="1"/>
    <col min="10757" max="10757" width="14.28515625" style="25" customWidth="1"/>
    <col min="10758" max="10758" width="21.7109375" style="25" customWidth="1"/>
    <col min="10759" max="10760" width="10.7109375" style="25" customWidth="1"/>
    <col min="10761" max="10761" width="14.140625" style="25" customWidth="1"/>
    <col min="10762" max="10762" width="19.42578125" style="25" customWidth="1"/>
    <col min="10763" max="10763" width="24.42578125" style="25" customWidth="1"/>
    <col min="10764" max="11008" width="10.28515625" style="25"/>
    <col min="11009" max="11009" width="9.28515625" style="25" customWidth="1"/>
    <col min="11010" max="11010" width="16.42578125" style="25" customWidth="1"/>
    <col min="11011" max="11011" width="21.42578125" style="25" customWidth="1"/>
    <col min="11012" max="11012" width="10.7109375" style="25" customWidth="1"/>
    <col min="11013" max="11013" width="14.28515625" style="25" customWidth="1"/>
    <col min="11014" max="11014" width="21.7109375" style="25" customWidth="1"/>
    <col min="11015" max="11016" width="10.7109375" style="25" customWidth="1"/>
    <col min="11017" max="11017" width="14.140625" style="25" customWidth="1"/>
    <col min="11018" max="11018" width="19.42578125" style="25" customWidth="1"/>
    <col min="11019" max="11019" width="24.42578125" style="25" customWidth="1"/>
    <col min="11020" max="11264" width="10.28515625" style="25"/>
    <col min="11265" max="11265" width="9.28515625" style="25" customWidth="1"/>
    <col min="11266" max="11266" width="16.42578125" style="25" customWidth="1"/>
    <col min="11267" max="11267" width="21.42578125" style="25" customWidth="1"/>
    <col min="11268" max="11268" width="10.7109375" style="25" customWidth="1"/>
    <col min="11269" max="11269" width="14.28515625" style="25" customWidth="1"/>
    <col min="11270" max="11270" width="21.7109375" style="25" customWidth="1"/>
    <col min="11271" max="11272" width="10.7109375" style="25" customWidth="1"/>
    <col min="11273" max="11273" width="14.140625" style="25" customWidth="1"/>
    <col min="11274" max="11274" width="19.42578125" style="25" customWidth="1"/>
    <col min="11275" max="11275" width="24.42578125" style="25" customWidth="1"/>
    <col min="11276" max="11520" width="10.28515625" style="25"/>
    <col min="11521" max="11521" width="9.28515625" style="25" customWidth="1"/>
    <col min="11522" max="11522" width="16.42578125" style="25" customWidth="1"/>
    <col min="11523" max="11523" width="21.42578125" style="25" customWidth="1"/>
    <col min="11524" max="11524" width="10.7109375" style="25" customWidth="1"/>
    <col min="11525" max="11525" width="14.28515625" style="25" customWidth="1"/>
    <col min="11526" max="11526" width="21.7109375" style="25" customWidth="1"/>
    <col min="11527" max="11528" width="10.7109375" style="25" customWidth="1"/>
    <col min="11529" max="11529" width="14.140625" style="25" customWidth="1"/>
    <col min="11530" max="11530" width="19.42578125" style="25" customWidth="1"/>
    <col min="11531" max="11531" width="24.42578125" style="25" customWidth="1"/>
    <col min="11532" max="11776" width="10.28515625" style="25"/>
    <col min="11777" max="11777" width="9.28515625" style="25" customWidth="1"/>
    <col min="11778" max="11778" width="16.42578125" style="25" customWidth="1"/>
    <col min="11779" max="11779" width="21.42578125" style="25" customWidth="1"/>
    <col min="11780" max="11780" width="10.7109375" style="25" customWidth="1"/>
    <col min="11781" max="11781" width="14.28515625" style="25" customWidth="1"/>
    <col min="11782" max="11782" width="21.7109375" style="25" customWidth="1"/>
    <col min="11783" max="11784" width="10.7109375" style="25" customWidth="1"/>
    <col min="11785" max="11785" width="14.140625" style="25" customWidth="1"/>
    <col min="11786" max="11786" width="19.42578125" style="25" customWidth="1"/>
    <col min="11787" max="11787" width="24.42578125" style="25" customWidth="1"/>
    <col min="11788" max="12032" width="10.28515625" style="25"/>
    <col min="12033" max="12033" width="9.28515625" style="25" customWidth="1"/>
    <col min="12034" max="12034" width="16.42578125" style="25" customWidth="1"/>
    <col min="12035" max="12035" width="21.42578125" style="25" customWidth="1"/>
    <col min="12036" max="12036" width="10.7109375" style="25" customWidth="1"/>
    <col min="12037" max="12037" width="14.28515625" style="25" customWidth="1"/>
    <col min="12038" max="12038" width="21.7109375" style="25" customWidth="1"/>
    <col min="12039" max="12040" width="10.7109375" style="25" customWidth="1"/>
    <col min="12041" max="12041" width="14.140625" style="25" customWidth="1"/>
    <col min="12042" max="12042" width="19.42578125" style="25" customWidth="1"/>
    <col min="12043" max="12043" width="24.42578125" style="25" customWidth="1"/>
    <col min="12044" max="12288" width="10.28515625" style="25"/>
    <col min="12289" max="12289" width="9.28515625" style="25" customWidth="1"/>
    <col min="12290" max="12290" width="16.42578125" style="25" customWidth="1"/>
    <col min="12291" max="12291" width="21.42578125" style="25" customWidth="1"/>
    <col min="12292" max="12292" width="10.7109375" style="25" customWidth="1"/>
    <col min="12293" max="12293" width="14.28515625" style="25" customWidth="1"/>
    <col min="12294" max="12294" width="21.7109375" style="25" customWidth="1"/>
    <col min="12295" max="12296" width="10.7109375" style="25" customWidth="1"/>
    <col min="12297" max="12297" width="14.140625" style="25" customWidth="1"/>
    <col min="12298" max="12298" width="19.42578125" style="25" customWidth="1"/>
    <col min="12299" max="12299" width="24.42578125" style="25" customWidth="1"/>
    <col min="12300" max="12544" width="10.28515625" style="25"/>
    <col min="12545" max="12545" width="9.28515625" style="25" customWidth="1"/>
    <col min="12546" max="12546" width="16.42578125" style="25" customWidth="1"/>
    <col min="12547" max="12547" width="21.42578125" style="25" customWidth="1"/>
    <col min="12548" max="12548" width="10.7109375" style="25" customWidth="1"/>
    <col min="12549" max="12549" width="14.28515625" style="25" customWidth="1"/>
    <col min="12550" max="12550" width="21.7109375" style="25" customWidth="1"/>
    <col min="12551" max="12552" width="10.7109375" style="25" customWidth="1"/>
    <col min="12553" max="12553" width="14.140625" style="25" customWidth="1"/>
    <col min="12554" max="12554" width="19.42578125" style="25" customWidth="1"/>
    <col min="12555" max="12555" width="24.42578125" style="25" customWidth="1"/>
    <col min="12556" max="12800" width="10.28515625" style="25"/>
    <col min="12801" max="12801" width="9.28515625" style="25" customWidth="1"/>
    <col min="12802" max="12802" width="16.42578125" style="25" customWidth="1"/>
    <col min="12803" max="12803" width="21.42578125" style="25" customWidth="1"/>
    <col min="12804" max="12804" width="10.7109375" style="25" customWidth="1"/>
    <col min="12805" max="12805" width="14.28515625" style="25" customWidth="1"/>
    <col min="12806" max="12806" width="21.7109375" style="25" customWidth="1"/>
    <col min="12807" max="12808" width="10.7109375" style="25" customWidth="1"/>
    <col min="12809" max="12809" width="14.140625" style="25" customWidth="1"/>
    <col min="12810" max="12810" width="19.42578125" style="25" customWidth="1"/>
    <col min="12811" max="12811" width="24.42578125" style="25" customWidth="1"/>
    <col min="12812" max="13056" width="10.28515625" style="25"/>
    <col min="13057" max="13057" width="9.28515625" style="25" customWidth="1"/>
    <col min="13058" max="13058" width="16.42578125" style="25" customWidth="1"/>
    <col min="13059" max="13059" width="21.42578125" style="25" customWidth="1"/>
    <col min="13060" max="13060" width="10.7109375" style="25" customWidth="1"/>
    <col min="13061" max="13061" width="14.28515625" style="25" customWidth="1"/>
    <col min="13062" max="13062" width="21.7109375" style="25" customWidth="1"/>
    <col min="13063" max="13064" width="10.7109375" style="25" customWidth="1"/>
    <col min="13065" max="13065" width="14.140625" style="25" customWidth="1"/>
    <col min="13066" max="13066" width="19.42578125" style="25" customWidth="1"/>
    <col min="13067" max="13067" width="24.42578125" style="25" customWidth="1"/>
    <col min="13068" max="13312" width="10.28515625" style="25"/>
    <col min="13313" max="13313" width="9.28515625" style="25" customWidth="1"/>
    <col min="13314" max="13314" width="16.42578125" style="25" customWidth="1"/>
    <col min="13315" max="13315" width="21.42578125" style="25" customWidth="1"/>
    <col min="13316" max="13316" width="10.7109375" style="25" customWidth="1"/>
    <col min="13317" max="13317" width="14.28515625" style="25" customWidth="1"/>
    <col min="13318" max="13318" width="21.7109375" style="25" customWidth="1"/>
    <col min="13319" max="13320" width="10.7109375" style="25" customWidth="1"/>
    <col min="13321" max="13321" width="14.140625" style="25" customWidth="1"/>
    <col min="13322" max="13322" width="19.42578125" style="25" customWidth="1"/>
    <col min="13323" max="13323" width="24.42578125" style="25" customWidth="1"/>
    <col min="13324" max="13568" width="10.28515625" style="25"/>
    <col min="13569" max="13569" width="9.28515625" style="25" customWidth="1"/>
    <col min="13570" max="13570" width="16.42578125" style="25" customWidth="1"/>
    <col min="13571" max="13571" width="21.42578125" style="25" customWidth="1"/>
    <col min="13572" max="13572" width="10.7109375" style="25" customWidth="1"/>
    <col min="13573" max="13573" width="14.28515625" style="25" customWidth="1"/>
    <col min="13574" max="13574" width="21.7109375" style="25" customWidth="1"/>
    <col min="13575" max="13576" width="10.7109375" style="25" customWidth="1"/>
    <col min="13577" max="13577" width="14.140625" style="25" customWidth="1"/>
    <col min="13578" max="13578" width="19.42578125" style="25" customWidth="1"/>
    <col min="13579" max="13579" width="24.42578125" style="25" customWidth="1"/>
    <col min="13580" max="13824" width="10.28515625" style="25"/>
    <col min="13825" max="13825" width="9.28515625" style="25" customWidth="1"/>
    <col min="13826" max="13826" width="16.42578125" style="25" customWidth="1"/>
    <col min="13827" max="13827" width="21.42578125" style="25" customWidth="1"/>
    <col min="13828" max="13828" width="10.7109375" style="25" customWidth="1"/>
    <col min="13829" max="13829" width="14.28515625" style="25" customWidth="1"/>
    <col min="13830" max="13830" width="21.7109375" style="25" customWidth="1"/>
    <col min="13831" max="13832" width="10.7109375" style="25" customWidth="1"/>
    <col min="13833" max="13833" width="14.140625" style="25" customWidth="1"/>
    <col min="13834" max="13834" width="19.42578125" style="25" customWidth="1"/>
    <col min="13835" max="13835" width="24.42578125" style="25" customWidth="1"/>
    <col min="13836" max="14080" width="10.28515625" style="25"/>
    <col min="14081" max="14081" width="9.28515625" style="25" customWidth="1"/>
    <col min="14082" max="14082" width="16.42578125" style="25" customWidth="1"/>
    <col min="14083" max="14083" width="21.42578125" style="25" customWidth="1"/>
    <col min="14084" max="14084" width="10.7109375" style="25" customWidth="1"/>
    <col min="14085" max="14085" width="14.28515625" style="25" customWidth="1"/>
    <col min="14086" max="14086" width="21.7109375" style="25" customWidth="1"/>
    <col min="14087" max="14088" width="10.7109375" style="25" customWidth="1"/>
    <col min="14089" max="14089" width="14.140625" style="25" customWidth="1"/>
    <col min="14090" max="14090" width="19.42578125" style="25" customWidth="1"/>
    <col min="14091" max="14091" width="24.42578125" style="25" customWidth="1"/>
    <col min="14092" max="14336" width="10.28515625" style="25"/>
    <col min="14337" max="14337" width="9.28515625" style="25" customWidth="1"/>
    <col min="14338" max="14338" width="16.42578125" style="25" customWidth="1"/>
    <col min="14339" max="14339" width="21.42578125" style="25" customWidth="1"/>
    <col min="14340" max="14340" width="10.7109375" style="25" customWidth="1"/>
    <col min="14341" max="14341" width="14.28515625" style="25" customWidth="1"/>
    <col min="14342" max="14342" width="21.7109375" style="25" customWidth="1"/>
    <col min="14343" max="14344" width="10.7109375" style="25" customWidth="1"/>
    <col min="14345" max="14345" width="14.140625" style="25" customWidth="1"/>
    <col min="14346" max="14346" width="19.42578125" style="25" customWidth="1"/>
    <col min="14347" max="14347" width="24.42578125" style="25" customWidth="1"/>
    <col min="14348" max="14592" width="10.28515625" style="25"/>
    <col min="14593" max="14593" width="9.28515625" style="25" customWidth="1"/>
    <col min="14594" max="14594" width="16.42578125" style="25" customWidth="1"/>
    <col min="14595" max="14595" width="21.42578125" style="25" customWidth="1"/>
    <col min="14596" max="14596" width="10.7109375" style="25" customWidth="1"/>
    <col min="14597" max="14597" width="14.28515625" style="25" customWidth="1"/>
    <col min="14598" max="14598" width="21.7109375" style="25" customWidth="1"/>
    <col min="14599" max="14600" width="10.7109375" style="25" customWidth="1"/>
    <col min="14601" max="14601" width="14.140625" style="25" customWidth="1"/>
    <col min="14602" max="14602" width="19.42578125" style="25" customWidth="1"/>
    <col min="14603" max="14603" width="24.42578125" style="25" customWidth="1"/>
    <col min="14604" max="14848" width="10.28515625" style="25"/>
    <col min="14849" max="14849" width="9.28515625" style="25" customWidth="1"/>
    <col min="14850" max="14850" width="16.42578125" style="25" customWidth="1"/>
    <col min="14851" max="14851" width="21.42578125" style="25" customWidth="1"/>
    <col min="14852" max="14852" width="10.7109375" style="25" customWidth="1"/>
    <col min="14853" max="14853" width="14.28515625" style="25" customWidth="1"/>
    <col min="14854" max="14854" width="21.7109375" style="25" customWidth="1"/>
    <col min="14855" max="14856" width="10.7109375" style="25" customWidth="1"/>
    <col min="14857" max="14857" width="14.140625" style="25" customWidth="1"/>
    <col min="14858" max="14858" width="19.42578125" style="25" customWidth="1"/>
    <col min="14859" max="14859" width="24.42578125" style="25" customWidth="1"/>
    <col min="14860" max="15104" width="10.28515625" style="25"/>
    <col min="15105" max="15105" width="9.28515625" style="25" customWidth="1"/>
    <col min="15106" max="15106" width="16.42578125" style="25" customWidth="1"/>
    <col min="15107" max="15107" width="21.42578125" style="25" customWidth="1"/>
    <col min="15108" max="15108" width="10.7109375" style="25" customWidth="1"/>
    <col min="15109" max="15109" width="14.28515625" style="25" customWidth="1"/>
    <col min="15110" max="15110" width="21.7109375" style="25" customWidth="1"/>
    <col min="15111" max="15112" width="10.7109375" style="25" customWidth="1"/>
    <col min="15113" max="15113" width="14.140625" style="25" customWidth="1"/>
    <col min="15114" max="15114" width="19.42578125" style="25" customWidth="1"/>
    <col min="15115" max="15115" width="24.42578125" style="25" customWidth="1"/>
    <col min="15116" max="15360" width="10.28515625" style="25"/>
    <col min="15361" max="15361" width="9.28515625" style="25" customWidth="1"/>
    <col min="15362" max="15362" width="16.42578125" style="25" customWidth="1"/>
    <col min="15363" max="15363" width="21.42578125" style="25" customWidth="1"/>
    <col min="15364" max="15364" width="10.7109375" style="25" customWidth="1"/>
    <col min="15365" max="15365" width="14.28515625" style="25" customWidth="1"/>
    <col min="15366" max="15366" width="21.7109375" style="25" customWidth="1"/>
    <col min="15367" max="15368" width="10.7109375" style="25" customWidth="1"/>
    <col min="15369" max="15369" width="14.140625" style="25" customWidth="1"/>
    <col min="15370" max="15370" width="19.42578125" style="25" customWidth="1"/>
    <col min="15371" max="15371" width="24.42578125" style="25" customWidth="1"/>
    <col min="15372" max="15616" width="10.28515625" style="25"/>
    <col min="15617" max="15617" width="9.28515625" style="25" customWidth="1"/>
    <col min="15618" max="15618" width="16.42578125" style="25" customWidth="1"/>
    <col min="15619" max="15619" width="21.42578125" style="25" customWidth="1"/>
    <col min="15620" max="15620" width="10.7109375" style="25" customWidth="1"/>
    <col min="15621" max="15621" width="14.28515625" style="25" customWidth="1"/>
    <col min="15622" max="15622" width="21.7109375" style="25" customWidth="1"/>
    <col min="15623" max="15624" width="10.7109375" style="25" customWidth="1"/>
    <col min="15625" max="15625" width="14.140625" style="25" customWidth="1"/>
    <col min="15626" max="15626" width="19.42578125" style="25" customWidth="1"/>
    <col min="15627" max="15627" width="24.42578125" style="25" customWidth="1"/>
    <col min="15628" max="15872" width="10.28515625" style="25"/>
    <col min="15873" max="15873" width="9.28515625" style="25" customWidth="1"/>
    <col min="15874" max="15874" width="16.42578125" style="25" customWidth="1"/>
    <col min="15875" max="15875" width="21.42578125" style="25" customWidth="1"/>
    <col min="15876" max="15876" width="10.7109375" style="25" customWidth="1"/>
    <col min="15877" max="15877" width="14.28515625" style="25" customWidth="1"/>
    <col min="15878" max="15878" width="21.7109375" style="25" customWidth="1"/>
    <col min="15879" max="15880" width="10.7109375" style="25" customWidth="1"/>
    <col min="15881" max="15881" width="14.140625" style="25" customWidth="1"/>
    <col min="15882" max="15882" width="19.42578125" style="25" customWidth="1"/>
    <col min="15883" max="15883" width="24.42578125" style="25" customWidth="1"/>
    <col min="15884" max="16128" width="10.28515625" style="25"/>
    <col min="16129" max="16129" width="9.28515625" style="25" customWidth="1"/>
    <col min="16130" max="16130" width="16.42578125" style="25" customWidth="1"/>
    <col min="16131" max="16131" width="21.42578125" style="25" customWidth="1"/>
    <col min="16132" max="16132" width="10.7109375" style="25" customWidth="1"/>
    <col min="16133" max="16133" width="14.28515625" style="25" customWidth="1"/>
    <col min="16134" max="16134" width="21.7109375" style="25" customWidth="1"/>
    <col min="16135" max="16136" width="10.7109375" style="25" customWidth="1"/>
    <col min="16137" max="16137" width="14.140625" style="25" customWidth="1"/>
    <col min="16138" max="16138" width="19.42578125" style="25" customWidth="1"/>
    <col min="16139" max="16139" width="24.42578125" style="25" customWidth="1"/>
    <col min="16140" max="16384" width="10.28515625" style="25"/>
  </cols>
  <sheetData>
    <row r="1" spans="1:12" ht="12.75" customHeight="1">
      <c r="A1" s="230" t="s">
        <v>222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4"/>
    </row>
    <row r="2" spans="1:12" ht="12.75" customHeight="1">
      <c r="A2" s="24"/>
      <c r="B2" s="24"/>
      <c r="C2" s="24"/>
      <c r="D2" s="24"/>
      <c r="E2" s="24"/>
      <c r="F2" s="24"/>
      <c r="G2" s="24"/>
      <c r="H2" s="26"/>
      <c r="I2" s="24"/>
      <c r="J2" s="24"/>
      <c r="K2" s="24"/>
      <c r="L2" s="24"/>
    </row>
    <row r="3" spans="1:12" ht="12.75" customHeight="1">
      <c r="A3" s="231" t="s">
        <v>223</v>
      </c>
      <c r="B3" s="231"/>
      <c r="C3" s="229" t="s">
        <v>224</v>
      </c>
      <c r="D3" s="229"/>
      <c r="E3" s="229"/>
      <c r="F3" s="229"/>
      <c r="G3" s="229"/>
      <c r="H3" s="229"/>
      <c r="I3" s="229"/>
      <c r="J3" s="232" t="s">
        <v>225</v>
      </c>
      <c r="K3" s="232" t="s">
        <v>226</v>
      </c>
      <c r="L3" s="24"/>
    </row>
    <row r="4" spans="1:12" ht="12.75" customHeight="1">
      <c r="A4" s="231" t="s">
        <v>227</v>
      </c>
      <c r="B4" s="231" t="s">
        <v>228</v>
      </c>
      <c r="C4" s="231" t="s">
        <v>229</v>
      </c>
      <c r="D4" s="231" t="s">
        <v>230</v>
      </c>
      <c r="E4" s="27" t="s">
        <v>231</v>
      </c>
      <c r="F4" s="231" t="s">
        <v>232</v>
      </c>
      <c r="G4" s="229" t="s">
        <v>233</v>
      </c>
      <c r="H4" s="229"/>
      <c r="I4" s="229"/>
      <c r="J4" s="232"/>
      <c r="K4" s="232"/>
      <c r="L4" s="24"/>
    </row>
    <row r="5" spans="1:12" ht="32.25" customHeight="1">
      <c r="A5" s="231"/>
      <c r="B5" s="231"/>
      <c r="C5" s="231"/>
      <c r="D5" s="231"/>
      <c r="E5" s="28" t="s">
        <v>234</v>
      </c>
      <c r="F5" s="231"/>
      <c r="G5" s="29" t="s">
        <v>235</v>
      </c>
      <c r="H5" s="30" t="s">
        <v>236</v>
      </c>
      <c r="I5" s="29" t="s">
        <v>237</v>
      </c>
      <c r="J5" s="28" t="s">
        <v>238</v>
      </c>
      <c r="K5" s="28" t="s">
        <v>237</v>
      </c>
      <c r="L5" s="24"/>
    </row>
    <row r="6" spans="1:12" ht="12.75" customHeight="1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 t="s">
        <v>239</v>
      </c>
      <c r="H6" s="32"/>
      <c r="I6" s="31">
        <v>8</v>
      </c>
      <c r="J6" s="31">
        <v>9</v>
      </c>
      <c r="K6" s="31" t="s">
        <v>240</v>
      </c>
      <c r="L6" s="24"/>
    </row>
    <row r="7" spans="1:12" ht="12.75" customHeight="1">
      <c r="A7" s="33">
        <v>1</v>
      </c>
      <c r="B7" s="34" t="s">
        <v>241</v>
      </c>
      <c r="C7" s="35">
        <v>122</v>
      </c>
      <c r="D7" s="35">
        <v>28</v>
      </c>
      <c r="E7" s="35">
        <v>7</v>
      </c>
      <c r="F7" s="35">
        <v>25</v>
      </c>
      <c r="G7" s="35">
        <f t="shared" ref="G7:G32" si="0">C7+D7+E7+F7</f>
        <v>182</v>
      </c>
      <c r="H7" s="36">
        <f t="shared" ref="H7:H32" si="1">G7/8</f>
        <v>22.75</v>
      </c>
      <c r="I7" s="35">
        <f t="shared" ref="I7:I32" si="2">G7*1.18</f>
        <v>214.76</v>
      </c>
      <c r="J7" s="37">
        <v>1.2</v>
      </c>
      <c r="K7" s="35">
        <f t="shared" ref="K7:K32" si="3">I7*J7</f>
        <v>257.71199999999999</v>
      </c>
      <c r="L7" s="24"/>
    </row>
    <row r="8" spans="1:12" ht="12.75" customHeight="1">
      <c r="A8" s="33">
        <v>2</v>
      </c>
      <c r="B8" s="34" t="s">
        <v>242</v>
      </c>
      <c r="C8" s="35">
        <v>200</v>
      </c>
      <c r="D8" s="35">
        <v>20</v>
      </c>
      <c r="E8" s="35">
        <v>5</v>
      </c>
      <c r="F8" s="35">
        <v>25</v>
      </c>
      <c r="G8" s="35">
        <f t="shared" si="0"/>
        <v>250</v>
      </c>
      <c r="H8" s="36">
        <f t="shared" si="1"/>
        <v>31.25</v>
      </c>
      <c r="I8" s="35">
        <f t="shared" si="2"/>
        <v>295</v>
      </c>
      <c r="J8" s="37">
        <v>1.2</v>
      </c>
      <c r="K8" s="35">
        <f t="shared" si="3"/>
        <v>354</v>
      </c>
      <c r="L8" s="24"/>
    </row>
    <row r="9" spans="1:12" ht="12.75" customHeight="1">
      <c r="A9" s="33">
        <v>3</v>
      </c>
      <c r="B9" s="34" t="s">
        <v>243</v>
      </c>
      <c r="C9" s="35">
        <v>700</v>
      </c>
      <c r="D9" s="35">
        <v>56</v>
      </c>
      <c r="E9" s="35">
        <v>14</v>
      </c>
      <c r="F9" s="35">
        <v>30</v>
      </c>
      <c r="G9" s="35">
        <f t="shared" si="0"/>
        <v>800</v>
      </c>
      <c r="H9" s="36">
        <f t="shared" si="1"/>
        <v>100</v>
      </c>
      <c r="I9" s="35">
        <f t="shared" si="2"/>
        <v>944</v>
      </c>
      <c r="J9" s="37">
        <v>1.2</v>
      </c>
      <c r="K9" s="35">
        <f t="shared" si="3"/>
        <v>1132.8</v>
      </c>
      <c r="L9" s="24"/>
    </row>
    <row r="10" spans="1:12" ht="12.75" customHeight="1">
      <c r="A10" s="33">
        <v>4</v>
      </c>
      <c r="B10" s="34" t="s">
        <v>244</v>
      </c>
      <c r="C10" s="35">
        <v>142</v>
      </c>
      <c r="D10" s="35">
        <v>6.4</v>
      </c>
      <c r="E10" s="35">
        <v>1.6</v>
      </c>
      <c r="F10" s="35">
        <v>0</v>
      </c>
      <c r="G10" s="35">
        <f t="shared" si="0"/>
        <v>150</v>
      </c>
      <c r="H10" s="36">
        <f t="shared" si="1"/>
        <v>18.75</v>
      </c>
      <c r="I10" s="35">
        <f t="shared" si="2"/>
        <v>177</v>
      </c>
      <c r="J10" s="37">
        <v>1.2</v>
      </c>
      <c r="K10" s="35">
        <f t="shared" si="3"/>
        <v>212.4</v>
      </c>
      <c r="L10" s="24"/>
    </row>
    <row r="11" spans="1:12" ht="12.75" customHeight="1">
      <c r="A11" s="33">
        <v>5</v>
      </c>
      <c r="B11" s="34" t="s">
        <v>245</v>
      </c>
      <c r="C11" s="35">
        <v>250</v>
      </c>
      <c r="D11" s="35">
        <v>20</v>
      </c>
      <c r="E11" s="35">
        <v>5</v>
      </c>
      <c r="F11" s="35">
        <v>25</v>
      </c>
      <c r="G11" s="35">
        <f t="shared" si="0"/>
        <v>300</v>
      </c>
      <c r="H11" s="36">
        <f t="shared" si="1"/>
        <v>37.5</v>
      </c>
      <c r="I11" s="35">
        <f t="shared" si="2"/>
        <v>354</v>
      </c>
      <c r="J11" s="37">
        <v>1.2</v>
      </c>
      <c r="K11" s="35">
        <f t="shared" si="3"/>
        <v>424.8</v>
      </c>
      <c r="L11" s="24"/>
    </row>
    <row r="12" spans="1:12" ht="12.75" customHeight="1">
      <c r="A12" s="33">
        <v>6</v>
      </c>
      <c r="B12" s="34" t="s">
        <v>246</v>
      </c>
      <c r="C12" s="35">
        <v>190</v>
      </c>
      <c r="D12" s="35">
        <v>28</v>
      </c>
      <c r="E12" s="35">
        <v>7</v>
      </c>
      <c r="F12" s="35">
        <v>25</v>
      </c>
      <c r="G12" s="35">
        <f t="shared" si="0"/>
        <v>250</v>
      </c>
      <c r="H12" s="36">
        <f t="shared" si="1"/>
        <v>31.25</v>
      </c>
      <c r="I12" s="35">
        <f t="shared" si="2"/>
        <v>295</v>
      </c>
      <c r="J12" s="37">
        <v>1.2</v>
      </c>
      <c r="K12" s="35">
        <f t="shared" si="3"/>
        <v>354</v>
      </c>
      <c r="L12" s="24"/>
    </row>
    <row r="13" spans="1:12" ht="12.75" customHeight="1">
      <c r="A13" s="33">
        <v>7</v>
      </c>
      <c r="B13" s="34" t="s">
        <v>422</v>
      </c>
      <c r="C13" s="35">
        <f>165+285</f>
        <v>450</v>
      </c>
      <c r="D13" s="35">
        <v>16</v>
      </c>
      <c r="E13" s="35">
        <v>4</v>
      </c>
      <c r="F13" s="35">
        <v>30</v>
      </c>
      <c r="G13" s="35">
        <f t="shared" si="0"/>
        <v>500</v>
      </c>
      <c r="H13" s="36">
        <f t="shared" si="1"/>
        <v>62.5</v>
      </c>
      <c r="I13" s="35">
        <f t="shared" si="2"/>
        <v>590</v>
      </c>
      <c r="J13" s="37">
        <v>1.2</v>
      </c>
      <c r="K13" s="35">
        <f t="shared" si="3"/>
        <v>708</v>
      </c>
      <c r="L13" s="24"/>
    </row>
    <row r="14" spans="1:12" ht="12.75" customHeight="1">
      <c r="A14" s="33">
        <v>8</v>
      </c>
      <c r="B14" s="34" t="s">
        <v>247</v>
      </c>
      <c r="C14" s="35">
        <v>630</v>
      </c>
      <c r="D14" s="35">
        <v>32</v>
      </c>
      <c r="E14" s="35">
        <v>8</v>
      </c>
      <c r="F14" s="35">
        <v>30</v>
      </c>
      <c r="G14" s="35">
        <f t="shared" si="0"/>
        <v>700</v>
      </c>
      <c r="H14" s="36">
        <f t="shared" si="1"/>
        <v>87.5</v>
      </c>
      <c r="I14" s="35">
        <f t="shared" si="2"/>
        <v>826</v>
      </c>
      <c r="J14" s="37">
        <v>1.2</v>
      </c>
      <c r="K14" s="35">
        <f t="shared" si="3"/>
        <v>991.19999999999993</v>
      </c>
      <c r="L14" s="24"/>
    </row>
    <row r="15" spans="1:12" ht="12.75" customHeight="1">
      <c r="A15" s="33">
        <v>9</v>
      </c>
      <c r="B15" s="34" t="s">
        <v>248</v>
      </c>
      <c r="C15" s="35">
        <v>300</v>
      </c>
      <c r="D15" s="35">
        <v>20</v>
      </c>
      <c r="E15" s="35">
        <v>5</v>
      </c>
      <c r="F15" s="35">
        <v>25</v>
      </c>
      <c r="G15" s="35">
        <f t="shared" si="0"/>
        <v>350</v>
      </c>
      <c r="H15" s="36">
        <f t="shared" si="1"/>
        <v>43.75</v>
      </c>
      <c r="I15" s="35">
        <f t="shared" si="2"/>
        <v>413</v>
      </c>
      <c r="J15" s="37">
        <v>1.2</v>
      </c>
      <c r="K15" s="35">
        <f t="shared" si="3"/>
        <v>495.59999999999997</v>
      </c>
      <c r="L15" s="24"/>
    </row>
    <row r="16" spans="1:12" ht="12.75" customHeight="1">
      <c r="A16" s="33">
        <v>10</v>
      </c>
      <c r="B16" s="34" t="s">
        <v>249</v>
      </c>
      <c r="C16" s="35">
        <v>105</v>
      </c>
      <c r="D16" s="35">
        <v>20</v>
      </c>
      <c r="E16" s="35">
        <v>5</v>
      </c>
      <c r="F16" s="35">
        <v>25</v>
      </c>
      <c r="G16" s="35">
        <f t="shared" si="0"/>
        <v>155</v>
      </c>
      <c r="H16" s="36">
        <f t="shared" si="1"/>
        <v>19.375</v>
      </c>
      <c r="I16" s="35">
        <f t="shared" si="2"/>
        <v>182.89999999999998</v>
      </c>
      <c r="J16" s="37">
        <v>1.2</v>
      </c>
      <c r="K16" s="35">
        <f t="shared" si="3"/>
        <v>219.47999999999996</v>
      </c>
      <c r="L16" s="24"/>
    </row>
    <row r="17" spans="1:12" ht="12.75" customHeight="1">
      <c r="A17" s="33">
        <v>11</v>
      </c>
      <c r="B17" s="34" t="s">
        <v>250</v>
      </c>
      <c r="C17" s="35">
        <v>230</v>
      </c>
      <c r="D17" s="35">
        <v>36</v>
      </c>
      <c r="E17" s="35">
        <v>9</v>
      </c>
      <c r="F17" s="35">
        <v>25</v>
      </c>
      <c r="G17" s="35">
        <f t="shared" si="0"/>
        <v>300</v>
      </c>
      <c r="H17" s="36">
        <f t="shared" si="1"/>
        <v>37.5</v>
      </c>
      <c r="I17" s="35">
        <f t="shared" si="2"/>
        <v>354</v>
      </c>
      <c r="J17" s="37">
        <v>1.2</v>
      </c>
      <c r="K17" s="35">
        <f t="shared" si="3"/>
        <v>424.8</v>
      </c>
      <c r="L17" s="24"/>
    </row>
    <row r="18" spans="1:12" ht="12.75" customHeight="1">
      <c r="A18" s="33">
        <v>12</v>
      </c>
      <c r="B18" s="34" t="s">
        <v>423</v>
      </c>
      <c r="C18" s="35">
        <f>226+144</f>
        <v>370</v>
      </c>
      <c r="D18" s="35">
        <v>44</v>
      </c>
      <c r="E18" s="35">
        <v>11</v>
      </c>
      <c r="F18" s="35">
        <v>25</v>
      </c>
      <c r="G18" s="35">
        <f t="shared" si="0"/>
        <v>450</v>
      </c>
      <c r="H18" s="36">
        <f t="shared" si="1"/>
        <v>56.25</v>
      </c>
      <c r="I18" s="35">
        <f t="shared" si="2"/>
        <v>531</v>
      </c>
      <c r="J18" s="37">
        <v>1.2</v>
      </c>
      <c r="K18" s="35">
        <f t="shared" si="3"/>
        <v>637.19999999999993</v>
      </c>
      <c r="L18" s="24"/>
    </row>
    <row r="19" spans="1:12" ht="12.75" customHeight="1">
      <c r="A19" s="33">
        <v>13</v>
      </c>
      <c r="B19" s="34" t="s">
        <v>251</v>
      </c>
      <c r="C19" s="35">
        <v>155</v>
      </c>
      <c r="D19" s="35">
        <v>20</v>
      </c>
      <c r="E19" s="35">
        <v>5</v>
      </c>
      <c r="F19" s="35">
        <v>25</v>
      </c>
      <c r="G19" s="35">
        <f t="shared" si="0"/>
        <v>205</v>
      </c>
      <c r="H19" s="36">
        <f t="shared" si="1"/>
        <v>25.625</v>
      </c>
      <c r="I19" s="35">
        <f t="shared" si="2"/>
        <v>241.89999999999998</v>
      </c>
      <c r="J19" s="37">
        <v>1.2</v>
      </c>
      <c r="K19" s="35">
        <f t="shared" si="3"/>
        <v>290.27999999999997</v>
      </c>
      <c r="L19" s="24"/>
    </row>
    <row r="20" spans="1:12" ht="12.75" customHeight="1">
      <c r="A20" s="33">
        <v>14</v>
      </c>
      <c r="B20" s="34" t="s">
        <v>252</v>
      </c>
      <c r="C20" s="35">
        <v>10</v>
      </c>
      <c r="D20" s="35">
        <v>20</v>
      </c>
      <c r="E20" s="35">
        <v>3</v>
      </c>
      <c r="F20" s="35">
        <v>17</v>
      </c>
      <c r="G20" s="35">
        <f t="shared" si="0"/>
        <v>50</v>
      </c>
      <c r="H20" s="36">
        <f t="shared" si="1"/>
        <v>6.25</v>
      </c>
      <c r="I20" s="35">
        <f t="shared" si="2"/>
        <v>59</v>
      </c>
      <c r="J20" s="37">
        <v>1.2</v>
      </c>
      <c r="K20" s="35">
        <f t="shared" si="3"/>
        <v>70.8</v>
      </c>
      <c r="L20" s="24"/>
    </row>
    <row r="21" spans="1:12" ht="12.75" customHeight="1">
      <c r="A21" s="33">
        <v>15</v>
      </c>
      <c r="B21" s="34" t="s">
        <v>253</v>
      </c>
      <c r="C21" s="35">
        <v>650</v>
      </c>
      <c r="D21" s="35">
        <v>20</v>
      </c>
      <c r="E21" s="35">
        <v>5</v>
      </c>
      <c r="F21" s="35">
        <v>25</v>
      </c>
      <c r="G21" s="35">
        <f t="shared" si="0"/>
        <v>700</v>
      </c>
      <c r="H21" s="36">
        <f t="shared" si="1"/>
        <v>87.5</v>
      </c>
      <c r="I21" s="35">
        <f t="shared" si="2"/>
        <v>826</v>
      </c>
      <c r="J21" s="37">
        <v>1.2</v>
      </c>
      <c r="K21" s="35">
        <f t="shared" si="3"/>
        <v>991.19999999999993</v>
      </c>
      <c r="L21" s="24"/>
    </row>
    <row r="22" spans="1:12" ht="12.75" customHeight="1">
      <c r="A22" s="33">
        <v>16</v>
      </c>
      <c r="B22" s="34" t="s">
        <v>254</v>
      </c>
      <c r="C22" s="35">
        <v>360</v>
      </c>
      <c r="D22" s="35">
        <v>12</v>
      </c>
      <c r="E22" s="35">
        <v>3</v>
      </c>
      <c r="F22" s="35">
        <v>25</v>
      </c>
      <c r="G22" s="35">
        <f t="shared" si="0"/>
        <v>400</v>
      </c>
      <c r="H22" s="36">
        <f t="shared" si="1"/>
        <v>50</v>
      </c>
      <c r="I22" s="35">
        <f t="shared" si="2"/>
        <v>472</v>
      </c>
      <c r="J22" s="37">
        <v>1.2</v>
      </c>
      <c r="K22" s="35">
        <f t="shared" si="3"/>
        <v>566.4</v>
      </c>
      <c r="L22" s="24"/>
    </row>
    <row r="23" spans="1:12" ht="12.75" customHeight="1">
      <c r="A23" s="33">
        <v>17</v>
      </c>
      <c r="B23" s="34" t="s">
        <v>255</v>
      </c>
      <c r="C23" s="35">
        <v>210</v>
      </c>
      <c r="D23" s="35">
        <v>12</v>
      </c>
      <c r="E23" s="35">
        <v>3</v>
      </c>
      <c r="F23" s="35">
        <v>25</v>
      </c>
      <c r="G23" s="35">
        <f t="shared" si="0"/>
        <v>250</v>
      </c>
      <c r="H23" s="36">
        <f t="shared" si="1"/>
        <v>31.25</v>
      </c>
      <c r="I23" s="35">
        <f t="shared" si="2"/>
        <v>295</v>
      </c>
      <c r="J23" s="37">
        <v>1.2</v>
      </c>
      <c r="K23" s="35">
        <f t="shared" si="3"/>
        <v>354</v>
      </c>
      <c r="L23" s="24"/>
    </row>
    <row r="24" spans="1:12" ht="12.75" customHeight="1">
      <c r="A24" s="33">
        <v>18</v>
      </c>
      <c r="B24" s="34" t="s">
        <v>256</v>
      </c>
      <c r="C24" s="35">
        <v>172</v>
      </c>
      <c r="D24" s="35">
        <v>28</v>
      </c>
      <c r="E24" s="35">
        <v>7</v>
      </c>
      <c r="F24" s="35">
        <v>25</v>
      </c>
      <c r="G24" s="35">
        <f t="shared" si="0"/>
        <v>232</v>
      </c>
      <c r="H24" s="36">
        <f t="shared" si="1"/>
        <v>29</v>
      </c>
      <c r="I24" s="35">
        <f t="shared" si="2"/>
        <v>273.76</v>
      </c>
      <c r="J24" s="37">
        <v>1.2</v>
      </c>
      <c r="K24" s="35">
        <f t="shared" si="3"/>
        <v>328.512</v>
      </c>
      <c r="L24" s="24"/>
    </row>
    <row r="25" spans="1:12" ht="12.75" customHeight="1">
      <c r="A25" s="33">
        <v>19</v>
      </c>
      <c r="B25" s="34" t="s">
        <v>257</v>
      </c>
      <c r="C25" s="35">
        <v>410</v>
      </c>
      <c r="D25" s="35">
        <v>52</v>
      </c>
      <c r="E25" s="35">
        <v>13</v>
      </c>
      <c r="F25" s="35">
        <v>35</v>
      </c>
      <c r="G25" s="35">
        <f t="shared" si="0"/>
        <v>510</v>
      </c>
      <c r="H25" s="36">
        <f t="shared" si="1"/>
        <v>63.75</v>
      </c>
      <c r="I25" s="35">
        <f t="shared" si="2"/>
        <v>601.79999999999995</v>
      </c>
      <c r="J25" s="37">
        <v>1.2</v>
      </c>
      <c r="K25" s="35">
        <f t="shared" si="3"/>
        <v>722.16</v>
      </c>
      <c r="L25" s="24"/>
    </row>
    <row r="26" spans="1:12" ht="12.75" customHeight="1">
      <c r="A26" s="33">
        <v>20</v>
      </c>
      <c r="B26" s="34" t="s">
        <v>258</v>
      </c>
      <c r="C26" s="35">
        <v>240</v>
      </c>
      <c r="D26" s="35">
        <v>8</v>
      </c>
      <c r="E26" s="35">
        <v>2</v>
      </c>
      <c r="F26" s="35">
        <v>0</v>
      </c>
      <c r="G26" s="35">
        <f t="shared" si="0"/>
        <v>250</v>
      </c>
      <c r="H26" s="36">
        <f t="shared" si="1"/>
        <v>31.25</v>
      </c>
      <c r="I26" s="35">
        <f t="shared" si="2"/>
        <v>295</v>
      </c>
      <c r="J26" s="37">
        <v>1.2</v>
      </c>
      <c r="K26" s="35">
        <f t="shared" si="3"/>
        <v>354</v>
      </c>
      <c r="L26" s="24"/>
    </row>
    <row r="27" spans="1:12" ht="12.75" customHeight="1">
      <c r="A27" s="33">
        <v>21</v>
      </c>
      <c r="B27" s="34" t="s">
        <v>259</v>
      </c>
      <c r="C27" s="35">
        <v>142</v>
      </c>
      <c r="D27" s="35">
        <v>6.4</v>
      </c>
      <c r="E27" s="35">
        <v>1.6</v>
      </c>
      <c r="F27" s="35">
        <v>0</v>
      </c>
      <c r="G27" s="35">
        <f t="shared" si="0"/>
        <v>150</v>
      </c>
      <c r="H27" s="36">
        <f t="shared" si="1"/>
        <v>18.75</v>
      </c>
      <c r="I27" s="35">
        <f t="shared" si="2"/>
        <v>177</v>
      </c>
      <c r="J27" s="37">
        <v>1.2</v>
      </c>
      <c r="K27" s="35">
        <f t="shared" si="3"/>
        <v>212.4</v>
      </c>
      <c r="L27" s="24"/>
    </row>
    <row r="28" spans="1:12" ht="12.75" customHeight="1">
      <c r="A28" s="33">
        <v>22</v>
      </c>
      <c r="B28" s="34" t="s">
        <v>260</v>
      </c>
      <c r="C28" s="35">
        <v>100</v>
      </c>
      <c r="D28" s="35">
        <v>0</v>
      </c>
      <c r="E28" s="35">
        <v>0</v>
      </c>
      <c r="F28" s="35">
        <v>0</v>
      </c>
      <c r="G28" s="35">
        <f t="shared" si="0"/>
        <v>100</v>
      </c>
      <c r="H28" s="36">
        <f t="shared" si="1"/>
        <v>12.5</v>
      </c>
      <c r="I28" s="35">
        <f t="shared" si="2"/>
        <v>118</v>
      </c>
      <c r="J28" s="37">
        <v>1.2</v>
      </c>
      <c r="K28" s="35">
        <f t="shared" si="3"/>
        <v>141.6</v>
      </c>
      <c r="L28" s="24"/>
    </row>
    <row r="29" spans="1:12" ht="12.75" customHeight="1">
      <c r="A29" s="33">
        <v>23</v>
      </c>
      <c r="B29" s="34" t="s">
        <v>261</v>
      </c>
      <c r="C29" s="35">
        <v>26</v>
      </c>
      <c r="D29" s="35">
        <v>4.5</v>
      </c>
      <c r="E29" s="35">
        <v>0.5</v>
      </c>
      <c r="F29" s="35">
        <v>10</v>
      </c>
      <c r="G29" s="35">
        <f t="shared" si="0"/>
        <v>41</v>
      </c>
      <c r="H29" s="36">
        <f t="shared" si="1"/>
        <v>5.125</v>
      </c>
      <c r="I29" s="35">
        <f t="shared" si="2"/>
        <v>48.379999999999995</v>
      </c>
      <c r="J29" s="37">
        <v>1.2</v>
      </c>
      <c r="K29" s="35">
        <f t="shared" si="3"/>
        <v>58.05599999999999</v>
      </c>
      <c r="L29" s="24"/>
    </row>
    <row r="30" spans="1:12" ht="12.75" customHeight="1">
      <c r="A30" s="33">
        <v>24</v>
      </c>
      <c r="B30" s="34" t="s">
        <v>262</v>
      </c>
      <c r="C30" s="35">
        <v>21</v>
      </c>
      <c r="D30" s="35">
        <v>1.6</v>
      </c>
      <c r="E30" s="35">
        <v>0.4</v>
      </c>
      <c r="F30" s="35">
        <v>10</v>
      </c>
      <c r="G30" s="35">
        <f t="shared" si="0"/>
        <v>33</v>
      </c>
      <c r="H30" s="36">
        <f t="shared" si="1"/>
        <v>4.125</v>
      </c>
      <c r="I30" s="35">
        <f t="shared" si="2"/>
        <v>38.94</v>
      </c>
      <c r="J30" s="37">
        <v>1.2</v>
      </c>
      <c r="K30" s="35">
        <f t="shared" si="3"/>
        <v>46.727999999999994</v>
      </c>
      <c r="L30" s="24"/>
    </row>
    <row r="31" spans="1:12" ht="12.75" customHeight="1">
      <c r="A31" s="33">
        <v>25</v>
      </c>
      <c r="B31" s="34" t="s">
        <v>263</v>
      </c>
      <c r="C31" s="35">
        <v>9</v>
      </c>
      <c r="D31" s="35">
        <v>0</v>
      </c>
      <c r="E31" s="35">
        <v>0</v>
      </c>
      <c r="F31" s="35">
        <v>0</v>
      </c>
      <c r="G31" s="35">
        <f t="shared" si="0"/>
        <v>9</v>
      </c>
      <c r="H31" s="36">
        <f t="shared" si="1"/>
        <v>1.125</v>
      </c>
      <c r="I31" s="35">
        <f t="shared" si="2"/>
        <v>10.62</v>
      </c>
      <c r="J31" s="37">
        <v>1.2</v>
      </c>
      <c r="K31" s="35">
        <f t="shared" si="3"/>
        <v>12.743999999999998</v>
      </c>
      <c r="L31" s="24"/>
    </row>
    <row r="32" spans="1:12" ht="12.75" customHeight="1">
      <c r="A32" s="90">
        <v>26</v>
      </c>
      <c r="B32" s="162" t="s">
        <v>264</v>
      </c>
      <c r="C32" s="35">
        <v>15</v>
      </c>
      <c r="D32" s="35">
        <v>4.5</v>
      </c>
      <c r="E32" s="35">
        <v>0.5</v>
      </c>
      <c r="F32" s="35">
        <v>10</v>
      </c>
      <c r="G32" s="35">
        <f t="shared" si="0"/>
        <v>30</v>
      </c>
      <c r="H32" s="36">
        <f t="shared" si="1"/>
        <v>3.75</v>
      </c>
      <c r="I32" s="35">
        <f t="shared" si="2"/>
        <v>35.4</v>
      </c>
      <c r="J32" s="37">
        <v>1.2</v>
      </c>
      <c r="K32" s="35">
        <f t="shared" si="3"/>
        <v>42.48</v>
      </c>
      <c r="L32" s="24"/>
    </row>
    <row r="33" spans="1:12" ht="12.75" customHeight="1">
      <c r="A33" s="164">
        <v>27</v>
      </c>
      <c r="B33" s="163" t="s">
        <v>424</v>
      </c>
      <c r="C33" s="107">
        <v>15</v>
      </c>
      <c r="D33" s="35">
        <v>4.5</v>
      </c>
      <c r="E33" s="35">
        <v>0.5</v>
      </c>
      <c r="F33" s="35">
        <v>10</v>
      </c>
      <c r="G33" s="35">
        <f t="shared" ref="G33" si="4">C33+D33+E33+F33</f>
        <v>30</v>
      </c>
      <c r="H33" s="36">
        <f t="shared" ref="H33" si="5">G33/8</f>
        <v>3.75</v>
      </c>
      <c r="I33" s="35">
        <f t="shared" ref="I33" si="6">G33*1.18</f>
        <v>35.4</v>
      </c>
      <c r="J33" s="37">
        <v>1.2</v>
      </c>
      <c r="K33" s="35">
        <f t="shared" ref="K33" si="7">I33*J33</f>
        <v>42.48</v>
      </c>
      <c r="L33" s="24"/>
    </row>
    <row r="34" spans="1:12" ht="12.75" customHeight="1">
      <c r="A34" s="165">
        <v>28</v>
      </c>
      <c r="B34" s="166" t="s">
        <v>259</v>
      </c>
      <c r="C34" s="121">
        <v>135</v>
      </c>
      <c r="D34" s="35">
        <v>4.5</v>
      </c>
      <c r="E34" s="35">
        <v>0.5</v>
      </c>
      <c r="F34" s="35">
        <v>10</v>
      </c>
      <c r="G34" s="35">
        <f t="shared" ref="G34" si="8">C34+D34+E34+F34</f>
        <v>150</v>
      </c>
      <c r="H34" s="36">
        <f t="shared" ref="H34" si="9">G34/8</f>
        <v>18.75</v>
      </c>
      <c r="I34" s="35">
        <f t="shared" ref="I34" si="10">G34*1.18</f>
        <v>177</v>
      </c>
      <c r="J34" s="37">
        <v>1.2</v>
      </c>
      <c r="K34" s="35">
        <f t="shared" ref="K34" si="11">I34*J34</f>
        <v>212.4</v>
      </c>
      <c r="L34" s="24"/>
    </row>
    <row r="35" spans="1:12" ht="12.75" customHeight="1">
      <c r="A35" s="165">
        <v>29</v>
      </c>
      <c r="B35" s="166" t="s">
        <v>425</v>
      </c>
      <c r="C35" s="167">
        <v>335</v>
      </c>
      <c r="D35" s="107">
        <v>4.5</v>
      </c>
      <c r="E35" s="35">
        <v>0.5</v>
      </c>
      <c r="F35" s="35">
        <v>10</v>
      </c>
      <c r="G35" s="35">
        <f t="shared" ref="G35" si="12">C35+D35+E35+F35</f>
        <v>350</v>
      </c>
      <c r="H35" s="36">
        <f t="shared" ref="H35" si="13">G35/8</f>
        <v>43.75</v>
      </c>
      <c r="I35" s="35">
        <f t="shared" ref="I35" si="14">G35*1.18</f>
        <v>413</v>
      </c>
      <c r="J35" s="37">
        <v>1.2</v>
      </c>
      <c r="K35" s="35">
        <f t="shared" ref="K35" si="15">I35*J35</f>
        <v>495.59999999999997</v>
      </c>
      <c r="L35" s="24"/>
    </row>
    <row r="36" spans="1:12" ht="12.75" customHeight="1">
      <c r="A36" s="108">
        <v>30</v>
      </c>
      <c r="B36" s="129" t="s">
        <v>430</v>
      </c>
      <c r="C36" s="172">
        <v>535</v>
      </c>
      <c r="D36" s="107">
        <v>4.5</v>
      </c>
      <c r="E36" s="35">
        <v>0.5</v>
      </c>
      <c r="F36" s="35">
        <v>10</v>
      </c>
      <c r="G36" s="35">
        <f t="shared" ref="G36" si="16">C36+D36+E36+F36</f>
        <v>550</v>
      </c>
      <c r="H36" s="36">
        <f t="shared" ref="H36" si="17">G36/8</f>
        <v>68.75</v>
      </c>
      <c r="I36" s="35">
        <f t="shared" ref="I36" si="18">G36*1.18</f>
        <v>649</v>
      </c>
      <c r="J36" s="37">
        <v>1.2</v>
      </c>
      <c r="K36" s="35">
        <f t="shared" ref="K36" si="19">I36*J36</f>
        <v>778.8</v>
      </c>
    </row>
    <row r="37" spans="1:12" ht="12.75" customHeight="1">
      <c r="A37" s="108">
        <v>31</v>
      </c>
      <c r="B37" s="129" t="s">
        <v>431</v>
      </c>
      <c r="C37" s="172">
        <v>435</v>
      </c>
      <c r="D37" s="107">
        <v>4.5</v>
      </c>
      <c r="E37" s="35">
        <v>0.5</v>
      </c>
      <c r="F37" s="35">
        <v>10</v>
      </c>
      <c r="G37" s="35">
        <f t="shared" ref="G37" si="20">C37+D37+E37+F37</f>
        <v>450</v>
      </c>
      <c r="H37" s="36">
        <f t="shared" ref="H37" si="21">G37/8</f>
        <v>56.25</v>
      </c>
      <c r="I37" s="35">
        <f t="shared" ref="I37" si="22">G37*1.18</f>
        <v>531</v>
      </c>
      <c r="J37" s="37">
        <v>1.2</v>
      </c>
      <c r="K37" s="35">
        <f t="shared" ref="K37" si="23">I37*J37</f>
        <v>637.19999999999993</v>
      </c>
    </row>
    <row r="38" spans="1:12" ht="12.75" customHeight="1">
      <c r="A38" s="108">
        <v>32</v>
      </c>
      <c r="B38" s="129" t="s">
        <v>441</v>
      </c>
      <c r="C38" s="172">
        <v>985</v>
      </c>
      <c r="D38" s="107">
        <v>4.5</v>
      </c>
      <c r="E38" s="35">
        <v>0.5</v>
      </c>
      <c r="F38" s="35">
        <v>10</v>
      </c>
      <c r="G38" s="35">
        <f t="shared" ref="G38" si="24">C38+D38+E38+F38</f>
        <v>1000</v>
      </c>
      <c r="H38" s="36">
        <f t="shared" ref="H38" si="25">G38/8</f>
        <v>125</v>
      </c>
      <c r="I38" s="35">
        <f t="shared" ref="I38" si="26">G38*1.18</f>
        <v>1180</v>
      </c>
      <c r="J38" s="37">
        <v>1.2</v>
      </c>
      <c r="K38" s="35">
        <f t="shared" ref="K38" si="27">I38*J38</f>
        <v>1416</v>
      </c>
    </row>
    <row r="39" spans="1:12" ht="12.75" customHeight="1">
      <c r="A39" s="108">
        <v>33</v>
      </c>
      <c r="B39" s="129" t="s">
        <v>442</v>
      </c>
      <c r="C39" s="172">
        <v>135</v>
      </c>
      <c r="D39" s="107">
        <v>4.5</v>
      </c>
      <c r="E39" s="35">
        <v>0.5</v>
      </c>
      <c r="F39" s="35">
        <v>10</v>
      </c>
      <c r="G39" s="35">
        <f t="shared" ref="G39" si="28">C39+D39+E39+F39</f>
        <v>150</v>
      </c>
      <c r="H39" s="36">
        <f t="shared" ref="H39" si="29">G39/8</f>
        <v>18.75</v>
      </c>
      <c r="I39" s="35">
        <f t="shared" ref="I39" si="30">G39*1.18</f>
        <v>177</v>
      </c>
      <c r="J39" s="37">
        <v>1.2</v>
      </c>
      <c r="K39" s="35">
        <f t="shared" ref="K39" si="31">I39*J39</f>
        <v>212.4</v>
      </c>
    </row>
    <row r="40" spans="1:12" ht="12.75" customHeight="1">
      <c r="A40" s="108">
        <v>34</v>
      </c>
      <c r="B40" s="129" t="s">
        <v>451</v>
      </c>
      <c r="C40" s="172">
        <v>15</v>
      </c>
      <c r="D40" s="107">
        <v>4.5</v>
      </c>
      <c r="E40" s="35">
        <v>0.5</v>
      </c>
      <c r="F40" s="35">
        <v>10</v>
      </c>
      <c r="G40" s="35">
        <f t="shared" ref="G40" si="32">C40+D40+E40+F40</f>
        <v>30</v>
      </c>
      <c r="H40" s="36">
        <f t="shared" ref="H40" si="33">G40/8</f>
        <v>3.75</v>
      </c>
      <c r="I40" s="35">
        <f t="shared" ref="I40" si="34">G40*1.18</f>
        <v>35.4</v>
      </c>
      <c r="J40" s="37">
        <v>1.2</v>
      </c>
      <c r="K40" s="35">
        <f t="shared" ref="K40" si="35">I40*J40</f>
        <v>42.48</v>
      </c>
    </row>
    <row r="41" spans="1:12" ht="12.75" customHeight="1">
      <c r="A41" s="115">
        <v>35</v>
      </c>
      <c r="B41" s="243" t="s">
        <v>490</v>
      </c>
      <c r="C41" s="244">
        <v>335</v>
      </c>
      <c r="D41" s="121">
        <v>4.5</v>
      </c>
      <c r="E41" s="123">
        <v>0.5</v>
      </c>
      <c r="F41" s="123">
        <v>10</v>
      </c>
      <c r="G41" s="123">
        <f t="shared" ref="G41" si="36">C41+D41+E41+F41</f>
        <v>350</v>
      </c>
      <c r="H41" s="124">
        <f t="shared" ref="H41" si="37">G41/8</f>
        <v>43.75</v>
      </c>
      <c r="I41" s="123">
        <f t="shared" ref="I41" si="38">G41*1.18</f>
        <v>413</v>
      </c>
      <c r="J41" s="245">
        <v>1.2</v>
      </c>
      <c r="K41" s="123">
        <f t="shared" ref="K41" si="39">I41*J41</f>
        <v>495.59999999999997</v>
      </c>
    </row>
    <row r="42" spans="1:12" ht="12.75" customHeight="1">
      <c r="A42" s="108">
        <v>36</v>
      </c>
      <c r="B42" s="129" t="s">
        <v>496</v>
      </c>
      <c r="C42" s="130">
        <v>3</v>
      </c>
      <c r="D42" s="130">
        <v>4.5</v>
      </c>
      <c r="E42" s="130">
        <v>0.5</v>
      </c>
      <c r="F42" s="130">
        <v>2</v>
      </c>
      <c r="G42" s="130">
        <f t="shared" ref="G42" si="40">C42+D42+E42+F42</f>
        <v>10</v>
      </c>
      <c r="H42" s="132">
        <f t="shared" ref="H42" si="41">G42/8</f>
        <v>1.25</v>
      </c>
      <c r="I42" s="130">
        <f t="shared" ref="I42" si="42">G42*1.18</f>
        <v>11.799999999999999</v>
      </c>
      <c r="J42" s="246">
        <v>1.2</v>
      </c>
      <c r="K42" s="130">
        <f t="shared" ref="K42" si="43">I42*J42</f>
        <v>14.159999999999998</v>
      </c>
    </row>
    <row r="43" spans="1:12" ht="12.75" customHeight="1">
      <c r="A43" s="108">
        <v>37</v>
      </c>
      <c r="B43" s="129" t="s">
        <v>498</v>
      </c>
      <c r="C43" s="130">
        <v>293</v>
      </c>
      <c r="D43" s="130">
        <v>4.5</v>
      </c>
      <c r="E43" s="130">
        <v>0.5</v>
      </c>
      <c r="F43" s="130">
        <v>2</v>
      </c>
      <c r="G43" s="130">
        <f t="shared" ref="G43" si="44">C43+D43+E43+F43</f>
        <v>300</v>
      </c>
      <c r="H43" s="132">
        <f t="shared" ref="H43" si="45">G43/8</f>
        <v>37.5</v>
      </c>
      <c r="I43" s="130">
        <f t="shared" ref="I43" si="46">G43*1.18</f>
        <v>354</v>
      </c>
      <c r="J43" s="246">
        <v>1.2</v>
      </c>
      <c r="K43" s="130">
        <f t="shared" ref="K43" si="47">I43*J43</f>
        <v>424.8</v>
      </c>
    </row>
  </sheetData>
  <mergeCells count="11">
    <mergeCell ref="G4:I4"/>
    <mergeCell ref="A1:K1"/>
    <mergeCell ref="A3:B3"/>
    <mergeCell ref="C3:I3"/>
    <mergeCell ref="J3:J4"/>
    <mergeCell ref="K3:K4"/>
    <mergeCell ref="A4:A5"/>
    <mergeCell ref="B4:B5"/>
    <mergeCell ref="C4:C5"/>
    <mergeCell ref="D4:D5"/>
    <mergeCell ref="F4:F5"/>
  </mergeCells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codeName="Feuil17"/>
  <dimension ref="A1:O39"/>
  <sheetViews>
    <sheetView topLeftCell="A4" workbookViewId="0">
      <selection activeCell="G35" sqref="G35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204</v>
      </c>
      <c r="B1" s="221" t="str">
        <f>'BP+BE'!B21</f>
        <v>Plus value pour l'execution des déblais en terrain dur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0" t="s">
        <v>418</v>
      </c>
      <c r="E3" s="170" t="s">
        <v>195</v>
      </c>
      <c r="F3" s="170" t="s">
        <v>418</v>
      </c>
      <c r="G3" s="16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68" t="s">
        <v>432</v>
      </c>
      <c r="B5" s="168" t="s">
        <v>8</v>
      </c>
      <c r="C5" s="168">
        <v>1</v>
      </c>
      <c r="D5" s="170">
        <f>K5*0.8</f>
        <v>3.2</v>
      </c>
      <c r="E5" s="170">
        <f>K5*0.2</f>
        <v>0.8</v>
      </c>
      <c r="F5" s="170">
        <f>D5*C5</f>
        <v>3.2</v>
      </c>
      <c r="G5" s="170">
        <f>E5*C5</f>
        <v>0.8</v>
      </c>
      <c r="H5" s="158">
        <f>SDP!$K$4</f>
        <v>1.2</v>
      </c>
      <c r="I5" s="170">
        <f>(F5+G5)*H5</f>
        <v>4.8</v>
      </c>
      <c r="K5">
        <v>4</v>
      </c>
      <c r="L5" s="136"/>
    </row>
    <row r="6" spans="1:15" ht="17.25" customHeight="1">
      <c r="A6" s="168"/>
      <c r="B6" s="168"/>
      <c r="C6" s="168"/>
      <c r="D6" s="170">
        <v>0</v>
      </c>
      <c r="E6" s="170">
        <v>0</v>
      </c>
      <c r="F6" s="170">
        <f>D6*C6</f>
        <v>0</v>
      </c>
      <c r="G6" s="170">
        <f>E6*C6</f>
        <v>0</v>
      </c>
      <c r="H6" s="158">
        <f>SDP!$K$4</f>
        <v>1.2</v>
      </c>
      <c r="I6" s="170">
        <f>(F6+G6)*H6</f>
        <v>0</v>
      </c>
      <c r="L6" s="136"/>
    </row>
    <row r="7" spans="1:15" ht="15" customHeight="1">
      <c r="A7" s="168"/>
      <c r="B7" s="168"/>
      <c r="C7" s="168"/>
      <c r="D7" s="170">
        <v>0</v>
      </c>
      <c r="E7" s="170">
        <v>0</v>
      </c>
      <c r="F7" s="170">
        <f>D7*C7</f>
        <v>0</v>
      </c>
      <c r="G7" s="170">
        <f>E7*C7</f>
        <v>0</v>
      </c>
      <c r="H7" s="158">
        <f>SDP!$K$4</f>
        <v>1.2</v>
      </c>
      <c r="I7" s="170">
        <f>(F7+G7)*H7</f>
        <v>0</v>
      </c>
    </row>
    <row r="8" spans="1:15" ht="21" customHeight="1">
      <c r="A8" s="168"/>
      <c r="B8" s="168"/>
      <c r="C8" s="168"/>
      <c r="D8" s="170">
        <v>0</v>
      </c>
      <c r="E8" s="170">
        <v>0</v>
      </c>
      <c r="F8" s="170">
        <f>D8*C8</f>
        <v>0</v>
      </c>
      <c r="G8" s="170">
        <f>E8*C8</f>
        <v>0</v>
      </c>
      <c r="H8" s="158">
        <f>SDP!$K$4</f>
        <v>1.2</v>
      </c>
      <c r="I8" s="170">
        <f>(F8+G8)*H8</f>
        <v>0</v>
      </c>
      <c r="L8" s="136"/>
    </row>
    <row r="9" spans="1:15" ht="19.5" customHeight="1">
      <c r="A9" s="168"/>
      <c r="B9" s="168"/>
      <c r="C9" s="168"/>
      <c r="D9" s="170"/>
      <c r="E9" s="170"/>
      <c r="F9" s="170"/>
      <c r="G9" s="170"/>
      <c r="H9" s="158">
        <f>SDP!$K$4</f>
        <v>1.2</v>
      </c>
      <c r="I9" s="170"/>
      <c r="L9" s="136"/>
    </row>
    <row r="10" spans="1:15" ht="17.25" customHeight="1">
      <c r="A10" s="168"/>
      <c r="B10" s="168"/>
      <c r="C10" s="168"/>
      <c r="D10" s="170"/>
      <c r="E10" s="170"/>
      <c r="F10" s="170"/>
      <c r="G10" s="170"/>
      <c r="H10" s="158">
        <f>SDP!$K$4</f>
        <v>1.2</v>
      </c>
      <c r="I10" s="170"/>
      <c r="L10" s="136"/>
    </row>
    <row r="11" spans="1:15" ht="18" customHeight="1">
      <c r="A11" s="168"/>
      <c r="B11" s="168"/>
      <c r="C11" s="168"/>
      <c r="D11" s="170"/>
      <c r="E11" s="170"/>
      <c r="F11" s="170"/>
      <c r="G11" s="170"/>
      <c r="H11" s="158">
        <f>SDP!$K$4</f>
        <v>1.2</v>
      </c>
      <c r="I11" s="170"/>
      <c r="L11" s="136"/>
    </row>
    <row r="12" spans="1:15" ht="19.5" customHeight="1">
      <c r="A12" s="168"/>
      <c r="B12" s="168"/>
      <c r="C12" s="168"/>
      <c r="D12" s="170"/>
      <c r="E12" s="170"/>
      <c r="F12" s="170"/>
      <c r="G12" s="170"/>
      <c r="H12" s="158">
        <f>SDP!$K$4</f>
        <v>1.2</v>
      </c>
      <c r="I12" s="170"/>
      <c r="L12" s="136"/>
    </row>
    <row r="13" spans="1:15" ht="25.5" customHeight="1">
      <c r="A13" s="168"/>
      <c r="B13" s="168"/>
      <c r="C13" s="168"/>
      <c r="D13" s="170"/>
      <c r="E13" s="170"/>
      <c r="F13" s="170"/>
      <c r="G13" s="170"/>
      <c r="H13" s="158">
        <f>SDP!$K$4</f>
        <v>1.2</v>
      </c>
      <c r="I13" s="170"/>
      <c r="L13" s="136"/>
    </row>
    <row r="14" spans="1:15" ht="23.25" customHeight="1">
      <c r="A14" s="168"/>
      <c r="B14" s="168"/>
      <c r="C14" s="168"/>
      <c r="D14" s="170"/>
      <c r="E14" s="170"/>
      <c r="F14" s="170"/>
      <c r="G14" s="170"/>
      <c r="H14" s="158">
        <f>SDP!$K$4</f>
        <v>1.2</v>
      </c>
      <c r="I14" s="17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4</v>
      </c>
      <c r="G15" s="139">
        <f>SUM(G5:G14)</f>
        <v>0.8</v>
      </c>
      <c r="H15" s="153">
        <f>SDP!$K$4</f>
        <v>1.2</v>
      </c>
      <c r="I15" s="139">
        <f>SUM(I5:I14)</f>
        <v>4.8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68"/>
      <c r="B17" s="168" t="s">
        <v>221</v>
      </c>
      <c r="C17" s="168"/>
      <c r="D17" s="170">
        <v>0</v>
      </c>
      <c r="E17" s="170">
        <v>0</v>
      </c>
      <c r="F17" s="170">
        <f>D17*C17</f>
        <v>0</v>
      </c>
      <c r="G17" s="170">
        <f>E17*C17</f>
        <v>0</v>
      </c>
      <c r="H17" s="170">
        <f>SDP!$K$4</f>
        <v>1.2</v>
      </c>
      <c r="I17" s="170">
        <f>(G17+F17)*H17</f>
        <v>0</v>
      </c>
    </row>
    <row r="18" spans="1:11" ht="21" customHeight="1">
      <c r="A18" s="168"/>
      <c r="B18" s="168" t="s">
        <v>221</v>
      </c>
      <c r="C18" s="168"/>
      <c r="D18" s="170">
        <v>0</v>
      </c>
      <c r="E18" s="170">
        <v>0</v>
      </c>
      <c r="F18" s="170">
        <f>D18*C18</f>
        <v>0</v>
      </c>
      <c r="G18" s="170">
        <f>E18*C18</f>
        <v>0</v>
      </c>
      <c r="H18" s="170">
        <f>SDP!$K$4</f>
        <v>1.2</v>
      </c>
      <c r="I18" s="170">
        <f>(G18+F18)*H18</f>
        <v>0</v>
      </c>
    </row>
    <row r="19" spans="1:11" ht="17.25" customHeight="1">
      <c r="A19" s="168"/>
      <c r="B19" s="168" t="s">
        <v>221</v>
      </c>
      <c r="C19" s="168"/>
      <c r="D19" s="170">
        <v>0</v>
      </c>
      <c r="E19" s="170">
        <f>'PRIX ELEMENTAIRES ENGINS EQUI'!G20*0.2</f>
        <v>10</v>
      </c>
      <c r="F19" s="170">
        <f t="shared" ref="F19:F22" si="0">D19*C19</f>
        <v>0</v>
      </c>
      <c r="G19" s="170">
        <f t="shared" ref="G19:G22" si="1">E19*C19</f>
        <v>0</v>
      </c>
      <c r="H19" s="170">
        <f>SDP!$K$4</f>
        <v>1.2</v>
      </c>
      <c r="I19" s="170">
        <f t="shared" ref="I19:I22" si="2">(G19+F19)*H19</f>
        <v>0</v>
      </c>
    </row>
    <row r="20" spans="1:11" ht="21" customHeight="1">
      <c r="A20" s="168"/>
      <c r="B20" s="168" t="s">
        <v>221</v>
      </c>
      <c r="C20" s="168"/>
      <c r="D20" s="170">
        <v>0</v>
      </c>
      <c r="E20" s="170">
        <v>0</v>
      </c>
      <c r="F20" s="170">
        <f t="shared" si="0"/>
        <v>0</v>
      </c>
      <c r="G20" s="170">
        <f t="shared" si="1"/>
        <v>0</v>
      </c>
      <c r="H20" s="170">
        <f>SDP!$K$4</f>
        <v>1.2</v>
      </c>
      <c r="I20" s="170">
        <f t="shared" si="2"/>
        <v>0</v>
      </c>
    </row>
    <row r="21" spans="1:11" ht="18.75" customHeight="1">
      <c r="A21" s="168"/>
      <c r="B21" s="168" t="s">
        <v>221</v>
      </c>
      <c r="C21" s="168"/>
      <c r="D21" s="170">
        <v>0</v>
      </c>
      <c r="E21" s="170">
        <v>0</v>
      </c>
      <c r="F21" s="170">
        <f t="shared" si="0"/>
        <v>0</v>
      </c>
      <c r="G21" s="170">
        <f t="shared" si="1"/>
        <v>0</v>
      </c>
      <c r="H21" s="170">
        <f>SDP!$K$4</f>
        <v>1.2</v>
      </c>
      <c r="I21" s="170">
        <f t="shared" si="2"/>
        <v>0</v>
      </c>
    </row>
    <row r="22" spans="1:11" ht="21" customHeight="1">
      <c r="A22" s="168"/>
      <c r="B22" s="168" t="s">
        <v>221</v>
      </c>
      <c r="C22" s="168"/>
      <c r="D22" s="170">
        <v>0</v>
      </c>
      <c r="E22" s="170">
        <v>0</v>
      </c>
      <c r="F22" s="170">
        <f t="shared" si="0"/>
        <v>0</v>
      </c>
      <c r="G22" s="170">
        <f t="shared" si="1"/>
        <v>0</v>
      </c>
      <c r="H22" s="170">
        <f>SDP!$K$4</f>
        <v>1.2</v>
      </c>
      <c r="I22" s="170">
        <f t="shared" si="2"/>
        <v>0</v>
      </c>
    </row>
    <row r="23" spans="1:11" ht="18.75" customHeight="1">
      <c r="A23" s="168"/>
      <c r="B23" s="168" t="s">
        <v>221</v>
      </c>
      <c r="C23" s="168"/>
      <c r="D23" s="170"/>
      <c r="E23" s="170"/>
      <c r="F23" s="170"/>
      <c r="G23" s="170"/>
      <c r="H23" s="170">
        <f>SDP!$K$4</f>
        <v>1.2</v>
      </c>
      <c r="I23" s="170"/>
    </row>
    <row r="24" spans="1:11" ht="19.5" customHeight="1">
      <c r="A24" s="168"/>
      <c r="B24" s="168" t="s">
        <v>221</v>
      </c>
      <c r="C24" s="168"/>
      <c r="D24" s="170"/>
      <c r="E24" s="170"/>
      <c r="F24" s="170"/>
      <c r="G24" s="170"/>
      <c r="H24" s="170">
        <f>SDP!$K$4</f>
        <v>1.2</v>
      </c>
      <c r="I24" s="170"/>
    </row>
    <row r="25" spans="1:11" ht="23.25" customHeight="1">
      <c r="A25" s="168"/>
      <c r="B25" s="168" t="s">
        <v>221</v>
      </c>
      <c r="C25" s="168"/>
      <c r="D25" s="170"/>
      <c r="E25" s="170"/>
      <c r="F25" s="170"/>
      <c r="G25" s="170"/>
      <c r="H25" s="170">
        <f>SDP!$K$4</f>
        <v>1.2</v>
      </c>
      <c r="I25" s="17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68" t="s">
        <v>218</v>
      </c>
      <c r="B28" s="168" t="s">
        <v>221</v>
      </c>
      <c r="C28" s="168"/>
      <c r="D28" s="170">
        <f>K28*0.8</f>
        <v>33.527999999999999</v>
      </c>
      <c r="E28" s="170">
        <f>K28*0.2</f>
        <v>8.3819999999999997</v>
      </c>
      <c r="F28" s="170">
        <f>ROUND(D28*C28,3)</f>
        <v>0</v>
      </c>
      <c r="G28" s="170">
        <f>ROUND(E28*C28,3)</f>
        <v>0</v>
      </c>
      <c r="H28" s="170">
        <f>SDP!$K$4</f>
        <v>1.2</v>
      </c>
      <c r="I28" s="170">
        <f t="shared" ref="I28:I30" si="3">(F28+G28)*H28</f>
        <v>0</v>
      </c>
      <c r="K28">
        <f>'PRIX ELEMENTAIRES MO'!$I$15</f>
        <v>41.91</v>
      </c>
    </row>
    <row r="29" spans="1:11" ht="18" customHeight="1">
      <c r="A29" s="168" t="s">
        <v>219</v>
      </c>
      <c r="B29" s="168" t="s">
        <v>221</v>
      </c>
      <c r="C29" s="168"/>
      <c r="D29" s="170">
        <f>ROUND(K29*0.8,3)</f>
        <v>29.434000000000001</v>
      </c>
      <c r="E29" s="170">
        <f>ROUND(K29*0.2,3)</f>
        <v>7.3579999999999997</v>
      </c>
      <c r="F29" s="170">
        <f>ROUND(D29*C29,3)</f>
        <v>0</v>
      </c>
      <c r="G29" s="170">
        <f>ROUND(E29*C29,3)</f>
        <v>0</v>
      </c>
      <c r="H29" s="170">
        <f>SDP!$K$4</f>
        <v>1.2</v>
      </c>
      <c r="I29" s="170">
        <f t="shared" si="3"/>
        <v>0</v>
      </c>
      <c r="K29">
        <f>'PRIX ELEMENTAIRES MO'!$I$16</f>
        <v>36.792000000000002</v>
      </c>
    </row>
    <row r="30" spans="1:11" ht="18" customHeight="1">
      <c r="A30" s="168" t="s">
        <v>220</v>
      </c>
      <c r="B30" s="168" t="s">
        <v>221</v>
      </c>
      <c r="C30" s="23"/>
      <c r="D30" s="170">
        <f t="shared" ref="D30" si="4">K30*0.8</f>
        <v>21.488</v>
      </c>
      <c r="E30" s="170">
        <f t="shared" ref="E30" si="5">K30*0.2</f>
        <v>5.3719999999999999</v>
      </c>
      <c r="F30" s="170">
        <f t="shared" ref="F30" si="6">D30*C30</f>
        <v>0</v>
      </c>
      <c r="G30" s="170">
        <f t="shared" ref="G30" si="7">E30*C30</f>
        <v>0</v>
      </c>
      <c r="H30" s="170">
        <f>SDP!$K$4</f>
        <v>1.2</v>
      </c>
      <c r="I30" s="170">
        <f t="shared" si="3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69"/>
      <c r="E34" s="169"/>
      <c r="F34" s="169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69"/>
      <c r="E36" s="169"/>
      <c r="F36" s="169"/>
      <c r="G36" s="169">
        <v>1</v>
      </c>
      <c r="H36" s="158"/>
      <c r="I36" s="16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4</v>
      </c>
      <c r="G38" s="145">
        <f>G34/G36+G15</f>
        <v>0.8</v>
      </c>
      <c r="H38" s="160"/>
      <c r="I38" s="145">
        <f>I34/G36+I15</f>
        <v>4.8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4</v>
      </c>
      <c r="G39" s="146">
        <f>ROUND(G38,3)</f>
        <v>0.8</v>
      </c>
      <c r="H39" s="161">
        <f>SDP!$K$4</f>
        <v>1.2</v>
      </c>
      <c r="I39" s="146">
        <f>ROUND(I38,3)</f>
        <v>4.8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Feuil18"/>
  <dimension ref="A1:O39"/>
  <sheetViews>
    <sheetView workbookViewId="0">
      <selection activeCell="G43" sqref="G43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205</v>
      </c>
      <c r="B1" s="221" t="str">
        <f>'BP+BE'!B22</f>
        <v>Materiaux d'emprunt pour remblais séléctionné (IP=&lt;12)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0" t="s">
        <v>418</v>
      </c>
      <c r="E3" s="170" t="s">
        <v>195</v>
      </c>
      <c r="F3" s="170" t="s">
        <v>418</v>
      </c>
      <c r="G3" s="16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68" t="s">
        <v>433</v>
      </c>
      <c r="B5" s="168" t="s">
        <v>8</v>
      </c>
      <c r="C5" s="168">
        <v>1.25</v>
      </c>
      <c r="D5" s="170">
        <f>K5*0.8</f>
        <v>4.7600000000000007</v>
      </c>
      <c r="E5" s="170">
        <f>K5*0.2</f>
        <v>1.1900000000000002</v>
      </c>
      <c r="F5" s="170">
        <f>D5*C5</f>
        <v>5.9500000000000011</v>
      </c>
      <c r="G5" s="170">
        <f>E5*C5</f>
        <v>1.4875000000000003</v>
      </c>
      <c r="H5" s="158">
        <f>SDP!$K$4</f>
        <v>1.2</v>
      </c>
      <c r="I5" s="170">
        <f>(F5+G5)*H5</f>
        <v>8.9250000000000025</v>
      </c>
      <c r="K5">
        <v>5.95</v>
      </c>
      <c r="L5" s="136"/>
    </row>
    <row r="6" spans="1:15" ht="17.25" customHeight="1">
      <c r="A6" s="168"/>
      <c r="B6" s="168"/>
      <c r="C6" s="168"/>
      <c r="D6" s="170">
        <v>0</v>
      </c>
      <c r="E6" s="170">
        <v>0</v>
      </c>
      <c r="F6" s="170">
        <f>D6*C6</f>
        <v>0</v>
      </c>
      <c r="G6" s="170">
        <f>E6*C6</f>
        <v>0</v>
      </c>
      <c r="H6" s="158">
        <f>SDP!$K$4</f>
        <v>1.2</v>
      </c>
      <c r="I6" s="170">
        <f>(F6+G6)*H6</f>
        <v>0</v>
      </c>
      <c r="L6" s="136"/>
    </row>
    <row r="7" spans="1:15" ht="15" customHeight="1">
      <c r="A7" s="168"/>
      <c r="B7" s="168"/>
      <c r="C7" s="168"/>
      <c r="D7" s="170">
        <v>0</v>
      </c>
      <c r="E7" s="170">
        <v>0</v>
      </c>
      <c r="F7" s="170">
        <f>D7*C7</f>
        <v>0</v>
      </c>
      <c r="G7" s="170">
        <f>E7*C7</f>
        <v>0</v>
      </c>
      <c r="H7" s="158">
        <f>SDP!$K$4</f>
        <v>1.2</v>
      </c>
      <c r="I7" s="170">
        <f>(F7+G7)*H7</f>
        <v>0</v>
      </c>
    </row>
    <row r="8" spans="1:15" ht="21" customHeight="1">
      <c r="A8" s="168"/>
      <c r="B8" s="168"/>
      <c r="C8" s="168"/>
      <c r="D8" s="170">
        <v>0</v>
      </c>
      <c r="E8" s="170">
        <v>0</v>
      </c>
      <c r="F8" s="170">
        <f>D8*C8</f>
        <v>0</v>
      </c>
      <c r="G8" s="170">
        <f>E8*C8</f>
        <v>0</v>
      </c>
      <c r="H8" s="158">
        <f>SDP!$K$4</f>
        <v>1.2</v>
      </c>
      <c r="I8" s="170">
        <f>(F8+G8)*H8</f>
        <v>0</v>
      </c>
      <c r="L8" s="136"/>
    </row>
    <row r="9" spans="1:15" ht="19.5" customHeight="1">
      <c r="A9" s="168"/>
      <c r="B9" s="168"/>
      <c r="C9" s="168"/>
      <c r="D9" s="170"/>
      <c r="E9" s="170"/>
      <c r="F9" s="170"/>
      <c r="G9" s="170"/>
      <c r="H9" s="158">
        <f>SDP!$K$4</f>
        <v>1.2</v>
      </c>
      <c r="I9" s="170"/>
      <c r="L9" s="136"/>
    </row>
    <row r="10" spans="1:15" ht="17.25" customHeight="1">
      <c r="A10" s="168"/>
      <c r="B10" s="168"/>
      <c r="C10" s="168"/>
      <c r="D10" s="170"/>
      <c r="E10" s="170"/>
      <c r="F10" s="170"/>
      <c r="G10" s="170"/>
      <c r="H10" s="158">
        <f>SDP!$K$4</f>
        <v>1.2</v>
      </c>
      <c r="I10" s="170"/>
      <c r="L10" s="136"/>
    </row>
    <row r="11" spans="1:15" ht="18" customHeight="1">
      <c r="A11" s="168"/>
      <c r="B11" s="168"/>
      <c r="C11" s="168"/>
      <c r="D11" s="170"/>
      <c r="E11" s="170"/>
      <c r="F11" s="170"/>
      <c r="G11" s="170"/>
      <c r="H11" s="158">
        <f>SDP!$K$4</f>
        <v>1.2</v>
      </c>
      <c r="I11" s="170"/>
      <c r="L11" s="136"/>
    </row>
    <row r="12" spans="1:15" ht="19.5" customHeight="1">
      <c r="A12" s="168"/>
      <c r="B12" s="168"/>
      <c r="C12" s="168"/>
      <c r="D12" s="170"/>
      <c r="E12" s="170"/>
      <c r="F12" s="170"/>
      <c r="G12" s="170"/>
      <c r="H12" s="158">
        <f>SDP!$K$4</f>
        <v>1.2</v>
      </c>
      <c r="I12" s="170"/>
      <c r="L12" s="136"/>
    </row>
    <row r="13" spans="1:15" ht="25.5" customHeight="1">
      <c r="A13" s="168"/>
      <c r="B13" s="168"/>
      <c r="C13" s="168"/>
      <c r="D13" s="170"/>
      <c r="E13" s="170"/>
      <c r="F13" s="170"/>
      <c r="G13" s="170"/>
      <c r="H13" s="158">
        <f>SDP!$K$4</f>
        <v>1.2</v>
      </c>
      <c r="I13" s="170"/>
      <c r="L13" s="136"/>
    </row>
    <row r="14" spans="1:15" ht="23.25" customHeight="1">
      <c r="A14" s="168"/>
      <c r="B14" s="168"/>
      <c r="C14" s="168"/>
      <c r="D14" s="170"/>
      <c r="E14" s="170"/>
      <c r="F14" s="170"/>
      <c r="G14" s="170"/>
      <c r="H14" s="158">
        <f>SDP!$K$4</f>
        <v>1.2</v>
      </c>
      <c r="I14" s="17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7.4375000000000018</v>
      </c>
      <c r="G15" s="139">
        <f>SUM(G5:G14)</f>
        <v>1.4875000000000003</v>
      </c>
      <c r="H15" s="153">
        <f>SDP!$K$4</f>
        <v>1.2</v>
      </c>
      <c r="I15" s="139">
        <f>SUM(I5:I14)</f>
        <v>8.9250000000000025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68"/>
      <c r="B17" s="168" t="s">
        <v>221</v>
      </c>
      <c r="C17" s="168"/>
      <c r="D17" s="170">
        <v>0</v>
      </c>
      <c r="E17" s="170">
        <v>0</v>
      </c>
      <c r="F17" s="170">
        <f>D17*C17</f>
        <v>0</v>
      </c>
      <c r="G17" s="170">
        <f>E17*C17</f>
        <v>0</v>
      </c>
      <c r="H17" s="170">
        <f>SDP!$K$4</f>
        <v>1.2</v>
      </c>
      <c r="I17" s="170">
        <f>(G17+F17)*H17</f>
        <v>0</v>
      </c>
    </row>
    <row r="18" spans="1:11" ht="21" customHeight="1">
      <c r="A18" s="168"/>
      <c r="B18" s="168" t="s">
        <v>221</v>
      </c>
      <c r="C18" s="168"/>
      <c r="D18" s="170">
        <v>0</v>
      </c>
      <c r="E18" s="170">
        <v>0</v>
      </c>
      <c r="F18" s="170">
        <f>D18*C18</f>
        <v>0</v>
      </c>
      <c r="G18" s="170">
        <f>E18*C18</f>
        <v>0</v>
      </c>
      <c r="H18" s="170">
        <f>SDP!$K$4</f>
        <v>1.2</v>
      </c>
      <c r="I18" s="170">
        <f>(G18+F18)*H18</f>
        <v>0</v>
      </c>
    </row>
    <row r="19" spans="1:11" ht="17.25" customHeight="1">
      <c r="A19" s="168"/>
      <c r="B19" s="168" t="s">
        <v>221</v>
      </c>
      <c r="C19" s="168"/>
      <c r="D19" s="170">
        <v>0</v>
      </c>
      <c r="E19" s="170">
        <f>'PRIX ELEMENTAIRES ENGINS EQUI'!G20*0.2</f>
        <v>10</v>
      </c>
      <c r="F19" s="170">
        <f t="shared" ref="F19:F22" si="0">D19*C19</f>
        <v>0</v>
      </c>
      <c r="G19" s="170">
        <f t="shared" ref="G19:G22" si="1">E19*C19</f>
        <v>0</v>
      </c>
      <c r="H19" s="170">
        <f>SDP!$K$4</f>
        <v>1.2</v>
      </c>
      <c r="I19" s="170">
        <f t="shared" ref="I19:I22" si="2">(G19+F19)*H19</f>
        <v>0</v>
      </c>
    </row>
    <row r="20" spans="1:11" ht="21" customHeight="1">
      <c r="A20" s="168"/>
      <c r="B20" s="168" t="s">
        <v>221</v>
      </c>
      <c r="C20" s="168"/>
      <c r="D20" s="170">
        <v>0</v>
      </c>
      <c r="E20" s="170">
        <v>0</v>
      </c>
      <c r="F20" s="170">
        <f t="shared" si="0"/>
        <v>0</v>
      </c>
      <c r="G20" s="170">
        <f t="shared" si="1"/>
        <v>0</v>
      </c>
      <c r="H20" s="170">
        <f>SDP!$K$4</f>
        <v>1.2</v>
      </c>
      <c r="I20" s="170">
        <f t="shared" si="2"/>
        <v>0</v>
      </c>
    </row>
    <row r="21" spans="1:11" ht="18.75" customHeight="1">
      <c r="A21" s="168"/>
      <c r="B21" s="168" t="s">
        <v>221</v>
      </c>
      <c r="C21" s="168"/>
      <c r="D21" s="170">
        <v>0</v>
      </c>
      <c r="E21" s="170">
        <v>0</v>
      </c>
      <c r="F21" s="170">
        <f t="shared" si="0"/>
        <v>0</v>
      </c>
      <c r="G21" s="170">
        <f t="shared" si="1"/>
        <v>0</v>
      </c>
      <c r="H21" s="170">
        <f>SDP!$K$4</f>
        <v>1.2</v>
      </c>
      <c r="I21" s="170">
        <f t="shared" si="2"/>
        <v>0</v>
      </c>
    </row>
    <row r="22" spans="1:11" ht="21" customHeight="1">
      <c r="A22" s="168"/>
      <c r="B22" s="168" t="s">
        <v>221</v>
      </c>
      <c r="C22" s="168"/>
      <c r="D22" s="170">
        <v>0</v>
      </c>
      <c r="E22" s="170">
        <v>0</v>
      </c>
      <c r="F22" s="170">
        <f t="shared" si="0"/>
        <v>0</v>
      </c>
      <c r="G22" s="170">
        <f t="shared" si="1"/>
        <v>0</v>
      </c>
      <c r="H22" s="170">
        <f>SDP!$K$4</f>
        <v>1.2</v>
      </c>
      <c r="I22" s="170">
        <f t="shared" si="2"/>
        <v>0</v>
      </c>
    </row>
    <row r="23" spans="1:11" ht="18.75" customHeight="1">
      <c r="A23" s="168"/>
      <c r="B23" s="168" t="s">
        <v>221</v>
      </c>
      <c r="C23" s="168"/>
      <c r="D23" s="170"/>
      <c r="E23" s="170"/>
      <c r="F23" s="170"/>
      <c r="G23" s="170"/>
      <c r="H23" s="170">
        <f>SDP!$K$4</f>
        <v>1.2</v>
      </c>
      <c r="I23" s="170"/>
    </row>
    <row r="24" spans="1:11" ht="19.5" customHeight="1">
      <c r="A24" s="168"/>
      <c r="B24" s="168" t="s">
        <v>221</v>
      </c>
      <c r="C24" s="168"/>
      <c r="D24" s="170"/>
      <c r="E24" s="170"/>
      <c r="F24" s="170"/>
      <c r="G24" s="170"/>
      <c r="H24" s="170">
        <f>SDP!$K$4</f>
        <v>1.2</v>
      </c>
      <c r="I24" s="170"/>
    </row>
    <row r="25" spans="1:11" ht="23.25" customHeight="1">
      <c r="A25" s="168"/>
      <c r="B25" s="168" t="s">
        <v>221</v>
      </c>
      <c r="C25" s="168"/>
      <c r="D25" s="170"/>
      <c r="E25" s="170"/>
      <c r="F25" s="170"/>
      <c r="G25" s="170"/>
      <c r="H25" s="170">
        <f>SDP!$K$4</f>
        <v>1.2</v>
      </c>
      <c r="I25" s="17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68" t="s">
        <v>218</v>
      </c>
      <c r="B28" s="168" t="s">
        <v>221</v>
      </c>
      <c r="C28" s="168"/>
      <c r="D28" s="170">
        <f>K28*0.8</f>
        <v>33.527999999999999</v>
      </c>
      <c r="E28" s="170">
        <f>K28*0.2</f>
        <v>8.3819999999999997</v>
      </c>
      <c r="F28" s="170">
        <f>ROUND(D28*C28,3)</f>
        <v>0</v>
      </c>
      <c r="G28" s="170">
        <f>ROUND(E28*C28,3)</f>
        <v>0</v>
      </c>
      <c r="H28" s="170">
        <f>SDP!$K$4</f>
        <v>1.2</v>
      </c>
      <c r="I28" s="170">
        <f t="shared" ref="I28:I30" si="3">(F28+G28)*H28</f>
        <v>0</v>
      </c>
      <c r="K28">
        <f>'PRIX ELEMENTAIRES MO'!$I$15</f>
        <v>41.91</v>
      </c>
    </row>
    <row r="29" spans="1:11" ht="18" customHeight="1">
      <c r="A29" s="168" t="s">
        <v>219</v>
      </c>
      <c r="B29" s="168" t="s">
        <v>221</v>
      </c>
      <c r="C29" s="168"/>
      <c r="D29" s="170">
        <f>ROUND(K29*0.8,3)</f>
        <v>29.434000000000001</v>
      </c>
      <c r="E29" s="170">
        <f>ROUND(K29*0.2,3)</f>
        <v>7.3579999999999997</v>
      </c>
      <c r="F29" s="170">
        <f>ROUND(D29*C29,3)</f>
        <v>0</v>
      </c>
      <c r="G29" s="170">
        <f>ROUND(E29*C29,3)</f>
        <v>0</v>
      </c>
      <c r="H29" s="170">
        <f>SDP!$K$4</f>
        <v>1.2</v>
      </c>
      <c r="I29" s="170">
        <f t="shared" si="3"/>
        <v>0</v>
      </c>
      <c r="K29">
        <f>'PRIX ELEMENTAIRES MO'!$I$16</f>
        <v>36.792000000000002</v>
      </c>
    </row>
    <row r="30" spans="1:11" ht="18" customHeight="1">
      <c r="A30" s="168" t="s">
        <v>220</v>
      </c>
      <c r="B30" s="168" t="s">
        <v>221</v>
      </c>
      <c r="C30" s="23"/>
      <c r="D30" s="170">
        <f t="shared" ref="D30" si="4">K30*0.8</f>
        <v>21.488</v>
      </c>
      <c r="E30" s="170">
        <f t="shared" ref="E30" si="5">K30*0.2</f>
        <v>5.3719999999999999</v>
      </c>
      <c r="F30" s="170">
        <f t="shared" ref="F30" si="6">D30*C30</f>
        <v>0</v>
      </c>
      <c r="G30" s="170">
        <f t="shared" ref="G30" si="7">E30*C30</f>
        <v>0</v>
      </c>
      <c r="H30" s="170">
        <f>SDP!$K$4</f>
        <v>1.2</v>
      </c>
      <c r="I30" s="170">
        <f t="shared" si="3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69"/>
      <c r="E34" s="169"/>
      <c r="F34" s="169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69"/>
      <c r="E36" s="169"/>
      <c r="F36" s="169"/>
      <c r="G36" s="169">
        <v>1</v>
      </c>
      <c r="H36" s="158"/>
      <c r="I36" s="16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7.4375000000000018</v>
      </c>
      <c r="G38" s="145">
        <f>G34/G36+G15</f>
        <v>1.4875000000000003</v>
      </c>
      <c r="H38" s="160"/>
      <c r="I38" s="145">
        <f>I34/G36+I15</f>
        <v>8.9250000000000025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7.4379999999999997</v>
      </c>
      <c r="G39" s="146">
        <f>ROUND(G38,3)</f>
        <v>1.488</v>
      </c>
      <c r="H39" s="161">
        <f>SDP!$K$4</f>
        <v>1.2</v>
      </c>
      <c r="I39" s="146">
        <f>ROUND(I38,3)</f>
        <v>8.9250000000000007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Feuil19"/>
  <dimension ref="A1:O39"/>
  <sheetViews>
    <sheetView workbookViewId="0">
      <selection activeCell="E18" sqref="E18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206</v>
      </c>
      <c r="B1" s="221" t="str">
        <f>'BP+BE'!B23</f>
        <v>Execution des remblais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0" t="s">
        <v>418</v>
      </c>
      <c r="E3" s="170" t="s">
        <v>195</v>
      </c>
      <c r="F3" s="170" t="s">
        <v>418</v>
      </c>
      <c r="G3" s="16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68" t="str">
        <f>'PRIX ELEMENTAIRES FOURNITURES'!B7</f>
        <v>Eau</v>
      </c>
      <c r="B5" s="168" t="s">
        <v>23</v>
      </c>
      <c r="C5" s="168">
        <v>0.12</v>
      </c>
      <c r="D5" s="170">
        <f>'PRIX ELEMENTAIRES FOURNITURES'!J7*0.8</f>
        <v>0.4</v>
      </c>
      <c r="E5" s="170">
        <f>'PRIX ELEMENTAIRES FOURNITURES'!J7*0.2</f>
        <v>0.1</v>
      </c>
      <c r="F5" s="170">
        <f>D5*C5</f>
        <v>4.8000000000000001E-2</v>
      </c>
      <c r="G5" s="170">
        <f>E5*C5</f>
        <v>1.2E-2</v>
      </c>
      <c r="H5" s="158">
        <f>SDP!$K$4</f>
        <v>1.2</v>
      </c>
      <c r="I5" s="170">
        <f>(F5+G5)*H5</f>
        <v>7.1999999999999995E-2</v>
      </c>
      <c r="K5">
        <v>5.95</v>
      </c>
      <c r="L5" s="136"/>
    </row>
    <row r="6" spans="1:15" ht="17.25" customHeight="1">
      <c r="A6" s="168"/>
      <c r="B6" s="168"/>
      <c r="C6" s="168"/>
      <c r="D6" s="170">
        <v>0</v>
      </c>
      <c r="E6" s="170">
        <v>0</v>
      </c>
      <c r="F6" s="170">
        <f>D6*C6</f>
        <v>0</v>
      </c>
      <c r="G6" s="170">
        <f>E6*C6</f>
        <v>0</v>
      </c>
      <c r="H6" s="158">
        <f>SDP!$K$4</f>
        <v>1.2</v>
      </c>
      <c r="I6" s="170">
        <f>(F6+G6)*H6</f>
        <v>0</v>
      </c>
      <c r="L6" s="136"/>
    </row>
    <row r="7" spans="1:15" ht="15" customHeight="1">
      <c r="A7" s="168"/>
      <c r="B7" s="168"/>
      <c r="C7" s="168"/>
      <c r="D7" s="170">
        <v>0</v>
      </c>
      <c r="E7" s="170">
        <v>0</v>
      </c>
      <c r="F7" s="170">
        <f>D7*C7</f>
        <v>0</v>
      </c>
      <c r="G7" s="170">
        <f>E7*C7</f>
        <v>0</v>
      </c>
      <c r="H7" s="158">
        <f>SDP!$K$4</f>
        <v>1.2</v>
      </c>
      <c r="I7" s="170">
        <f>(F7+G7)*H7</f>
        <v>0</v>
      </c>
    </row>
    <row r="8" spans="1:15" ht="21" customHeight="1">
      <c r="A8" s="168"/>
      <c r="B8" s="168"/>
      <c r="C8" s="168"/>
      <c r="D8" s="170">
        <v>0</v>
      </c>
      <c r="E8" s="170">
        <v>0</v>
      </c>
      <c r="F8" s="170">
        <f>D8*C8</f>
        <v>0</v>
      </c>
      <c r="G8" s="170">
        <f>E8*C8</f>
        <v>0</v>
      </c>
      <c r="H8" s="158">
        <f>SDP!$K$4</f>
        <v>1.2</v>
      </c>
      <c r="I8" s="170">
        <f>(F8+G8)*H8</f>
        <v>0</v>
      </c>
      <c r="L8" s="136"/>
    </row>
    <row r="9" spans="1:15" ht="19.5" customHeight="1">
      <c r="A9" s="168"/>
      <c r="B9" s="168"/>
      <c r="C9" s="168"/>
      <c r="D9" s="170"/>
      <c r="E9" s="170"/>
      <c r="F9" s="170"/>
      <c r="G9" s="170"/>
      <c r="H9" s="158">
        <f>SDP!$K$4</f>
        <v>1.2</v>
      </c>
      <c r="I9" s="170"/>
      <c r="L9" s="136"/>
    </row>
    <row r="10" spans="1:15" ht="17.25" customHeight="1">
      <c r="A10" s="168"/>
      <c r="B10" s="168"/>
      <c r="C10" s="168"/>
      <c r="D10" s="170"/>
      <c r="E10" s="170"/>
      <c r="F10" s="170"/>
      <c r="G10" s="170"/>
      <c r="H10" s="158">
        <f>SDP!$K$4</f>
        <v>1.2</v>
      </c>
      <c r="I10" s="170"/>
      <c r="L10" s="136"/>
    </row>
    <row r="11" spans="1:15" ht="18" customHeight="1">
      <c r="A11" s="168"/>
      <c r="B11" s="168"/>
      <c r="C11" s="168"/>
      <c r="D11" s="170"/>
      <c r="E11" s="170"/>
      <c r="F11" s="170"/>
      <c r="G11" s="170"/>
      <c r="H11" s="158">
        <f>SDP!$K$4</f>
        <v>1.2</v>
      </c>
      <c r="I11" s="170"/>
      <c r="L11" s="136"/>
    </row>
    <row r="12" spans="1:15" ht="19.5" customHeight="1">
      <c r="A12" s="168"/>
      <c r="B12" s="168"/>
      <c r="C12" s="168"/>
      <c r="D12" s="170"/>
      <c r="E12" s="170"/>
      <c r="F12" s="170"/>
      <c r="G12" s="170"/>
      <c r="H12" s="158">
        <f>SDP!$K$4</f>
        <v>1.2</v>
      </c>
      <c r="I12" s="170"/>
      <c r="L12" s="136"/>
    </row>
    <row r="13" spans="1:15" ht="25.5" customHeight="1">
      <c r="A13" s="168"/>
      <c r="B13" s="168"/>
      <c r="C13" s="168"/>
      <c r="D13" s="170"/>
      <c r="E13" s="170"/>
      <c r="F13" s="170"/>
      <c r="G13" s="170"/>
      <c r="H13" s="158">
        <f>SDP!$K$4</f>
        <v>1.2</v>
      </c>
      <c r="I13" s="170"/>
      <c r="L13" s="136"/>
    </row>
    <row r="14" spans="1:15" ht="23.25" customHeight="1">
      <c r="A14" s="168"/>
      <c r="B14" s="168"/>
      <c r="C14" s="168"/>
      <c r="D14" s="170"/>
      <c r="E14" s="170"/>
      <c r="F14" s="170"/>
      <c r="G14" s="170"/>
      <c r="H14" s="158">
        <f>SDP!$K$4</f>
        <v>1.2</v>
      </c>
      <c r="I14" s="17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0.06</v>
      </c>
      <c r="G15" s="139">
        <f>SUM(G5:G14)</f>
        <v>1.2E-2</v>
      </c>
      <c r="H15" s="153">
        <f>SDP!$K$4</f>
        <v>1.2</v>
      </c>
      <c r="I15" s="139">
        <f>SUM(I5:I14)</f>
        <v>7.1999999999999995E-2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68" t="str">
        <f>'PRIX ELEMENTAIRES ENGINS EQUI'!B15</f>
        <v>Trax</v>
      </c>
      <c r="B17" s="168" t="s">
        <v>221</v>
      </c>
      <c r="C17" s="168">
        <v>1</v>
      </c>
      <c r="D17" s="170">
        <f>'PRIX ELEMENTAIRES ENGINS EQUI'!G15*0.8</f>
        <v>280</v>
      </c>
      <c r="E17" s="170">
        <f>'PRIX ELEMENTAIRES ENGINS EQUI'!G15*0.2</f>
        <v>70</v>
      </c>
      <c r="F17" s="170">
        <f>D17*C17</f>
        <v>280</v>
      </c>
      <c r="G17" s="170">
        <f>E17*C17</f>
        <v>70</v>
      </c>
      <c r="H17" s="170">
        <f>SDP!$K$4</f>
        <v>1.2</v>
      </c>
      <c r="I17" s="170">
        <f>(G17+F17)*H17</f>
        <v>420</v>
      </c>
    </row>
    <row r="18" spans="1:11" ht="21" customHeight="1">
      <c r="A18" s="168" t="str">
        <f>'PRIX ELEMENTAIRES ENGINS EQUI'!B13</f>
        <v>Grader/niveleuse</v>
      </c>
      <c r="B18" s="168" t="s">
        <v>221</v>
      </c>
      <c r="C18" s="168">
        <v>2</v>
      </c>
      <c r="D18" s="170">
        <f>'PRIX ELEMENTAIRES ENGINS EQUI'!G13*0.8</f>
        <v>400</v>
      </c>
      <c r="E18" s="170">
        <f>'PRIX ELEMENTAIRES ENGINS EQUI'!G13*0.2</f>
        <v>100</v>
      </c>
      <c r="F18" s="170">
        <f>D18*C18</f>
        <v>800</v>
      </c>
      <c r="G18" s="170">
        <f>E18*C18</f>
        <v>200</v>
      </c>
      <c r="H18" s="170">
        <f>SDP!$K$4</f>
        <v>1.2</v>
      </c>
      <c r="I18" s="170">
        <f>(G18+F18)*H18</f>
        <v>1200</v>
      </c>
    </row>
    <row r="19" spans="1:11" ht="17.25" customHeight="1">
      <c r="A19" s="168" t="str">
        <f>'PRIX ELEMENTAIRES ENGINS EQUI'!B23</f>
        <v>Cylindre</v>
      </c>
      <c r="B19" s="168" t="s">
        <v>221</v>
      </c>
      <c r="C19" s="168">
        <v>2</v>
      </c>
      <c r="D19" s="170">
        <f>'PRIX ELEMENTAIRES ENGINS EQUI'!G23*0.8</f>
        <v>200</v>
      </c>
      <c r="E19" s="170">
        <f>'PRIX ELEMENTAIRES ENGINS EQUI'!G23*0.2</f>
        <v>50</v>
      </c>
      <c r="F19" s="170">
        <f t="shared" ref="F19:F22" si="0">D19*C19</f>
        <v>400</v>
      </c>
      <c r="G19" s="170">
        <f t="shared" ref="G19:G22" si="1">E19*C19</f>
        <v>100</v>
      </c>
      <c r="H19" s="170">
        <f>SDP!$K$4</f>
        <v>1.2</v>
      </c>
      <c r="I19" s="170">
        <f t="shared" ref="I19:I22" si="2">(G19+F19)*H19</f>
        <v>600</v>
      </c>
    </row>
    <row r="20" spans="1:11" ht="21" customHeight="1">
      <c r="A20" s="168" t="str">
        <f>'PRIX ELEMENTAIRES ENGINS EQUI'!B11</f>
        <v>Camion citerne</v>
      </c>
      <c r="B20" s="168" t="s">
        <v>221</v>
      </c>
      <c r="C20" s="168">
        <v>0.5</v>
      </c>
      <c r="D20" s="170">
        <f>'PRIX ELEMENTAIRES ENGINS EQUI'!G11*0.8</f>
        <v>240</v>
      </c>
      <c r="E20" s="170">
        <f>'PRIX ELEMENTAIRES ENGINS EQUI'!G11*0.2</f>
        <v>60</v>
      </c>
      <c r="F20" s="170">
        <f t="shared" si="0"/>
        <v>120</v>
      </c>
      <c r="G20" s="170">
        <f t="shared" si="1"/>
        <v>30</v>
      </c>
      <c r="H20" s="170">
        <f>SDP!$K$4</f>
        <v>1.2</v>
      </c>
      <c r="I20" s="170">
        <f t="shared" si="2"/>
        <v>180</v>
      </c>
    </row>
    <row r="21" spans="1:11" ht="18.75" customHeight="1">
      <c r="A21" s="168"/>
      <c r="B21" s="168" t="s">
        <v>221</v>
      </c>
      <c r="C21" s="168"/>
      <c r="D21" s="170">
        <v>0</v>
      </c>
      <c r="E21" s="170">
        <v>0</v>
      </c>
      <c r="F21" s="170">
        <f t="shared" si="0"/>
        <v>0</v>
      </c>
      <c r="G21" s="170">
        <f t="shared" si="1"/>
        <v>0</v>
      </c>
      <c r="H21" s="170">
        <f>SDP!$K$4</f>
        <v>1.2</v>
      </c>
      <c r="I21" s="170">
        <f t="shared" si="2"/>
        <v>0</v>
      </c>
    </row>
    <row r="22" spans="1:11" ht="21" customHeight="1">
      <c r="A22" s="168"/>
      <c r="B22" s="168" t="s">
        <v>221</v>
      </c>
      <c r="C22" s="168"/>
      <c r="D22" s="170">
        <v>0</v>
      </c>
      <c r="E22" s="170">
        <v>0</v>
      </c>
      <c r="F22" s="170">
        <f t="shared" si="0"/>
        <v>0</v>
      </c>
      <c r="G22" s="170">
        <f t="shared" si="1"/>
        <v>0</v>
      </c>
      <c r="H22" s="170">
        <f>SDP!$K$4</f>
        <v>1.2</v>
      </c>
      <c r="I22" s="170">
        <f t="shared" si="2"/>
        <v>0</v>
      </c>
    </row>
    <row r="23" spans="1:11" ht="18.75" customHeight="1">
      <c r="A23" s="168"/>
      <c r="B23" s="168" t="s">
        <v>221</v>
      </c>
      <c r="C23" s="168"/>
      <c r="D23" s="170"/>
      <c r="E23" s="170"/>
      <c r="F23" s="170"/>
      <c r="G23" s="170"/>
      <c r="H23" s="170">
        <f>SDP!$K$4</f>
        <v>1.2</v>
      </c>
      <c r="I23" s="170"/>
    </row>
    <row r="24" spans="1:11" ht="19.5" customHeight="1">
      <c r="A24" s="168"/>
      <c r="B24" s="168" t="s">
        <v>221</v>
      </c>
      <c r="C24" s="168"/>
      <c r="D24" s="170"/>
      <c r="E24" s="170"/>
      <c r="F24" s="170"/>
      <c r="G24" s="170"/>
      <c r="H24" s="170">
        <f>SDP!$K$4</f>
        <v>1.2</v>
      </c>
      <c r="I24" s="170"/>
    </row>
    <row r="25" spans="1:11" ht="23.25" customHeight="1">
      <c r="A25" s="168"/>
      <c r="B25" s="168" t="s">
        <v>221</v>
      </c>
      <c r="C25" s="168"/>
      <c r="D25" s="170"/>
      <c r="E25" s="170"/>
      <c r="F25" s="170"/>
      <c r="G25" s="170"/>
      <c r="H25" s="170">
        <f>SDP!$K$4</f>
        <v>1.2</v>
      </c>
      <c r="I25" s="17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1600</v>
      </c>
      <c r="G26" s="139">
        <f>SUM(G17:G25)</f>
        <v>400</v>
      </c>
      <c r="H26" s="153">
        <f>SDP!$K$4</f>
        <v>1.2</v>
      </c>
      <c r="I26" s="139">
        <f>SUM(I17:I25)</f>
        <v>2400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68" t="s">
        <v>218</v>
      </c>
      <c r="B28" s="168" t="s">
        <v>221</v>
      </c>
      <c r="C28" s="168">
        <v>1</v>
      </c>
      <c r="D28" s="170">
        <f>K28*0.8</f>
        <v>33.527999999999999</v>
      </c>
      <c r="E28" s="170">
        <f>K28*0.2</f>
        <v>8.3819999999999997</v>
      </c>
      <c r="F28" s="170">
        <f>ROUND(D28*C28,3)</f>
        <v>33.527999999999999</v>
      </c>
      <c r="G28" s="170">
        <f>ROUND(E28*C28,3)</f>
        <v>8.3819999999999997</v>
      </c>
      <c r="H28" s="170">
        <f>SDP!$K$4</f>
        <v>1.2</v>
      </c>
      <c r="I28" s="170">
        <f t="shared" ref="I28:I30" si="3">(F28+G28)*H28</f>
        <v>50.291999999999994</v>
      </c>
      <c r="K28">
        <f>'PRIX ELEMENTAIRES MO'!$I$15</f>
        <v>41.91</v>
      </c>
    </row>
    <row r="29" spans="1:11" ht="18" customHeight="1">
      <c r="A29" s="168" t="s">
        <v>219</v>
      </c>
      <c r="B29" s="168" t="s">
        <v>221</v>
      </c>
      <c r="C29" s="168">
        <v>2</v>
      </c>
      <c r="D29" s="170">
        <f>ROUND(K29*0.8,3)</f>
        <v>29.434000000000001</v>
      </c>
      <c r="E29" s="170">
        <f>ROUND(K29*0.2,3)</f>
        <v>7.3579999999999997</v>
      </c>
      <c r="F29" s="170">
        <f>ROUND(D29*C29,3)</f>
        <v>58.868000000000002</v>
      </c>
      <c r="G29" s="170">
        <f>ROUND(E29*C29,3)</f>
        <v>14.715999999999999</v>
      </c>
      <c r="H29" s="170">
        <f>SDP!$K$4</f>
        <v>1.2</v>
      </c>
      <c r="I29" s="170">
        <f t="shared" si="3"/>
        <v>88.300799999999995</v>
      </c>
      <c r="K29">
        <f>'PRIX ELEMENTAIRES MO'!$I$16</f>
        <v>36.792000000000002</v>
      </c>
    </row>
    <row r="30" spans="1:11" ht="18" customHeight="1">
      <c r="A30" s="168" t="s">
        <v>220</v>
      </c>
      <c r="B30" s="168" t="s">
        <v>221</v>
      </c>
      <c r="C30" s="23">
        <v>6</v>
      </c>
      <c r="D30" s="170">
        <f t="shared" ref="D30" si="4">K30*0.8</f>
        <v>21.488</v>
      </c>
      <c r="E30" s="170">
        <f t="shared" ref="E30" si="5">K30*0.2</f>
        <v>5.3719999999999999</v>
      </c>
      <c r="F30" s="170">
        <f t="shared" ref="F30" si="6">D30*C30</f>
        <v>128.928</v>
      </c>
      <c r="G30" s="170">
        <f t="shared" ref="G30" si="7">E30*C30</f>
        <v>32.231999999999999</v>
      </c>
      <c r="H30" s="170">
        <f>SDP!$K$4</f>
        <v>1.2</v>
      </c>
      <c r="I30" s="170">
        <f t="shared" si="3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69"/>
      <c r="E34" s="169"/>
      <c r="F34" s="169">
        <f>F31+F26</f>
        <v>1821.3240000000001</v>
      </c>
      <c r="G34" s="143">
        <f>G31+G26</f>
        <v>455.33</v>
      </c>
      <c r="H34" s="156"/>
      <c r="I34" s="150">
        <f>I31+I26</f>
        <v>2731.9848000000002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69"/>
      <c r="E36" s="169"/>
      <c r="F36" s="169"/>
      <c r="G36" s="169">
        <v>2300</v>
      </c>
      <c r="H36" s="158"/>
      <c r="I36" s="16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0.85187999999999997</v>
      </c>
      <c r="G38" s="145">
        <f>G34/G36+G15</f>
        <v>0.2099695652173913</v>
      </c>
      <c r="H38" s="160"/>
      <c r="I38" s="145">
        <f>I34/G36+I15</f>
        <v>1.2598194782608696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0.85199999999999998</v>
      </c>
      <c r="G39" s="146">
        <f>ROUND(G38,3)</f>
        <v>0.21</v>
      </c>
      <c r="H39" s="161">
        <f>SDP!$K$4</f>
        <v>1.2</v>
      </c>
      <c r="I39" s="146">
        <f>ROUND(I38,3)</f>
        <v>1.26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Feuil20"/>
  <dimension ref="A1:O39"/>
  <sheetViews>
    <sheetView topLeftCell="A16" workbookViewId="0">
      <selection activeCell="K15" sqref="K15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301</v>
      </c>
      <c r="B1" s="221" t="str">
        <f>'BP+BE'!B26</f>
        <v>F.T et mise en œuvre de sable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0" t="s">
        <v>418</v>
      </c>
      <c r="E3" s="170" t="s">
        <v>195</v>
      </c>
      <c r="F3" s="170" t="s">
        <v>418</v>
      </c>
      <c r="G3" s="16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68" t="str">
        <f>'PRIX ELEMENTAIRES FOURNITURES'!B8</f>
        <v xml:space="preserve">Sable </v>
      </c>
      <c r="B5" s="168" t="s">
        <v>23</v>
      </c>
      <c r="C5" s="168">
        <v>1.2</v>
      </c>
      <c r="D5" s="170">
        <f>'PRIX ELEMENTAIRES FOURNITURES'!J8*0.8</f>
        <v>8.3995999999999995</v>
      </c>
      <c r="E5" s="170">
        <f>'PRIX ELEMENTAIRES FOURNITURES'!J8*0.2</f>
        <v>2.0998999999999999</v>
      </c>
      <c r="F5" s="170">
        <f>D5*C5</f>
        <v>10.079519999999999</v>
      </c>
      <c r="G5" s="170">
        <f>E5*C5</f>
        <v>2.5198799999999997</v>
      </c>
      <c r="H5" s="158">
        <f>SDP!$K$4</f>
        <v>1.2</v>
      </c>
      <c r="I5" s="170">
        <f>(F5+G5)*H5</f>
        <v>15.119279999999998</v>
      </c>
      <c r="L5" s="136"/>
    </row>
    <row r="6" spans="1:15" ht="17.25" customHeight="1">
      <c r="A6" s="168"/>
      <c r="B6" s="168"/>
      <c r="C6" s="168"/>
      <c r="D6" s="170">
        <v>0</v>
      </c>
      <c r="E6" s="170">
        <v>0</v>
      </c>
      <c r="F6" s="170">
        <f>D6*C6</f>
        <v>0</v>
      </c>
      <c r="G6" s="170">
        <f>E6*C6</f>
        <v>0</v>
      </c>
      <c r="H6" s="158">
        <f>SDP!$K$4</f>
        <v>1.2</v>
      </c>
      <c r="I6" s="170">
        <f>(F6+G6)*H6</f>
        <v>0</v>
      </c>
      <c r="L6" s="136"/>
    </row>
    <row r="7" spans="1:15" ht="15" customHeight="1">
      <c r="A7" s="168"/>
      <c r="B7" s="168"/>
      <c r="C7" s="168"/>
      <c r="D7" s="170">
        <v>0</v>
      </c>
      <c r="E7" s="170">
        <v>0</v>
      </c>
      <c r="F7" s="170">
        <f>D7*C7</f>
        <v>0</v>
      </c>
      <c r="G7" s="170">
        <f>E7*C7</f>
        <v>0</v>
      </c>
      <c r="H7" s="158">
        <f>SDP!$K$4</f>
        <v>1.2</v>
      </c>
      <c r="I7" s="170">
        <f>(F7+G7)*H7</f>
        <v>0</v>
      </c>
    </row>
    <row r="8" spans="1:15" ht="21" customHeight="1">
      <c r="A8" s="168"/>
      <c r="B8" s="168"/>
      <c r="C8" s="168"/>
      <c r="D8" s="170">
        <v>0</v>
      </c>
      <c r="E8" s="170">
        <v>0</v>
      </c>
      <c r="F8" s="170">
        <f>D8*C8</f>
        <v>0</v>
      </c>
      <c r="G8" s="170">
        <f>E8*C8</f>
        <v>0</v>
      </c>
      <c r="H8" s="158">
        <f>SDP!$K$4</f>
        <v>1.2</v>
      </c>
      <c r="I8" s="170">
        <f>(F8+G8)*H8</f>
        <v>0</v>
      </c>
      <c r="L8" s="136"/>
    </row>
    <row r="9" spans="1:15" ht="19.5" customHeight="1">
      <c r="A9" s="168"/>
      <c r="B9" s="168"/>
      <c r="C9" s="168"/>
      <c r="D9" s="170"/>
      <c r="E9" s="170"/>
      <c r="F9" s="170"/>
      <c r="G9" s="170"/>
      <c r="H9" s="158">
        <f>SDP!$K$4</f>
        <v>1.2</v>
      </c>
      <c r="I9" s="170"/>
      <c r="L9" s="136"/>
    </row>
    <row r="10" spans="1:15" ht="17.25" customHeight="1">
      <c r="A10" s="168"/>
      <c r="B10" s="168"/>
      <c r="C10" s="168"/>
      <c r="D10" s="170"/>
      <c r="E10" s="170"/>
      <c r="F10" s="170"/>
      <c r="G10" s="170"/>
      <c r="H10" s="158">
        <f>SDP!$K$4</f>
        <v>1.2</v>
      </c>
      <c r="I10" s="170"/>
      <c r="L10" s="136"/>
    </row>
    <row r="11" spans="1:15" ht="18" customHeight="1">
      <c r="A11" s="168"/>
      <c r="B11" s="168"/>
      <c r="C11" s="168"/>
      <c r="D11" s="170"/>
      <c r="E11" s="170"/>
      <c r="F11" s="170"/>
      <c r="G11" s="170"/>
      <c r="H11" s="158">
        <f>SDP!$K$4</f>
        <v>1.2</v>
      </c>
      <c r="I11" s="170"/>
      <c r="L11" s="136"/>
    </row>
    <row r="12" spans="1:15" ht="19.5" customHeight="1">
      <c r="A12" s="168"/>
      <c r="B12" s="168"/>
      <c r="C12" s="168"/>
      <c r="D12" s="170"/>
      <c r="E12" s="170"/>
      <c r="F12" s="170"/>
      <c r="G12" s="170"/>
      <c r="H12" s="158">
        <f>SDP!$K$4</f>
        <v>1.2</v>
      </c>
      <c r="I12" s="170"/>
      <c r="L12" s="136"/>
    </row>
    <row r="13" spans="1:15" ht="25.5" customHeight="1">
      <c r="A13" s="168"/>
      <c r="B13" s="168"/>
      <c r="C13" s="168"/>
      <c r="D13" s="170"/>
      <c r="E13" s="170"/>
      <c r="F13" s="170"/>
      <c r="G13" s="170"/>
      <c r="H13" s="158">
        <f>SDP!$K$4</f>
        <v>1.2</v>
      </c>
      <c r="I13" s="170"/>
      <c r="L13" s="136"/>
    </row>
    <row r="14" spans="1:15" ht="23.25" customHeight="1">
      <c r="A14" s="168"/>
      <c r="B14" s="168"/>
      <c r="C14" s="168"/>
      <c r="D14" s="170"/>
      <c r="E14" s="170"/>
      <c r="F14" s="170"/>
      <c r="G14" s="170"/>
      <c r="H14" s="158">
        <f>SDP!$K$4</f>
        <v>1.2</v>
      </c>
      <c r="I14" s="17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12.599399999999999</v>
      </c>
      <c r="G15" s="139">
        <f>SUM(G5:G14)</f>
        <v>2.5198799999999997</v>
      </c>
      <c r="H15" s="153">
        <f>SDP!$K$4</f>
        <v>1.2</v>
      </c>
      <c r="I15" s="139">
        <f>SUM(I5:I14)</f>
        <v>15.119279999999998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68" t="str">
        <f>'PRIX ELEMENTAIRES ENGINS EQUI'!B15</f>
        <v>Trax</v>
      </c>
      <c r="B17" s="168" t="s">
        <v>221</v>
      </c>
      <c r="C17" s="168">
        <v>1</v>
      </c>
      <c r="D17" s="170">
        <f>'PRIX ELEMENTAIRES ENGINS EQUI'!G15*0.8</f>
        <v>280</v>
      </c>
      <c r="E17" s="170">
        <f>'PRIX ELEMENTAIRES ENGINS EQUI'!G15*0.2</f>
        <v>70</v>
      </c>
      <c r="F17" s="170">
        <f>D17*C17</f>
        <v>280</v>
      </c>
      <c r="G17" s="170">
        <f>E17*C17</f>
        <v>70</v>
      </c>
      <c r="H17" s="170">
        <f>SDP!$K$4</f>
        <v>1.2</v>
      </c>
      <c r="I17" s="170">
        <f>(G17+F17)*H17</f>
        <v>420</v>
      </c>
    </row>
    <row r="18" spans="1:11" ht="21" customHeight="1">
      <c r="A18" s="168" t="str">
        <f>'PRIX ELEMENTAIRES ENGINS EQUI'!B13</f>
        <v>Grader/niveleuse</v>
      </c>
      <c r="B18" s="168" t="s">
        <v>221</v>
      </c>
      <c r="C18" s="168">
        <v>2</v>
      </c>
      <c r="D18" s="170">
        <f>'PRIX ELEMENTAIRES ENGINS EQUI'!G13*0.8</f>
        <v>400</v>
      </c>
      <c r="E18" s="170">
        <f>'PRIX ELEMENTAIRES ENGINS EQUI'!G13*0.2</f>
        <v>100</v>
      </c>
      <c r="F18" s="170">
        <f>D18*C18</f>
        <v>800</v>
      </c>
      <c r="G18" s="170">
        <f>E18*C18</f>
        <v>200</v>
      </c>
      <c r="H18" s="170">
        <f>SDP!$K$4</f>
        <v>1.2</v>
      </c>
      <c r="I18" s="170">
        <f>(G18+F18)*H18</f>
        <v>1200</v>
      </c>
    </row>
    <row r="19" spans="1:11" ht="17.25" customHeight="1">
      <c r="A19" s="168" t="str">
        <f>'PRIX ELEMENTAIRES ENGINS EQUI'!B23</f>
        <v>Cylindre</v>
      </c>
      <c r="B19" s="168" t="s">
        <v>221</v>
      </c>
      <c r="C19" s="168">
        <v>2</v>
      </c>
      <c r="D19" s="170">
        <f>'PRIX ELEMENTAIRES ENGINS EQUI'!G23*0.8</f>
        <v>200</v>
      </c>
      <c r="E19" s="170">
        <f>'PRIX ELEMENTAIRES ENGINS EQUI'!G23*0.2</f>
        <v>50</v>
      </c>
      <c r="F19" s="170">
        <f t="shared" ref="F19:F22" si="0">D19*C19</f>
        <v>400</v>
      </c>
      <c r="G19" s="170">
        <f t="shared" ref="G19:G22" si="1">E19*C19</f>
        <v>100</v>
      </c>
      <c r="H19" s="170">
        <f>SDP!$K$4</f>
        <v>1.2</v>
      </c>
      <c r="I19" s="170">
        <f t="shared" ref="I19:I22" si="2">(G19+F19)*H19</f>
        <v>600</v>
      </c>
    </row>
    <row r="20" spans="1:11" ht="21" customHeight="1">
      <c r="A20" s="168" t="str">
        <f>'PRIX ELEMENTAIRES ENGINS EQUI'!B11</f>
        <v>Camion citerne</v>
      </c>
      <c r="B20" s="168" t="s">
        <v>221</v>
      </c>
      <c r="C20" s="168">
        <v>0.5</v>
      </c>
      <c r="D20" s="170">
        <f>'PRIX ELEMENTAIRES ENGINS EQUI'!G11*0.8</f>
        <v>240</v>
      </c>
      <c r="E20" s="170">
        <f>'PRIX ELEMENTAIRES ENGINS EQUI'!G11*0.2</f>
        <v>60</v>
      </c>
      <c r="F20" s="170">
        <f t="shared" si="0"/>
        <v>120</v>
      </c>
      <c r="G20" s="170">
        <f t="shared" si="1"/>
        <v>30</v>
      </c>
      <c r="H20" s="170">
        <f>SDP!$K$4</f>
        <v>1.2</v>
      </c>
      <c r="I20" s="170">
        <f t="shared" si="2"/>
        <v>180</v>
      </c>
    </row>
    <row r="21" spans="1:11" ht="18.75" customHeight="1">
      <c r="A21" s="168"/>
      <c r="B21" s="168" t="s">
        <v>221</v>
      </c>
      <c r="C21" s="168"/>
      <c r="D21" s="170">
        <v>0</v>
      </c>
      <c r="E21" s="170">
        <v>0</v>
      </c>
      <c r="F21" s="170">
        <f t="shared" si="0"/>
        <v>0</v>
      </c>
      <c r="G21" s="170">
        <f t="shared" si="1"/>
        <v>0</v>
      </c>
      <c r="H21" s="170">
        <f>SDP!$K$4</f>
        <v>1.2</v>
      </c>
      <c r="I21" s="170">
        <f t="shared" si="2"/>
        <v>0</v>
      </c>
    </row>
    <row r="22" spans="1:11" ht="21" customHeight="1">
      <c r="A22" s="168"/>
      <c r="B22" s="168" t="s">
        <v>221</v>
      </c>
      <c r="C22" s="168"/>
      <c r="D22" s="170">
        <v>0</v>
      </c>
      <c r="E22" s="170">
        <v>0</v>
      </c>
      <c r="F22" s="170">
        <f t="shared" si="0"/>
        <v>0</v>
      </c>
      <c r="G22" s="170">
        <f t="shared" si="1"/>
        <v>0</v>
      </c>
      <c r="H22" s="170">
        <f>SDP!$K$4</f>
        <v>1.2</v>
      </c>
      <c r="I22" s="170">
        <f t="shared" si="2"/>
        <v>0</v>
      </c>
    </row>
    <row r="23" spans="1:11" ht="18.75" customHeight="1">
      <c r="A23" s="168"/>
      <c r="B23" s="168" t="s">
        <v>221</v>
      </c>
      <c r="C23" s="168"/>
      <c r="D23" s="170"/>
      <c r="E23" s="170"/>
      <c r="F23" s="170"/>
      <c r="G23" s="170"/>
      <c r="H23" s="170">
        <f>SDP!$K$4</f>
        <v>1.2</v>
      </c>
      <c r="I23" s="170"/>
    </row>
    <row r="24" spans="1:11" ht="19.5" customHeight="1">
      <c r="A24" s="168"/>
      <c r="B24" s="168" t="s">
        <v>221</v>
      </c>
      <c r="C24" s="168"/>
      <c r="D24" s="170"/>
      <c r="E24" s="170"/>
      <c r="F24" s="170"/>
      <c r="G24" s="170"/>
      <c r="H24" s="170">
        <f>SDP!$K$4</f>
        <v>1.2</v>
      </c>
      <c r="I24" s="170"/>
    </row>
    <row r="25" spans="1:11" ht="23.25" customHeight="1">
      <c r="A25" s="168"/>
      <c r="B25" s="168" t="s">
        <v>221</v>
      </c>
      <c r="C25" s="168"/>
      <c r="D25" s="170"/>
      <c r="E25" s="170"/>
      <c r="F25" s="170"/>
      <c r="G25" s="170"/>
      <c r="H25" s="170">
        <f>SDP!$K$4</f>
        <v>1.2</v>
      </c>
      <c r="I25" s="17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1600</v>
      </c>
      <c r="G26" s="139">
        <f>SUM(G17:G25)</f>
        <v>400</v>
      </c>
      <c r="H26" s="153">
        <f>SDP!$K$4</f>
        <v>1.2</v>
      </c>
      <c r="I26" s="139">
        <f>SUM(I17:I25)</f>
        <v>2400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68" t="s">
        <v>218</v>
      </c>
      <c r="B28" s="168" t="s">
        <v>221</v>
      </c>
      <c r="C28" s="168">
        <v>1</v>
      </c>
      <c r="D28" s="170">
        <f>K28*0.8</f>
        <v>33.527999999999999</v>
      </c>
      <c r="E28" s="170">
        <f>K28*0.2</f>
        <v>8.3819999999999997</v>
      </c>
      <c r="F28" s="170">
        <f>ROUND(D28*C28,3)</f>
        <v>33.527999999999999</v>
      </c>
      <c r="G28" s="170">
        <f>ROUND(E28*C28,3)</f>
        <v>8.3819999999999997</v>
      </c>
      <c r="H28" s="170">
        <f>SDP!$K$4</f>
        <v>1.2</v>
      </c>
      <c r="I28" s="170">
        <f t="shared" ref="I28:I30" si="3">(F28+G28)*H28</f>
        <v>50.291999999999994</v>
      </c>
      <c r="K28">
        <f>'PRIX ELEMENTAIRES MO'!$I$15</f>
        <v>41.91</v>
      </c>
    </row>
    <row r="29" spans="1:11" ht="18" customHeight="1">
      <c r="A29" s="168" t="s">
        <v>219</v>
      </c>
      <c r="B29" s="168" t="s">
        <v>221</v>
      </c>
      <c r="C29" s="168">
        <v>2</v>
      </c>
      <c r="D29" s="170">
        <f>ROUND(K29*0.8,3)</f>
        <v>29.434000000000001</v>
      </c>
      <c r="E29" s="170">
        <f>ROUND(K29*0.2,3)</f>
        <v>7.3579999999999997</v>
      </c>
      <c r="F29" s="170">
        <f>ROUND(D29*C29,3)</f>
        <v>58.868000000000002</v>
      </c>
      <c r="G29" s="170">
        <f>ROUND(E29*C29,3)</f>
        <v>14.715999999999999</v>
      </c>
      <c r="H29" s="170">
        <f>SDP!$K$4</f>
        <v>1.2</v>
      </c>
      <c r="I29" s="170">
        <f t="shared" si="3"/>
        <v>88.300799999999995</v>
      </c>
      <c r="K29">
        <f>'PRIX ELEMENTAIRES MO'!$I$16</f>
        <v>36.792000000000002</v>
      </c>
    </row>
    <row r="30" spans="1:11" ht="18" customHeight="1">
      <c r="A30" s="168" t="s">
        <v>220</v>
      </c>
      <c r="B30" s="168" t="s">
        <v>221</v>
      </c>
      <c r="C30" s="23">
        <v>6</v>
      </c>
      <c r="D30" s="170">
        <f t="shared" ref="D30" si="4">K30*0.8</f>
        <v>21.488</v>
      </c>
      <c r="E30" s="170">
        <f t="shared" ref="E30" si="5">K30*0.2</f>
        <v>5.3719999999999999</v>
      </c>
      <c r="F30" s="170">
        <f t="shared" ref="F30" si="6">D30*C30</f>
        <v>128.928</v>
      </c>
      <c r="G30" s="170">
        <f t="shared" ref="G30" si="7">E30*C30</f>
        <v>32.231999999999999</v>
      </c>
      <c r="H30" s="170">
        <f>SDP!$K$4</f>
        <v>1.2</v>
      </c>
      <c r="I30" s="170">
        <f t="shared" si="3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69"/>
      <c r="E34" s="169"/>
      <c r="F34" s="169">
        <f>F31+F26</f>
        <v>1821.3240000000001</v>
      </c>
      <c r="G34" s="143">
        <f>G31+G26</f>
        <v>455.33</v>
      </c>
      <c r="H34" s="156"/>
      <c r="I34" s="150">
        <f>I31+I26</f>
        <v>2731.9848000000002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69"/>
      <c r="E36" s="169"/>
      <c r="F36" s="169"/>
      <c r="G36" s="169">
        <v>2300</v>
      </c>
      <c r="H36" s="158"/>
      <c r="I36" s="16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13.39128</v>
      </c>
      <c r="G38" s="145">
        <f>G34/G36+G15</f>
        <v>2.7178495652173909</v>
      </c>
      <c r="H38" s="160"/>
      <c r="I38" s="145">
        <f>I34/G36+I15</f>
        <v>16.307099478260866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13.391</v>
      </c>
      <c r="G39" s="146">
        <f>ROUND(G38,3)</f>
        <v>2.718</v>
      </c>
      <c r="H39" s="161">
        <f>SDP!$K$4</f>
        <v>1.2</v>
      </c>
      <c r="I39" s="146">
        <f>ROUND(I38,3)</f>
        <v>16.306999999999999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Feuil21"/>
  <dimension ref="A1:O39"/>
  <sheetViews>
    <sheetView workbookViewId="0">
      <selection activeCell="A5" sqref="A5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302</v>
      </c>
      <c r="B1" s="221" t="str">
        <f>'BP+BE'!B27</f>
        <v>GC 0/31,5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0" t="s">
        <v>418</v>
      </c>
      <c r="E3" s="170" t="s">
        <v>195</v>
      </c>
      <c r="F3" s="170" t="s">
        <v>418</v>
      </c>
      <c r="G3" s="16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68" t="str">
        <f>'PRIX ELEMENTAIRES FOURNITURES'!B7</f>
        <v>Eau</v>
      </c>
      <c r="B5" s="168" t="s">
        <v>23</v>
      </c>
      <c r="C5" s="168">
        <v>0.12</v>
      </c>
      <c r="D5" s="170">
        <f>'PRIX ELEMENTAIRES FOURNITURES'!J7*0.8</f>
        <v>0.4</v>
      </c>
      <c r="E5" s="170">
        <f>'PRIX ELEMENTAIRES FOURNITURES'!J7*0.2</f>
        <v>0.1</v>
      </c>
      <c r="F5" s="170">
        <f>D5*C5</f>
        <v>4.8000000000000001E-2</v>
      </c>
      <c r="G5" s="170">
        <f>E5*C5</f>
        <v>1.2E-2</v>
      </c>
      <c r="H5" s="158">
        <f>SDP!$K$4</f>
        <v>1.2</v>
      </c>
      <c r="I5" s="170">
        <f>(F5+G5)*H5</f>
        <v>7.1999999999999995E-2</v>
      </c>
      <c r="L5" s="136"/>
    </row>
    <row r="6" spans="1:15" ht="17.25" customHeight="1">
      <c r="A6" s="168" t="str">
        <f>'PRIX ELEMENTAIRES FOURNITURES'!B19</f>
        <v>GC 0/31,5</v>
      </c>
      <c r="B6" s="168" t="s">
        <v>23</v>
      </c>
      <c r="C6" s="168">
        <v>1.3</v>
      </c>
      <c r="D6" s="170">
        <f>'PRIX ELEMENTAIRES FOURNITURES'!J19*0.8</f>
        <v>12.400080000000001</v>
      </c>
      <c r="E6" s="170">
        <f>'PRIX ELEMENTAIRES FOURNITURES'!J19*0.2</f>
        <v>3.1000200000000002</v>
      </c>
      <c r="F6" s="170">
        <f>D6*C6</f>
        <v>16.120104000000001</v>
      </c>
      <c r="G6" s="170">
        <f>E6*C6</f>
        <v>4.0300260000000003</v>
      </c>
      <c r="H6" s="158">
        <f>SDP!$K$4</f>
        <v>1.2</v>
      </c>
      <c r="I6" s="170">
        <f>(F6+G6)*H6</f>
        <v>24.180156</v>
      </c>
      <c r="L6" s="136"/>
    </row>
    <row r="7" spans="1:15" ht="15" customHeight="1">
      <c r="A7" s="168"/>
      <c r="B7" s="168"/>
      <c r="C7" s="168"/>
      <c r="D7" s="170">
        <v>0</v>
      </c>
      <c r="E7" s="170">
        <v>0</v>
      </c>
      <c r="F7" s="170">
        <f>D7*C7</f>
        <v>0</v>
      </c>
      <c r="G7" s="170">
        <f>E7*C7</f>
        <v>0</v>
      </c>
      <c r="H7" s="158">
        <f>SDP!$K$4</f>
        <v>1.2</v>
      </c>
      <c r="I7" s="170">
        <f>(F7+G7)*H7</f>
        <v>0</v>
      </c>
    </row>
    <row r="8" spans="1:15" ht="21" customHeight="1">
      <c r="A8" s="168"/>
      <c r="B8" s="168"/>
      <c r="C8" s="168"/>
      <c r="D8" s="170">
        <v>0</v>
      </c>
      <c r="E8" s="170">
        <v>0</v>
      </c>
      <c r="F8" s="170">
        <f>D8*C8</f>
        <v>0</v>
      </c>
      <c r="G8" s="170">
        <f>E8*C8</f>
        <v>0</v>
      </c>
      <c r="H8" s="158">
        <f>SDP!$K$4</f>
        <v>1.2</v>
      </c>
      <c r="I8" s="170">
        <f>(F8+G8)*H8</f>
        <v>0</v>
      </c>
      <c r="L8" s="136"/>
    </row>
    <row r="9" spans="1:15" ht="19.5" customHeight="1">
      <c r="A9" s="168"/>
      <c r="B9" s="168"/>
      <c r="C9" s="168"/>
      <c r="D9" s="170"/>
      <c r="E9" s="170"/>
      <c r="F9" s="170"/>
      <c r="G9" s="170"/>
      <c r="H9" s="158">
        <f>SDP!$K$4</f>
        <v>1.2</v>
      </c>
      <c r="I9" s="170"/>
      <c r="L9" s="136"/>
    </row>
    <row r="10" spans="1:15" ht="17.25" customHeight="1">
      <c r="A10" s="168"/>
      <c r="B10" s="168"/>
      <c r="C10" s="168"/>
      <c r="D10" s="170"/>
      <c r="E10" s="170"/>
      <c r="F10" s="170"/>
      <c r="G10" s="170"/>
      <c r="H10" s="158">
        <f>SDP!$K$4</f>
        <v>1.2</v>
      </c>
      <c r="I10" s="170"/>
      <c r="L10" s="136"/>
    </row>
    <row r="11" spans="1:15" ht="18" customHeight="1">
      <c r="A11" s="168"/>
      <c r="B11" s="168"/>
      <c r="C11" s="168"/>
      <c r="D11" s="170"/>
      <c r="E11" s="170"/>
      <c r="F11" s="170"/>
      <c r="G11" s="170"/>
      <c r="H11" s="158">
        <f>SDP!$K$4</f>
        <v>1.2</v>
      </c>
      <c r="I11" s="170"/>
      <c r="L11" s="136"/>
    </row>
    <row r="12" spans="1:15" ht="19.5" customHeight="1">
      <c r="A12" s="168"/>
      <c r="B12" s="168"/>
      <c r="C12" s="168"/>
      <c r="D12" s="170"/>
      <c r="E12" s="170"/>
      <c r="F12" s="170"/>
      <c r="G12" s="170"/>
      <c r="H12" s="158">
        <f>SDP!$K$4</f>
        <v>1.2</v>
      </c>
      <c r="I12" s="170"/>
      <c r="L12" s="136"/>
    </row>
    <row r="13" spans="1:15" ht="25.5" customHeight="1">
      <c r="A13" s="168"/>
      <c r="B13" s="168"/>
      <c r="C13" s="168"/>
      <c r="D13" s="170"/>
      <c r="E13" s="170"/>
      <c r="F13" s="170"/>
      <c r="G13" s="170"/>
      <c r="H13" s="158">
        <f>SDP!$K$4</f>
        <v>1.2</v>
      </c>
      <c r="I13" s="170"/>
      <c r="L13" s="136"/>
    </row>
    <row r="14" spans="1:15" ht="23.25" customHeight="1">
      <c r="A14" s="168"/>
      <c r="B14" s="168"/>
      <c r="C14" s="168"/>
      <c r="D14" s="170"/>
      <c r="E14" s="170"/>
      <c r="F14" s="170"/>
      <c r="G14" s="170"/>
      <c r="H14" s="158">
        <f>SDP!$K$4</f>
        <v>1.2</v>
      </c>
      <c r="I14" s="17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20.210129999999999</v>
      </c>
      <c r="G15" s="139">
        <f>SUM(G5:G14)</f>
        <v>4.0420259999999999</v>
      </c>
      <c r="H15" s="153">
        <f>SDP!$K$4</f>
        <v>1.2</v>
      </c>
      <c r="I15" s="139">
        <f>SUM(I5:I14)</f>
        <v>24.252155999999999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68" t="str">
        <f>'PRIX ELEMENTAIRES ENGINS EQUI'!B15</f>
        <v>Trax</v>
      </c>
      <c r="B17" s="168" t="s">
        <v>221</v>
      </c>
      <c r="C17" s="168">
        <v>1</v>
      </c>
      <c r="D17" s="170">
        <f>'PRIX ELEMENTAIRES ENGINS EQUI'!G15*0.8</f>
        <v>280</v>
      </c>
      <c r="E17" s="170">
        <f>'PRIX ELEMENTAIRES ENGINS EQUI'!G15*0.2</f>
        <v>70</v>
      </c>
      <c r="F17" s="170">
        <f>D17*C17</f>
        <v>280</v>
      </c>
      <c r="G17" s="170">
        <f>E17*C17</f>
        <v>70</v>
      </c>
      <c r="H17" s="170">
        <f>SDP!$K$4</f>
        <v>1.2</v>
      </c>
      <c r="I17" s="170">
        <f>(G17+F17)*H17</f>
        <v>420</v>
      </c>
    </row>
    <row r="18" spans="1:11" ht="21" customHeight="1">
      <c r="A18" s="168" t="str">
        <f>'PRIX ELEMENTAIRES ENGINS EQUI'!B13</f>
        <v>Grader/niveleuse</v>
      </c>
      <c r="B18" s="168" t="s">
        <v>221</v>
      </c>
      <c r="C18" s="168">
        <v>2</v>
      </c>
      <c r="D18" s="170">
        <f>'PRIX ELEMENTAIRES ENGINS EQUI'!G13*0.8</f>
        <v>400</v>
      </c>
      <c r="E18" s="170">
        <f>'PRIX ELEMENTAIRES ENGINS EQUI'!G13*0.2</f>
        <v>100</v>
      </c>
      <c r="F18" s="170">
        <f>D18*C18</f>
        <v>800</v>
      </c>
      <c r="G18" s="170">
        <f>E18*C18</f>
        <v>200</v>
      </c>
      <c r="H18" s="170">
        <f>SDP!$K$4</f>
        <v>1.2</v>
      </c>
      <c r="I18" s="170">
        <f>(G18+F18)*H18</f>
        <v>1200</v>
      </c>
    </row>
    <row r="19" spans="1:11" ht="17.25" customHeight="1">
      <c r="A19" s="168" t="str">
        <f>'PRIX ELEMENTAIRES ENGINS EQUI'!B23</f>
        <v>Cylindre</v>
      </c>
      <c r="B19" s="168" t="s">
        <v>221</v>
      </c>
      <c r="C19" s="168">
        <v>2</v>
      </c>
      <c r="D19" s="170">
        <f>'PRIX ELEMENTAIRES ENGINS EQUI'!G23*0.8</f>
        <v>200</v>
      </c>
      <c r="E19" s="170">
        <f>'PRIX ELEMENTAIRES ENGINS EQUI'!G23*0.2</f>
        <v>50</v>
      </c>
      <c r="F19" s="170">
        <f t="shared" ref="F19:F22" si="0">D19*C19</f>
        <v>400</v>
      </c>
      <c r="G19" s="170">
        <f t="shared" ref="G19:G22" si="1">E19*C19</f>
        <v>100</v>
      </c>
      <c r="H19" s="170">
        <f>SDP!$K$4</f>
        <v>1.2</v>
      </c>
      <c r="I19" s="170">
        <f t="shared" ref="I19:I22" si="2">(G19+F19)*H19</f>
        <v>600</v>
      </c>
    </row>
    <row r="20" spans="1:11" ht="21" customHeight="1">
      <c r="A20" s="168" t="str">
        <f>'PRIX ELEMENTAIRES ENGINS EQUI'!B11</f>
        <v>Camion citerne</v>
      </c>
      <c r="B20" s="168" t="s">
        <v>221</v>
      </c>
      <c r="C20" s="168">
        <v>0.5</v>
      </c>
      <c r="D20" s="170">
        <f>'PRIX ELEMENTAIRES ENGINS EQUI'!G11*0.8</f>
        <v>240</v>
      </c>
      <c r="E20" s="170">
        <f>'PRIX ELEMENTAIRES ENGINS EQUI'!G11*0.2</f>
        <v>60</v>
      </c>
      <c r="F20" s="170">
        <f t="shared" si="0"/>
        <v>120</v>
      </c>
      <c r="G20" s="170">
        <f t="shared" si="1"/>
        <v>30</v>
      </c>
      <c r="H20" s="170">
        <f>SDP!$K$4</f>
        <v>1.2</v>
      </c>
      <c r="I20" s="170">
        <f t="shared" si="2"/>
        <v>180</v>
      </c>
    </row>
    <row r="21" spans="1:11" ht="18.75" customHeight="1">
      <c r="A21" s="168" t="str">
        <f>'PRIX ELEMENTAIRES ENGINS EQUI'!B12</f>
        <v>Compacteur</v>
      </c>
      <c r="B21" s="168" t="s">
        <v>221</v>
      </c>
      <c r="C21" s="168">
        <v>1</v>
      </c>
      <c r="D21" s="170">
        <f>'PRIX ELEMENTAIRES ENGINS EQUI'!G12*0.8</f>
        <v>200</v>
      </c>
      <c r="E21" s="170">
        <f>'PRIX ELEMENTAIRES ENGINS EQUI'!G12*0.2</f>
        <v>50</v>
      </c>
      <c r="F21" s="170">
        <f t="shared" si="0"/>
        <v>200</v>
      </c>
      <c r="G21" s="170">
        <f t="shared" si="1"/>
        <v>50</v>
      </c>
      <c r="H21" s="170">
        <f>SDP!$K$4</f>
        <v>1.2</v>
      </c>
      <c r="I21" s="170">
        <f t="shared" si="2"/>
        <v>300</v>
      </c>
    </row>
    <row r="22" spans="1:11" ht="21" customHeight="1">
      <c r="A22" s="168"/>
      <c r="B22" s="168" t="s">
        <v>221</v>
      </c>
      <c r="C22" s="168"/>
      <c r="D22" s="170">
        <v>0</v>
      </c>
      <c r="E22" s="170">
        <v>0</v>
      </c>
      <c r="F22" s="170">
        <f t="shared" si="0"/>
        <v>0</v>
      </c>
      <c r="G22" s="170">
        <f t="shared" si="1"/>
        <v>0</v>
      </c>
      <c r="H22" s="170">
        <f>SDP!$K$4</f>
        <v>1.2</v>
      </c>
      <c r="I22" s="170">
        <f t="shared" si="2"/>
        <v>0</v>
      </c>
    </row>
    <row r="23" spans="1:11" ht="18.75" customHeight="1">
      <c r="A23" s="168"/>
      <c r="B23" s="168" t="s">
        <v>221</v>
      </c>
      <c r="C23" s="168"/>
      <c r="D23" s="170"/>
      <c r="E23" s="170"/>
      <c r="F23" s="170"/>
      <c r="G23" s="170"/>
      <c r="H23" s="170">
        <f>SDP!$K$4</f>
        <v>1.2</v>
      </c>
      <c r="I23" s="170"/>
    </row>
    <row r="24" spans="1:11" ht="19.5" customHeight="1">
      <c r="A24" s="168"/>
      <c r="B24" s="168" t="s">
        <v>221</v>
      </c>
      <c r="C24" s="168"/>
      <c r="D24" s="170"/>
      <c r="E24" s="170"/>
      <c r="F24" s="170"/>
      <c r="G24" s="170"/>
      <c r="H24" s="170">
        <f>SDP!$K$4</f>
        <v>1.2</v>
      </c>
      <c r="I24" s="170"/>
    </row>
    <row r="25" spans="1:11" ht="23.25" customHeight="1">
      <c r="A25" s="168"/>
      <c r="B25" s="168" t="s">
        <v>221</v>
      </c>
      <c r="C25" s="168"/>
      <c r="D25" s="170"/>
      <c r="E25" s="170"/>
      <c r="F25" s="170"/>
      <c r="G25" s="170"/>
      <c r="H25" s="170">
        <f>SDP!$K$4</f>
        <v>1.2</v>
      </c>
      <c r="I25" s="17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1800</v>
      </c>
      <c r="G26" s="139">
        <f>SUM(G17:G25)</f>
        <v>450</v>
      </c>
      <c r="H26" s="153">
        <f>SDP!$K$4</f>
        <v>1.2</v>
      </c>
      <c r="I26" s="139">
        <f>SUM(I17:I25)</f>
        <v>2700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68" t="s">
        <v>218</v>
      </c>
      <c r="B28" s="168" t="s">
        <v>221</v>
      </c>
      <c r="C28" s="168">
        <v>1</v>
      </c>
      <c r="D28" s="170">
        <f>K28*0.8</f>
        <v>33.527999999999999</v>
      </c>
      <c r="E28" s="170">
        <f>K28*0.2</f>
        <v>8.3819999999999997</v>
      </c>
      <c r="F28" s="170">
        <f>ROUND(D28*C28,3)</f>
        <v>33.527999999999999</v>
      </c>
      <c r="G28" s="170">
        <f>ROUND(E28*C28,3)</f>
        <v>8.3819999999999997</v>
      </c>
      <c r="H28" s="170">
        <f>SDP!$K$4</f>
        <v>1.2</v>
      </c>
      <c r="I28" s="170">
        <f t="shared" ref="I28:I30" si="3">(F28+G28)*H28</f>
        <v>50.291999999999994</v>
      </c>
      <c r="K28">
        <f>'PRIX ELEMENTAIRES MO'!$I$15</f>
        <v>41.91</v>
      </c>
    </row>
    <row r="29" spans="1:11" ht="18" customHeight="1">
      <c r="A29" s="168" t="s">
        <v>219</v>
      </c>
      <c r="B29" s="168" t="s">
        <v>221</v>
      </c>
      <c r="C29" s="168">
        <v>2</v>
      </c>
      <c r="D29" s="170">
        <f>ROUND(K29*0.8,3)</f>
        <v>29.434000000000001</v>
      </c>
      <c r="E29" s="170">
        <f>ROUND(K29*0.2,3)</f>
        <v>7.3579999999999997</v>
      </c>
      <c r="F29" s="170">
        <f>ROUND(D29*C29,3)</f>
        <v>58.868000000000002</v>
      </c>
      <c r="G29" s="170">
        <f>ROUND(E29*C29,3)</f>
        <v>14.715999999999999</v>
      </c>
      <c r="H29" s="170">
        <f>SDP!$K$4</f>
        <v>1.2</v>
      </c>
      <c r="I29" s="170">
        <f t="shared" si="3"/>
        <v>88.300799999999995</v>
      </c>
      <c r="K29">
        <f>'PRIX ELEMENTAIRES MO'!$I$16</f>
        <v>36.792000000000002</v>
      </c>
    </row>
    <row r="30" spans="1:11" ht="18" customHeight="1">
      <c r="A30" s="168" t="s">
        <v>220</v>
      </c>
      <c r="B30" s="168" t="s">
        <v>221</v>
      </c>
      <c r="C30" s="23">
        <v>6</v>
      </c>
      <c r="D30" s="170">
        <f t="shared" ref="D30" si="4">K30*0.8</f>
        <v>21.488</v>
      </c>
      <c r="E30" s="170">
        <f t="shared" ref="E30" si="5">K30*0.2</f>
        <v>5.3719999999999999</v>
      </c>
      <c r="F30" s="170">
        <f t="shared" ref="F30" si="6">D30*C30</f>
        <v>128.928</v>
      </c>
      <c r="G30" s="170">
        <f t="shared" ref="G30" si="7">E30*C30</f>
        <v>32.231999999999999</v>
      </c>
      <c r="H30" s="170">
        <f>SDP!$K$4</f>
        <v>1.2</v>
      </c>
      <c r="I30" s="170">
        <f t="shared" si="3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69"/>
      <c r="E34" s="169"/>
      <c r="F34" s="169">
        <f>F31+F26</f>
        <v>2021.3240000000001</v>
      </c>
      <c r="G34" s="143">
        <f>G31+G26</f>
        <v>505.33</v>
      </c>
      <c r="H34" s="156"/>
      <c r="I34" s="150">
        <f>I31+I26</f>
        <v>3031.9848000000002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69"/>
      <c r="E36" s="169"/>
      <c r="F36" s="169"/>
      <c r="G36" s="169">
        <v>2300</v>
      </c>
      <c r="H36" s="158"/>
      <c r="I36" s="16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21.088966521739131</v>
      </c>
      <c r="G38" s="145">
        <f>G34/G36+G15</f>
        <v>4.2617346956521738</v>
      </c>
      <c r="H38" s="160"/>
      <c r="I38" s="145">
        <f>I34/G36+I15</f>
        <v>25.570410260869565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21.088999999999999</v>
      </c>
      <c r="G39" s="146">
        <f>ROUND(G38,3)</f>
        <v>4.2619999999999996</v>
      </c>
      <c r="H39" s="161">
        <f>SDP!$K$4</f>
        <v>1.2</v>
      </c>
      <c r="I39" s="146">
        <f>ROUND(I38,3)</f>
        <v>25.57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Feuil22"/>
  <dimension ref="A1:O39"/>
  <sheetViews>
    <sheetView workbookViewId="0">
      <selection activeCell="G13" sqref="G13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303</v>
      </c>
      <c r="B1" s="221" t="str">
        <f>'BP+BE'!B28</f>
        <v>GRH 0/20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5" t="s">
        <v>418</v>
      </c>
      <c r="E3" s="175" t="s">
        <v>195</v>
      </c>
      <c r="F3" s="175" t="s">
        <v>418</v>
      </c>
      <c r="G3" s="174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3" t="str">
        <f>'PRIX ELEMENTAIRES FOURNITURES'!B17</f>
        <v>GRH 0/20</v>
      </c>
      <c r="B5" s="173" t="s">
        <v>23</v>
      </c>
      <c r="C5" s="173">
        <v>1.3</v>
      </c>
      <c r="D5" s="175">
        <f>'PRIX ELEMENTAIRES FOURNITURES'!J17*0.8</f>
        <v>12.400080000000001</v>
      </c>
      <c r="E5" s="175">
        <f>'PRIX ELEMENTAIRES FOURNITURES'!J17*0.2</f>
        <v>3.1000200000000002</v>
      </c>
      <c r="F5" s="175">
        <f>D5*C5</f>
        <v>16.120104000000001</v>
      </c>
      <c r="G5" s="175">
        <f>E5*C5</f>
        <v>4.0300260000000003</v>
      </c>
      <c r="H5" s="158">
        <f>SDP!$K$4</f>
        <v>1.2</v>
      </c>
      <c r="I5" s="175">
        <f>(F5+G5)*H5</f>
        <v>24.180156</v>
      </c>
      <c r="L5" s="136"/>
    </row>
    <row r="6" spans="1:15" ht="17.25" customHeight="1">
      <c r="A6" s="173"/>
      <c r="B6" s="173"/>
      <c r="C6" s="173"/>
      <c r="D6" s="175">
        <v>0</v>
      </c>
      <c r="E6" s="175">
        <v>0</v>
      </c>
      <c r="F6" s="175">
        <f>D6*C6</f>
        <v>0</v>
      </c>
      <c r="G6" s="175">
        <f>E6*C6</f>
        <v>0</v>
      </c>
      <c r="H6" s="158">
        <f>SDP!$K$4</f>
        <v>1.2</v>
      </c>
      <c r="I6" s="175">
        <f>(F6+G6)*H6</f>
        <v>0</v>
      </c>
      <c r="L6" s="136"/>
    </row>
    <row r="7" spans="1:15" ht="15" customHeight="1">
      <c r="A7" s="173"/>
      <c r="B7" s="173"/>
      <c r="C7" s="173"/>
      <c r="D7" s="175">
        <v>0</v>
      </c>
      <c r="E7" s="175">
        <v>0</v>
      </c>
      <c r="F7" s="175">
        <f>D7*C7</f>
        <v>0</v>
      </c>
      <c r="G7" s="175">
        <f>E7*C7</f>
        <v>0</v>
      </c>
      <c r="H7" s="158">
        <f>SDP!$K$4</f>
        <v>1.2</v>
      </c>
      <c r="I7" s="175">
        <f>(F7+G7)*H7</f>
        <v>0</v>
      </c>
    </row>
    <row r="8" spans="1:15" ht="21" customHeight="1">
      <c r="A8" s="173"/>
      <c r="B8" s="173"/>
      <c r="C8" s="173"/>
      <c r="D8" s="175">
        <v>0</v>
      </c>
      <c r="E8" s="175">
        <v>0</v>
      </c>
      <c r="F8" s="175">
        <f>D8*C8</f>
        <v>0</v>
      </c>
      <c r="G8" s="175">
        <f>E8*C8</f>
        <v>0</v>
      </c>
      <c r="H8" s="158">
        <f>SDP!$K$4</f>
        <v>1.2</v>
      </c>
      <c r="I8" s="175">
        <f>(F8+G8)*H8</f>
        <v>0</v>
      </c>
      <c r="L8" s="136"/>
    </row>
    <row r="9" spans="1:15" ht="19.5" customHeight="1">
      <c r="A9" s="173"/>
      <c r="B9" s="173"/>
      <c r="C9" s="173"/>
      <c r="D9" s="175"/>
      <c r="E9" s="175"/>
      <c r="F9" s="175"/>
      <c r="G9" s="175"/>
      <c r="H9" s="158">
        <f>SDP!$K$4</f>
        <v>1.2</v>
      </c>
      <c r="I9" s="175"/>
      <c r="L9" s="136"/>
    </row>
    <row r="10" spans="1:15" ht="17.25" customHeight="1">
      <c r="A10" s="173"/>
      <c r="B10" s="173"/>
      <c r="C10" s="173"/>
      <c r="D10" s="175"/>
      <c r="E10" s="175"/>
      <c r="F10" s="175"/>
      <c r="G10" s="175"/>
      <c r="H10" s="158">
        <f>SDP!$K$4</f>
        <v>1.2</v>
      </c>
      <c r="I10" s="175"/>
      <c r="L10" s="136"/>
    </row>
    <row r="11" spans="1:15" ht="18" customHeight="1">
      <c r="A11" s="173"/>
      <c r="B11" s="173"/>
      <c r="C11" s="173"/>
      <c r="D11" s="175"/>
      <c r="E11" s="175"/>
      <c r="F11" s="175"/>
      <c r="G11" s="175"/>
      <c r="H11" s="158">
        <f>SDP!$K$4</f>
        <v>1.2</v>
      </c>
      <c r="I11" s="175"/>
      <c r="L11" s="136"/>
    </row>
    <row r="12" spans="1:15" ht="19.5" customHeight="1">
      <c r="A12" s="173"/>
      <c r="B12" s="173"/>
      <c r="C12" s="173"/>
      <c r="D12" s="175"/>
      <c r="E12" s="175"/>
      <c r="F12" s="175"/>
      <c r="G12" s="175"/>
      <c r="H12" s="158">
        <f>SDP!$K$4</f>
        <v>1.2</v>
      </c>
      <c r="I12" s="175"/>
      <c r="L12" s="136"/>
    </row>
    <row r="13" spans="1:15" ht="25.5" customHeight="1">
      <c r="A13" s="173"/>
      <c r="B13" s="173"/>
      <c r="C13" s="173"/>
      <c r="D13" s="175"/>
      <c r="E13" s="175"/>
      <c r="F13" s="175"/>
      <c r="G13" s="175"/>
      <c r="H13" s="158">
        <f>SDP!$K$4</f>
        <v>1.2</v>
      </c>
      <c r="I13" s="175"/>
      <c r="L13" s="136"/>
    </row>
    <row r="14" spans="1:15" ht="23.25" customHeight="1">
      <c r="A14" s="173"/>
      <c r="B14" s="173"/>
      <c r="C14" s="173"/>
      <c r="D14" s="175"/>
      <c r="E14" s="175"/>
      <c r="F14" s="175"/>
      <c r="G14" s="175"/>
      <c r="H14" s="158">
        <f>SDP!$K$4</f>
        <v>1.2</v>
      </c>
      <c r="I14" s="175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20.150130000000001</v>
      </c>
      <c r="G15" s="139">
        <f>SUM(G5:G14)</f>
        <v>4.0300260000000003</v>
      </c>
      <c r="H15" s="153">
        <f>SDP!$K$4</f>
        <v>1.2</v>
      </c>
      <c r="I15" s="139">
        <f>SUM(I5:I14)</f>
        <v>24.180156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3" t="str">
        <f>'PRIX ELEMENTAIRES ENGINS EQUI'!B15</f>
        <v>Trax</v>
      </c>
      <c r="B17" s="173" t="s">
        <v>221</v>
      </c>
      <c r="C17" s="173">
        <v>1</v>
      </c>
      <c r="D17" s="175">
        <f>'PRIX ELEMENTAIRES ENGINS EQUI'!G15*0.8</f>
        <v>280</v>
      </c>
      <c r="E17" s="175">
        <f>'PRIX ELEMENTAIRES ENGINS EQUI'!G15*0.2</f>
        <v>70</v>
      </c>
      <c r="F17" s="175">
        <f>D17*C17</f>
        <v>280</v>
      </c>
      <c r="G17" s="175">
        <f>E17*C17</f>
        <v>70</v>
      </c>
      <c r="H17" s="175">
        <f>SDP!$K$4</f>
        <v>1.2</v>
      </c>
      <c r="I17" s="175">
        <f>(G17+F17)*H17</f>
        <v>420</v>
      </c>
    </row>
    <row r="18" spans="1:11" ht="21" customHeight="1">
      <c r="A18" s="173" t="str">
        <f>'PRIX ELEMENTAIRES ENGINS EQUI'!B13</f>
        <v>Grader/niveleuse</v>
      </c>
      <c r="B18" s="173" t="s">
        <v>221</v>
      </c>
      <c r="C18" s="173">
        <v>2</v>
      </c>
      <c r="D18" s="175">
        <f>'PRIX ELEMENTAIRES ENGINS EQUI'!G13*0.8</f>
        <v>400</v>
      </c>
      <c r="E18" s="175">
        <f>'PRIX ELEMENTAIRES ENGINS EQUI'!G13*0.2</f>
        <v>100</v>
      </c>
      <c r="F18" s="175">
        <f>D18*C18</f>
        <v>800</v>
      </c>
      <c r="G18" s="175">
        <f>E18*C18</f>
        <v>200</v>
      </c>
      <c r="H18" s="175">
        <f>SDP!$K$4</f>
        <v>1.2</v>
      </c>
      <c r="I18" s="175">
        <f>(G18+F18)*H18</f>
        <v>1200</v>
      </c>
    </row>
    <row r="19" spans="1:11" ht="17.25" customHeight="1">
      <c r="A19" s="173" t="str">
        <f>'PRIX ELEMENTAIRES ENGINS EQUI'!B23</f>
        <v>Cylindre</v>
      </c>
      <c r="B19" s="173" t="s">
        <v>221</v>
      </c>
      <c r="C19" s="173">
        <v>2</v>
      </c>
      <c r="D19" s="175">
        <f>'PRIX ELEMENTAIRES ENGINS EQUI'!G23*0.8</f>
        <v>200</v>
      </c>
      <c r="E19" s="175">
        <f>'PRIX ELEMENTAIRES ENGINS EQUI'!G23*0.2</f>
        <v>50</v>
      </c>
      <c r="F19" s="175">
        <f t="shared" ref="F19:F22" si="0">D19*C19</f>
        <v>400</v>
      </c>
      <c r="G19" s="175">
        <f t="shared" ref="G19:G22" si="1">E19*C19</f>
        <v>100</v>
      </c>
      <c r="H19" s="175">
        <f>SDP!$K$4</f>
        <v>1.2</v>
      </c>
      <c r="I19" s="175">
        <f t="shared" ref="I19:I22" si="2">(G19+F19)*H19</f>
        <v>600</v>
      </c>
    </row>
    <row r="20" spans="1:11" ht="21" customHeight="1">
      <c r="A20" s="173"/>
      <c r="B20" s="173" t="s">
        <v>221</v>
      </c>
      <c r="C20" s="173"/>
      <c r="D20" s="175">
        <v>0</v>
      </c>
      <c r="E20" s="175">
        <v>0</v>
      </c>
      <c r="F20" s="175">
        <f t="shared" si="0"/>
        <v>0</v>
      </c>
      <c r="G20" s="175">
        <f t="shared" si="1"/>
        <v>0</v>
      </c>
      <c r="H20" s="175">
        <f>SDP!$K$4</f>
        <v>1.2</v>
      </c>
      <c r="I20" s="175">
        <f t="shared" si="2"/>
        <v>0</v>
      </c>
    </row>
    <row r="21" spans="1:11" ht="18.75" customHeight="1">
      <c r="A21" s="173" t="str">
        <f>'PRIX ELEMENTAIRES ENGINS EQUI'!B12</f>
        <v>Compacteur</v>
      </c>
      <c r="B21" s="173" t="s">
        <v>221</v>
      </c>
      <c r="C21" s="173">
        <v>1</v>
      </c>
      <c r="D21" s="175">
        <f>'PRIX ELEMENTAIRES ENGINS EQUI'!G12*0.8</f>
        <v>200</v>
      </c>
      <c r="E21" s="175">
        <f>'PRIX ELEMENTAIRES ENGINS EQUI'!G12*0.2</f>
        <v>50</v>
      </c>
      <c r="F21" s="175">
        <f t="shared" si="0"/>
        <v>200</v>
      </c>
      <c r="G21" s="175">
        <f t="shared" si="1"/>
        <v>50</v>
      </c>
      <c r="H21" s="175">
        <f>SDP!$K$4</f>
        <v>1.2</v>
      </c>
      <c r="I21" s="175">
        <f t="shared" si="2"/>
        <v>300</v>
      </c>
    </row>
    <row r="22" spans="1:11" ht="21" customHeight="1">
      <c r="A22" s="173"/>
      <c r="B22" s="173" t="s">
        <v>221</v>
      </c>
      <c r="C22" s="173"/>
      <c r="D22" s="175">
        <v>0</v>
      </c>
      <c r="E22" s="175">
        <v>0</v>
      </c>
      <c r="F22" s="175">
        <f t="shared" si="0"/>
        <v>0</v>
      </c>
      <c r="G22" s="175">
        <f t="shared" si="1"/>
        <v>0</v>
      </c>
      <c r="H22" s="175">
        <f>SDP!$K$4</f>
        <v>1.2</v>
      </c>
      <c r="I22" s="175">
        <f t="shared" si="2"/>
        <v>0</v>
      </c>
    </row>
    <row r="23" spans="1:11" ht="18.75" customHeight="1">
      <c r="A23" s="173"/>
      <c r="B23" s="173" t="s">
        <v>221</v>
      </c>
      <c r="C23" s="173"/>
      <c r="D23" s="175"/>
      <c r="E23" s="175"/>
      <c r="F23" s="175"/>
      <c r="G23" s="175"/>
      <c r="H23" s="175">
        <f>SDP!$K$4</f>
        <v>1.2</v>
      </c>
      <c r="I23" s="175"/>
    </row>
    <row r="24" spans="1:11" ht="19.5" customHeight="1">
      <c r="A24" s="173"/>
      <c r="B24" s="173" t="s">
        <v>221</v>
      </c>
      <c r="C24" s="173"/>
      <c r="D24" s="175"/>
      <c r="E24" s="175"/>
      <c r="F24" s="175"/>
      <c r="G24" s="175"/>
      <c r="H24" s="175">
        <f>SDP!$K$4</f>
        <v>1.2</v>
      </c>
      <c r="I24" s="175"/>
    </row>
    <row r="25" spans="1:11" ht="23.25" customHeight="1">
      <c r="A25" s="173"/>
      <c r="B25" s="173" t="s">
        <v>221</v>
      </c>
      <c r="C25" s="173"/>
      <c r="D25" s="175"/>
      <c r="E25" s="175"/>
      <c r="F25" s="175"/>
      <c r="G25" s="175"/>
      <c r="H25" s="175">
        <f>SDP!$K$4</f>
        <v>1.2</v>
      </c>
      <c r="I25" s="175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1680</v>
      </c>
      <c r="G26" s="139">
        <f>SUM(G17:G25)</f>
        <v>420</v>
      </c>
      <c r="H26" s="153">
        <f>SDP!$K$4</f>
        <v>1.2</v>
      </c>
      <c r="I26" s="139">
        <f>SUM(I17:I25)</f>
        <v>2520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3" t="s">
        <v>218</v>
      </c>
      <c r="B28" s="173" t="s">
        <v>221</v>
      </c>
      <c r="C28" s="173">
        <v>1</v>
      </c>
      <c r="D28" s="175">
        <f>K28*0.8</f>
        <v>33.527999999999999</v>
      </c>
      <c r="E28" s="175">
        <f>K28*0.2</f>
        <v>8.3819999999999997</v>
      </c>
      <c r="F28" s="175">
        <f>ROUND(D28*C28,3)</f>
        <v>33.527999999999999</v>
      </c>
      <c r="G28" s="175">
        <f>ROUND(E28*C28,3)</f>
        <v>8.3819999999999997</v>
      </c>
      <c r="H28" s="175">
        <f>SDP!$K$4</f>
        <v>1.2</v>
      </c>
      <c r="I28" s="175">
        <f t="shared" ref="I28:I30" si="3">(F28+G28)*H28</f>
        <v>50.291999999999994</v>
      </c>
      <c r="K28">
        <f>'PRIX ELEMENTAIRES MO'!$I$15</f>
        <v>41.91</v>
      </c>
    </row>
    <row r="29" spans="1:11" ht="18" customHeight="1">
      <c r="A29" s="173" t="s">
        <v>219</v>
      </c>
      <c r="B29" s="173" t="s">
        <v>221</v>
      </c>
      <c r="C29" s="173">
        <v>2</v>
      </c>
      <c r="D29" s="175">
        <f>ROUND(K29*0.8,3)</f>
        <v>29.434000000000001</v>
      </c>
      <c r="E29" s="175">
        <f>ROUND(K29*0.2,3)</f>
        <v>7.3579999999999997</v>
      </c>
      <c r="F29" s="175">
        <f>ROUND(D29*C29,3)</f>
        <v>58.868000000000002</v>
      </c>
      <c r="G29" s="175">
        <f>ROUND(E29*C29,3)</f>
        <v>14.715999999999999</v>
      </c>
      <c r="H29" s="175">
        <f>SDP!$K$4</f>
        <v>1.2</v>
      </c>
      <c r="I29" s="175">
        <f t="shared" si="3"/>
        <v>88.300799999999995</v>
      </c>
      <c r="K29">
        <f>'PRIX ELEMENTAIRES MO'!$I$16</f>
        <v>36.792000000000002</v>
      </c>
    </row>
    <row r="30" spans="1:11" ht="18" customHeight="1">
      <c r="A30" s="173" t="s">
        <v>220</v>
      </c>
      <c r="B30" s="173" t="s">
        <v>221</v>
      </c>
      <c r="C30" s="23">
        <v>6</v>
      </c>
      <c r="D30" s="175">
        <f t="shared" ref="D30" si="4">K30*0.8</f>
        <v>21.488</v>
      </c>
      <c r="E30" s="175">
        <f t="shared" ref="E30" si="5">K30*0.2</f>
        <v>5.3719999999999999</v>
      </c>
      <c r="F30" s="175">
        <f t="shared" ref="F30" si="6">D30*C30</f>
        <v>128.928</v>
      </c>
      <c r="G30" s="175">
        <f t="shared" ref="G30" si="7">E30*C30</f>
        <v>32.231999999999999</v>
      </c>
      <c r="H30" s="175">
        <f>SDP!$K$4</f>
        <v>1.2</v>
      </c>
      <c r="I30" s="175">
        <f t="shared" si="3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4"/>
      <c r="E34" s="174"/>
      <c r="F34" s="174">
        <f>F31+F26</f>
        <v>1901.3240000000001</v>
      </c>
      <c r="G34" s="143">
        <f>G31+G26</f>
        <v>475.33</v>
      </c>
      <c r="H34" s="156"/>
      <c r="I34" s="150">
        <f>I31+I26</f>
        <v>2851.9848000000002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4"/>
      <c r="E36" s="174"/>
      <c r="F36" s="174"/>
      <c r="G36" s="174">
        <v>2300</v>
      </c>
      <c r="H36" s="158"/>
      <c r="I36" s="174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20.976792608695654</v>
      </c>
      <c r="G38" s="145">
        <f>G34/G36+G15</f>
        <v>4.2366912173913045</v>
      </c>
      <c r="H38" s="160"/>
      <c r="I38" s="145">
        <f>I34/G36+I15</f>
        <v>25.420149391304349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20.977</v>
      </c>
      <c r="G39" s="146">
        <f>ROUND(G38,3)</f>
        <v>4.2370000000000001</v>
      </c>
      <c r="H39" s="161">
        <f>SDP!$K$4</f>
        <v>1.2</v>
      </c>
      <c r="I39" s="146">
        <f>ROUND(I38,3)</f>
        <v>25.42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Feuil23"/>
  <dimension ref="A1:O39"/>
  <sheetViews>
    <sheetView workbookViewId="0">
      <selection activeCell="F10" sqref="F10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304</v>
      </c>
      <c r="B1" s="221" t="str">
        <f>'BP+BE'!B29</f>
        <v>BB 0/14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5" t="s">
        <v>418</v>
      </c>
      <c r="E3" s="175" t="s">
        <v>195</v>
      </c>
      <c r="F3" s="175" t="s">
        <v>418</v>
      </c>
      <c r="G3" s="174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3" t="str">
        <f>'PRIX ELEMENTAIRES FOURNITURES'!B99</f>
        <v>Sable 0/4</v>
      </c>
      <c r="B5" s="173" t="s">
        <v>339</v>
      </c>
      <c r="C5" s="173">
        <v>0.51500000000000001</v>
      </c>
      <c r="D5" s="175">
        <f>'PRIX ELEMENTAIRES FOURNITURES'!J99*0.8</f>
        <v>6.7200000000000006</v>
      </c>
      <c r="E5" s="175">
        <f>'PRIX ELEMENTAIRES FOURNITURES'!J99*0.2</f>
        <v>1.6800000000000002</v>
      </c>
      <c r="F5" s="175">
        <f t="shared" ref="F5:F10" si="0">D5*C5</f>
        <v>3.4608000000000003</v>
      </c>
      <c r="G5" s="175">
        <f t="shared" ref="G5:G10" si="1">E5*C5</f>
        <v>0.86520000000000008</v>
      </c>
      <c r="H5" s="158">
        <f>SDP!$K$4</f>
        <v>1.2</v>
      </c>
      <c r="I5" s="175">
        <f t="shared" ref="I5:I10" si="2">(F5+G5)*H5</f>
        <v>5.1912000000000003</v>
      </c>
      <c r="L5" s="136"/>
    </row>
    <row r="6" spans="1:15" ht="17.25" customHeight="1">
      <c r="A6" s="173" t="str">
        <f>'PRIX ELEMENTAIRES FOURNITURES'!B100</f>
        <v>gravier 4/8 T</v>
      </c>
      <c r="B6" s="173" t="s">
        <v>339</v>
      </c>
      <c r="C6" s="173">
        <v>0.10299999999999999</v>
      </c>
      <c r="D6" s="175">
        <f>'PRIX ELEMENTAIRES FOURNITURES'!J100*0.8</f>
        <v>14.480000000000002</v>
      </c>
      <c r="E6" s="175">
        <f>'PRIX ELEMENTAIRES FOURNITURES'!J100*0.2</f>
        <v>3.6200000000000006</v>
      </c>
      <c r="F6" s="175">
        <f t="shared" si="0"/>
        <v>1.4914400000000001</v>
      </c>
      <c r="G6" s="175">
        <f t="shared" si="1"/>
        <v>0.37286000000000002</v>
      </c>
      <c r="H6" s="158">
        <f>SDP!$K$4</f>
        <v>1.2</v>
      </c>
      <c r="I6" s="175">
        <f t="shared" si="2"/>
        <v>2.2371599999999998</v>
      </c>
      <c r="L6" s="136"/>
    </row>
    <row r="7" spans="1:15" ht="15" customHeight="1">
      <c r="A7" s="173" t="str">
        <f>'PRIX ELEMENTAIRES FOURNITURES'!B101</f>
        <v>gravier 8/14</v>
      </c>
      <c r="B7" s="173" t="s">
        <v>339</v>
      </c>
      <c r="C7" s="173">
        <v>0.33200000000000002</v>
      </c>
      <c r="D7" s="175">
        <f>'PRIX ELEMENTAIRES FOURNITURES'!J101*0.8</f>
        <v>14.480000000000002</v>
      </c>
      <c r="E7" s="175">
        <f>'PRIX ELEMENTAIRES FOURNITURES'!J101*0.2</f>
        <v>3.6200000000000006</v>
      </c>
      <c r="F7" s="175">
        <f t="shared" si="0"/>
        <v>4.807360000000001</v>
      </c>
      <c r="G7" s="175">
        <f t="shared" si="1"/>
        <v>1.2018400000000002</v>
      </c>
      <c r="H7" s="158">
        <f>SDP!$K$4</f>
        <v>1.2</v>
      </c>
      <c r="I7" s="175">
        <f t="shared" si="2"/>
        <v>7.2110400000000014</v>
      </c>
    </row>
    <row r="8" spans="1:15" ht="21" customHeight="1">
      <c r="A8" s="173" t="str">
        <f>'PRIX ELEMENTAIRES FOURNITURES'!B102</f>
        <v>bitume 40/50</v>
      </c>
      <c r="B8" s="173" t="s">
        <v>143</v>
      </c>
      <c r="C8" s="173">
        <v>50</v>
      </c>
      <c r="D8" s="175">
        <f>'PRIX ELEMENTAIRES FOURNITURES'!J102*0.8</f>
        <v>0.82560000000000011</v>
      </c>
      <c r="E8" s="175">
        <f>'PRIX ELEMENTAIRES FOURNITURES'!J102*0.2</f>
        <v>0.20640000000000003</v>
      </c>
      <c r="F8" s="175">
        <f t="shared" si="0"/>
        <v>41.280000000000008</v>
      </c>
      <c r="G8" s="175">
        <f t="shared" si="1"/>
        <v>10.320000000000002</v>
      </c>
      <c r="H8" s="158">
        <f>SDP!$K$4</f>
        <v>1.2</v>
      </c>
      <c r="I8" s="175">
        <f t="shared" si="2"/>
        <v>61.920000000000009</v>
      </c>
      <c r="L8" s="136"/>
    </row>
    <row r="9" spans="1:15" ht="19.5" customHeight="1">
      <c r="A9" s="173" t="str">
        <f>'PRIX ELEMENTAIRES FOURNITURES'!B103</f>
        <v>Gasoil</v>
      </c>
      <c r="B9" s="173" t="s">
        <v>440</v>
      </c>
      <c r="C9" s="173">
        <v>6</v>
      </c>
      <c r="D9" s="175">
        <f>'PRIX ELEMENTAIRES FOURNITURES'!J103*0.8</f>
        <v>0.69040000000000001</v>
      </c>
      <c r="E9" s="175">
        <f>'PRIX ELEMENTAIRES FOURNITURES'!J103*0.2</f>
        <v>0.1726</v>
      </c>
      <c r="F9" s="175">
        <f t="shared" si="0"/>
        <v>4.1424000000000003</v>
      </c>
      <c r="G9" s="175">
        <f t="shared" si="1"/>
        <v>1.0356000000000001</v>
      </c>
      <c r="H9" s="158">
        <f>SDP!$K$4</f>
        <v>1.2</v>
      </c>
      <c r="I9" s="175">
        <f t="shared" si="2"/>
        <v>6.2136000000000005</v>
      </c>
      <c r="L9" s="136"/>
    </row>
    <row r="10" spans="1:15" ht="17.25" customHeight="1">
      <c r="A10" s="173" t="str">
        <f>'PRIX ELEMENTAIRES FOURNITURES'!B22</f>
        <v>Cut back 0/1</v>
      </c>
      <c r="B10" s="173" t="s">
        <v>438</v>
      </c>
      <c r="C10" s="173">
        <v>1.2</v>
      </c>
      <c r="D10" s="175">
        <f>'PRIX ELEMENTAIRES FOURNITURES'!J22*0.8</f>
        <v>0.95996000000000015</v>
      </c>
      <c r="E10" s="175">
        <f>'PRIX ELEMENTAIRES FOURNITURES'!J22*0.2</f>
        <v>0.23999000000000004</v>
      </c>
      <c r="F10" s="175">
        <f t="shared" si="0"/>
        <v>1.1519520000000001</v>
      </c>
      <c r="G10" s="175">
        <f t="shared" si="1"/>
        <v>0.28798800000000002</v>
      </c>
      <c r="H10" s="158">
        <f>SDP!$K$4</f>
        <v>1.2</v>
      </c>
      <c r="I10" s="175">
        <f t="shared" si="2"/>
        <v>1.7279279999999999</v>
      </c>
      <c r="L10" s="136"/>
    </row>
    <row r="11" spans="1:15" ht="18" customHeight="1">
      <c r="A11" s="173"/>
      <c r="B11" s="173"/>
      <c r="C11" s="173"/>
      <c r="D11" s="175"/>
      <c r="E11" s="175"/>
      <c r="F11" s="175"/>
      <c r="G11" s="175"/>
      <c r="H11" s="158">
        <f>SDP!$K$4</f>
        <v>1.2</v>
      </c>
      <c r="I11" s="175"/>
      <c r="L11" s="136"/>
    </row>
    <row r="12" spans="1:15" ht="19.5" customHeight="1">
      <c r="A12" s="173"/>
      <c r="B12" s="173"/>
      <c r="C12" s="173"/>
      <c r="D12" s="175"/>
      <c r="E12" s="175"/>
      <c r="F12" s="175"/>
      <c r="G12" s="175"/>
      <c r="H12" s="158">
        <f>SDP!$K$4</f>
        <v>1.2</v>
      </c>
      <c r="I12" s="175"/>
      <c r="L12" s="136"/>
    </row>
    <row r="13" spans="1:15" ht="25.5" customHeight="1">
      <c r="A13" s="173"/>
      <c r="B13" s="173"/>
      <c r="C13" s="173"/>
      <c r="D13" s="175"/>
      <c r="E13" s="175"/>
      <c r="F13" s="175"/>
      <c r="G13" s="175"/>
      <c r="H13" s="158">
        <f>SDP!$K$4</f>
        <v>1.2</v>
      </c>
      <c r="I13" s="175"/>
      <c r="L13" s="136"/>
    </row>
    <row r="14" spans="1:15" ht="23.25" customHeight="1">
      <c r="A14" s="173"/>
      <c r="B14" s="173"/>
      <c r="C14" s="173"/>
      <c r="D14" s="175"/>
      <c r="E14" s="175"/>
      <c r="F14" s="175"/>
      <c r="G14" s="175"/>
      <c r="H14" s="158">
        <f>SDP!$K$4</f>
        <v>1.2</v>
      </c>
      <c r="I14" s="175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70.417439999999999</v>
      </c>
      <c r="G15" s="139">
        <f>SUM(G5:G14)</f>
        <v>14.083488000000003</v>
      </c>
      <c r="H15" s="153">
        <f>SDP!$K$4</f>
        <v>1.2</v>
      </c>
      <c r="I15" s="139">
        <f>SUM(I5:I14)</f>
        <v>84.500928000000016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3" t="str">
        <f>'PRIX ELEMENTAIRES ENGINS EQUI'!B15</f>
        <v>Trax</v>
      </c>
      <c r="B17" s="173" t="s">
        <v>221</v>
      </c>
      <c r="C17" s="173">
        <v>1</v>
      </c>
      <c r="D17" s="175">
        <f>'PRIX ELEMENTAIRES ENGINS EQUI'!G15*0.8</f>
        <v>280</v>
      </c>
      <c r="E17" s="175">
        <f>'PRIX ELEMENTAIRES ENGINS EQUI'!G15*0.2</f>
        <v>70</v>
      </c>
      <c r="F17" s="175">
        <f>D17*C17</f>
        <v>280</v>
      </c>
      <c r="G17" s="175">
        <f>E17*C17</f>
        <v>70</v>
      </c>
      <c r="H17" s="175">
        <f>SDP!$K$4</f>
        <v>1.2</v>
      </c>
      <c r="I17" s="175">
        <f>(G17+F17)*H17</f>
        <v>420</v>
      </c>
    </row>
    <row r="18" spans="1:11" ht="21" customHeight="1">
      <c r="A18" s="173" t="str">
        <f>'PRIX ELEMENTAIRES ENGINS EQUI'!B38</f>
        <v>Centrale d'enrobe</v>
      </c>
      <c r="B18" s="173" t="s">
        <v>221</v>
      </c>
      <c r="C18" s="173">
        <v>1</v>
      </c>
      <c r="D18" s="175">
        <f>'PRIX ELEMENTAIRES ENGINS EQUI'!G38*0.8</f>
        <v>800</v>
      </c>
      <c r="E18" s="175">
        <f>'PRIX ELEMENTAIRES ENGINS EQUI'!G38*0.2</f>
        <v>200</v>
      </c>
      <c r="F18" s="175">
        <f>D18*C18</f>
        <v>800</v>
      </c>
      <c r="G18" s="175">
        <f>E18*C18</f>
        <v>200</v>
      </c>
      <c r="H18" s="175">
        <f>SDP!$K$4</f>
        <v>1.2</v>
      </c>
      <c r="I18" s="175">
        <f>(G18+F18)*H18</f>
        <v>1200</v>
      </c>
    </row>
    <row r="19" spans="1:11" ht="17.25" customHeight="1">
      <c r="A19" s="173" t="str">
        <f>'PRIX ELEMENTAIRES ENGINS EQUI'!B18</f>
        <v>Camion plâteau/semi</v>
      </c>
      <c r="B19" s="173" t="s">
        <v>221</v>
      </c>
      <c r="C19" s="173">
        <v>4</v>
      </c>
      <c r="D19" s="175">
        <f>'PRIX ELEMENTAIRES ENGINS EQUI'!G18*0.8</f>
        <v>360</v>
      </c>
      <c r="E19" s="175">
        <f>'PRIX ELEMENTAIRES ENGINS EQUI'!G18*0.2</f>
        <v>90</v>
      </c>
      <c r="F19" s="175">
        <f t="shared" ref="F19:F22" si="3">D19*C19</f>
        <v>1440</v>
      </c>
      <c r="G19" s="175">
        <f t="shared" ref="G19:G22" si="4">E19*C19</f>
        <v>360</v>
      </c>
      <c r="H19" s="175">
        <f>SDP!$K$4</f>
        <v>1.2</v>
      </c>
      <c r="I19" s="175">
        <f t="shared" ref="I19:I23" si="5">(G19+F19)*H19</f>
        <v>2160</v>
      </c>
    </row>
    <row r="20" spans="1:11" ht="21" customHeight="1">
      <c r="A20" s="173" t="str">
        <f>'PRIX ELEMENTAIRES ENGINS EQUI'!B34</f>
        <v>Compresseur</v>
      </c>
      <c r="B20" s="173" t="s">
        <v>221</v>
      </c>
      <c r="C20" s="173">
        <v>1</v>
      </c>
      <c r="D20" s="175">
        <f>'PRIX ELEMENTAIRES ENGINS EQUI'!G34*0.8</f>
        <v>120</v>
      </c>
      <c r="E20" s="175">
        <f>'PRIX ELEMENTAIRES ENGINS EQUI'!G34*0.2</f>
        <v>30</v>
      </c>
      <c r="F20" s="175">
        <f t="shared" si="3"/>
        <v>120</v>
      </c>
      <c r="G20" s="175">
        <f t="shared" si="4"/>
        <v>30</v>
      </c>
      <c r="H20" s="175">
        <f>SDP!$K$4</f>
        <v>1.2</v>
      </c>
      <c r="I20" s="175">
        <f t="shared" si="5"/>
        <v>180</v>
      </c>
    </row>
    <row r="21" spans="1:11" ht="18.75" customHeight="1">
      <c r="A21" s="173" t="str">
        <f>'PRIX ELEMENTAIRES ENGINS EQUI'!B12</f>
        <v>Compacteur</v>
      </c>
      <c r="B21" s="173" t="s">
        <v>221</v>
      </c>
      <c r="C21" s="173">
        <v>2</v>
      </c>
      <c r="D21" s="175">
        <f>'PRIX ELEMENTAIRES ENGINS EQUI'!G12*0.8</f>
        <v>200</v>
      </c>
      <c r="E21" s="175">
        <f>'PRIX ELEMENTAIRES ENGINS EQUI'!G12*0.2</f>
        <v>50</v>
      </c>
      <c r="F21" s="175">
        <f t="shared" si="3"/>
        <v>400</v>
      </c>
      <c r="G21" s="175">
        <f t="shared" si="4"/>
        <v>100</v>
      </c>
      <c r="H21" s="175">
        <f>SDP!$K$4</f>
        <v>1.2</v>
      </c>
      <c r="I21" s="175">
        <f t="shared" si="5"/>
        <v>600</v>
      </c>
    </row>
    <row r="22" spans="1:11" ht="21" customHeight="1">
      <c r="A22" s="173" t="str">
        <f>'PRIX ELEMENTAIRES ENGINS EQUI'!B22</f>
        <v>Répandeuse</v>
      </c>
      <c r="B22" s="173" t="s">
        <v>221</v>
      </c>
      <c r="C22" s="173">
        <v>1</v>
      </c>
      <c r="D22" s="175">
        <f>'PRIX ELEMENTAIRES ENGINS EQUI'!G22*0.8</f>
        <v>320</v>
      </c>
      <c r="E22" s="175">
        <f>'PRIX ELEMENTAIRES ENGINS EQUI'!G22*0.2</f>
        <v>80</v>
      </c>
      <c r="F22" s="175">
        <f t="shared" si="3"/>
        <v>320</v>
      </c>
      <c r="G22" s="175">
        <f t="shared" si="4"/>
        <v>80</v>
      </c>
      <c r="H22" s="175">
        <f>SDP!$K$4</f>
        <v>1.2</v>
      </c>
      <c r="I22" s="175">
        <f t="shared" si="5"/>
        <v>480</v>
      </c>
    </row>
    <row r="23" spans="1:11" ht="18.75" customHeight="1">
      <c r="A23" s="173" t="str">
        <f>'PRIX ELEMENTAIRES ENGINS EQUI'!B21</f>
        <v>Finisher</v>
      </c>
      <c r="B23" s="173" t="s">
        <v>221</v>
      </c>
      <c r="C23" s="173">
        <v>1</v>
      </c>
      <c r="D23" s="175">
        <f>'PRIX ELEMENTAIRES ENGINS EQUI'!G21*0.8</f>
        <v>560</v>
      </c>
      <c r="E23" s="175">
        <f>'PRIX ELEMENTAIRES ENGINS EQUI'!G21*0.2</f>
        <v>140</v>
      </c>
      <c r="F23" s="175">
        <f t="shared" ref="F23" si="6">D23*C23</f>
        <v>560</v>
      </c>
      <c r="G23" s="175">
        <f t="shared" ref="G23" si="7">E23*C23</f>
        <v>140</v>
      </c>
      <c r="H23" s="175">
        <f>SDP!$K$4</f>
        <v>1.2</v>
      </c>
      <c r="I23" s="175">
        <f t="shared" si="5"/>
        <v>840</v>
      </c>
    </row>
    <row r="24" spans="1:11" ht="19.5" customHeight="1">
      <c r="A24" s="173"/>
      <c r="B24" s="173" t="s">
        <v>221</v>
      </c>
      <c r="C24" s="173"/>
      <c r="D24" s="175"/>
      <c r="E24" s="175"/>
      <c r="F24" s="175"/>
      <c r="G24" s="175"/>
      <c r="H24" s="175">
        <f>SDP!$K$4</f>
        <v>1.2</v>
      </c>
      <c r="I24" s="175"/>
    </row>
    <row r="25" spans="1:11" ht="23.25" customHeight="1">
      <c r="A25" s="173"/>
      <c r="B25" s="173" t="s">
        <v>221</v>
      </c>
      <c r="C25" s="173"/>
      <c r="D25" s="175"/>
      <c r="E25" s="175"/>
      <c r="F25" s="175"/>
      <c r="G25" s="175"/>
      <c r="H25" s="175">
        <f>SDP!$K$4</f>
        <v>1.2</v>
      </c>
      <c r="I25" s="175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3920</v>
      </c>
      <c r="G26" s="139">
        <f>SUM(G17:G25)</f>
        <v>980</v>
      </c>
      <c r="H26" s="153">
        <f>SDP!$K$4</f>
        <v>1.2</v>
      </c>
      <c r="I26" s="139">
        <f>SUM(I17:I25)</f>
        <v>5880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3" t="s">
        <v>218</v>
      </c>
      <c r="B28" s="173" t="s">
        <v>221</v>
      </c>
      <c r="C28" s="173">
        <v>1</v>
      </c>
      <c r="D28" s="175">
        <f>K28*0.8</f>
        <v>33.527999999999999</v>
      </c>
      <c r="E28" s="175">
        <f>K28*0.2</f>
        <v>8.3819999999999997</v>
      </c>
      <c r="F28" s="175">
        <f>ROUND(D28*C28,3)</f>
        <v>33.527999999999999</v>
      </c>
      <c r="G28" s="175">
        <f>ROUND(E28*C28,3)</f>
        <v>8.3819999999999997</v>
      </c>
      <c r="H28" s="175">
        <f>SDP!$K$4</f>
        <v>1.2</v>
      </c>
      <c r="I28" s="175">
        <f t="shared" ref="I28:I30" si="8">(F28+G28)*H28</f>
        <v>50.291999999999994</v>
      </c>
      <c r="K28">
        <f>'PRIX ELEMENTAIRES MO'!$I$15</f>
        <v>41.91</v>
      </c>
    </row>
    <row r="29" spans="1:11" ht="18" customHeight="1">
      <c r="A29" s="173" t="s">
        <v>219</v>
      </c>
      <c r="B29" s="173" t="s">
        <v>221</v>
      </c>
      <c r="C29" s="173">
        <v>4</v>
      </c>
      <c r="D29" s="175">
        <f>ROUND(K29*0.8,3)</f>
        <v>29.434000000000001</v>
      </c>
      <c r="E29" s="175">
        <f>ROUND(K29*0.2,3)</f>
        <v>7.3579999999999997</v>
      </c>
      <c r="F29" s="175">
        <f>ROUND(D29*C29,3)</f>
        <v>117.736</v>
      </c>
      <c r="G29" s="175">
        <f>ROUND(E29*C29,3)</f>
        <v>29.431999999999999</v>
      </c>
      <c r="H29" s="175">
        <f>SDP!$K$4</f>
        <v>1.2</v>
      </c>
      <c r="I29" s="175">
        <f t="shared" si="8"/>
        <v>176.60159999999999</v>
      </c>
      <c r="K29">
        <f>'PRIX ELEMENTAIRES MO'!$I$16</f>
        <v>36.792000000000002</v>
      </c>
    </row>
    <row r="30" spans="1:11" ht="18" customHeight="1">
      <c r="A30" s="173" t="s">
        <v>220</v>
      </c>
      <c r="B30" s="173" t="s">
        <v>221</v>
      </c>
      <c r="C30" s="23">
        <v>8</v>
      </c>
      <c r="D30" s="175">
        <f t="shared" ref="D30" si="9">K30*0.8</f>
        <v>21.488</v>
      </c>
      <c r="E30" s="175">
        <f t="shared" ref="E30" si="10">K30*0.2</f>
        <v>5.3719999999999999</v>
      </c>
      <c r="F30" s="175">
        <f t="shared" ref="F30" si="11">D30*C30</f>
        <v>171.904</v>
      </c>
      <c r="G30" s="175">
        <f t="shared" ref="G30" si="12">E30*C30</f>
        <v>42.975999999999999</v>
      </c>
      <c r="H30" s="175">
        <f>SDP!$K$4</f>
        <v>1.2</v>
      </c>
      <c r="I30" s="175">
        <f t="shared" si="8"/>
        <v>257.85599999999999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323.16800000000001</v>
      </c>
      <c r="G31" s="139">
        <f>SUM(G28:G30)</f>
        <v>80.789999999999992</v>
      </c>
      <c r="H31" s="153">
        <f>SDP!$K$4</f>
        <v>1.2</v>
      </c>
      <c r="I31" s="139">
        <f>SUM(I28:I30)</f>
        <v>484.74959999999999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4"/>
      <c r="E34" s="174"/>
      <c r="F34" s="174">
        <f>F31+F26</f>
        <v>4243.1679999999997</v>
      </c>
      <c r="G34" s="143">
        <f>G31+G26</f>
        <v>1060.79</v>
      </c>
      <c r="H34" s="156"/>
      <c r="I34" s="150">
        <f>I31+I26</f>
        <v>6364.7496000000001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4"/>
      <c r="E36" s="174"/>
      <c r="F36" s="174"/>
      <c r="G36" s="174">
        <v>1000</v>
      </c>
      <c r="H36" s="158"/>
      <c r="I36" s="174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74.660607999999996</v>
      </c>
      <c r="G38" s="145">
        <f>G34/G36+G15</f>
        <v>15.144278000000003</v>
      </c>
      <c r="H38" s="160"/>
      <c r="I38" s="145">
        <f>I34/G36+I15</f>
        <v>90.865677600000012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74.661000000000001</v>
      </c>
      <c r="G39" s="146">
        <f>ROUND(G38,3)</f>
        <v>15.144</v>
      </c>
      <c r="H39" s="161">
        <f>SDP!$K$4</f>
        <v>1.2</v>
      </c>
      <c r="I39" s="146">
        <f>ROUND(I38,3)</f>
        <v>90.866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Feuil24"/>
  <dimension ref="A1:O39"/>
  <sheetViews>
    <sheetView workbookViewId="0">
      <selection activeCell="F45" sqref="F45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35</v>
      </c>
      <c r="B1" s="221" t="str">
        <f>'BP+BE'!B30</f>
        <v>Bordure de trottoir T3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5" t="s">
        <v>418</v>
      </c>
      <c r="E3" s="175" t="s">
        <v>195</v>
      </c>
      <c r="F3" s="175" t="s">
        <v>418</v>
      </c>
      <c r="G3" s="174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3" t="str">
        <f>'PRIX ELEMENTAIRES FOURNITURES'!B104</f>
        <v>Bordure T3</v>
      </c>
      <c r="B5" s="173" t="s">
        <v>24</v>
      </c>
      <c r="C5" s="173">
        <v>1</v>
      </c>
      <c r="D5" s="175">
        <f>'PRIX ELEMENTAIRES FOURNITURES'!J104*0.8</f>
        <v>2.72</v>
      </c>
      <c r="E5" s="175">
        <f>'PRIX ELEMENTAIRES FOURNITURES'!J104*0.2</f>
        <v>0.68</v>
      </c>
      <c r="F5" s="175">
        <f t="shared" ref="F5:F10" si="0">D5*C5</f>
        <v>2.72</v>
      </c>
      <c r="G5" s="175">
        <f t="shared" ref="G5:G10" si="1">E5*C5</f>
        <v>0.68</v>
      </c>
      <c r="H5" s="158">
        <f>SDP!$K$4</f>
        <v>1.2</v>
      </c>
      <c r="I5" s="175">
        <f t="shared" ref="I5:I10" si="2">(F5+G5)*H5</f>
        <v>4.08</v>
      </c>
      <c r="L5" s="136"/>
    </row>
    <row r="6" spans="1:15" ht="17.25" customHeight="1">
      <c r="A6" s="173" t="str">
        <f>'PRIX ELEMENTAIRES FOURNITURES'!B105</f>
        <v>Beton 250</v>
      </c>
      <c r="B6" s="173" t="s">
        <v>23</v>
      </c>
      <c r="C6" s="173">
        <v>8.0000000000000002E-3</v>
      </c>
      <c r="D6" s="175">
        <f>'PRIX ELEMENTAIRES FOURNITURES'!J105*0.8</f>
        <v>60.08</v>
      </c>
      <c r="E6" s="175">
        <f>'PRIX ELEMENTAIRES FOURNITURES'!J105*0.2</f>
        <v>15.02</v>
      </c>
      <c r="F6" s="175">
        <f t="shared" si="0"/>
        <v>0.48064000000000001</v>
      </c>
      <c r="G6" s="175">
        <f t="shared" si="1"/>
        <v>0.12016</v>
      </c>
      <c r="H6" s="158">
        <f>SDP!$K$4</f>
        <v>1.2</v>
      </c>
      <c r="I6" s="175">
        <f t="shared" si="2"/>
        <v>0.72095999999999993</v>
      </c>
      <c r="L6" s="136"/>
    </row>
    <row r="7" spans="1:15" ht="15" customHeight="1">
      <c r="A7" s="173" t="str">
        <f>'PRIX ELEMENTAIRES FOURNITURES'!B106</f>
        <v>mortier</v>
      </c>
      <c r="B7" s="173" t="s">
        <v>23</v>
      </c>
      <c r="C7" s="173">
        <v>0.02</v>
      </c>
      <c r="D7" s="175">
        <f>'PRIX ELEMENTAIRES FOURNITURES'!J106*0.8</f>
        <v>40</v>
      </c>
      <c r="E7" s="175">
        <f>'PRIX ELEMENTAIRES FOURNITURES'!J106*0.2</f>
        <v>10</v>
      </c>
      <c r="F7" s="175">
        <f t="shared" si="0"/>
        <v>0.8</v>
      </c>
      <c r="G7" s="175">
        <f t="shared" si="1"/>
        <v>0.2</v>
      </c>
      <c r="H7" s="158">
        <f>SDP!$K$4</f>
        <v>1.2</v>
      </c>
      <c r="I7" s="175">
        <f t="shared" si="2"/>
        <v>1.2</v>
      </c>
    </row>
    <row r="8" spans="1:15" ht="21" customHeight="1">
      <c r="A8" s="173"/>
      <c r="B8" s="173"/>
      <c r="C8" s="173"/>
      <c r="D8" s="175">
        <v>0</v>
      </c>
      <c r="E8" s="175">
        <v>0</v>
      </c>
      <c r="F8" s="175">
        <f t="shared" si="0"/>
        <v>0</v>
      </c>
      <c r="G8" s="175">
        <f t="shared" si="1"/>
        <v>0</v>
      </c>
      <c r="H8" s="158">
        <f>SDP!$K$4</f>
        <v>1.2</v>
      </c>
      <c r="I8" s="175">
        <f t="shared" si="2"/>
        <v>0</v>
      </c>
      <c r="L8" s="136"/>
    </row>
    <row r="9" spans="1:15" ht="19.5" customHeight="1">
      <c r="A9" s="173"/>
      <c r="B9" s="173"/>
      <c r="C9" s="173"/>
      <c r="D9" s="175">
        <v>0</v>
      </c>
      <c r="E9" s="175">
        <v>0</v>
      </c>
      <c r="F9" s="175">
        <f t="shared" si="0"/>
        <v>0</v>
      </c>
      <c r="G9" s="175">
        <f t="shared" si="1"/>
        <v>0</v>
      </c>
      <c r="H9" s="158">
        <f>SDP!$K$4</f>
        <v>1.2</v>
      </c>
      <c r="I9" s="175">
        <f t="shared" si="2"/>
        <v>0</v>
      </c>
      <c r="L9" s="136"/>
    </row>
    <row r="10" spans="1:15" ht="17.25" customHeight="1">
      <c r="A10" s="173"/>
      <c r="B10" s="173"/>
      <c r="C10" s="173"/>
      <c r="D10" s="175">
        <v>0</v>
      </c>
      <c r="E10" s="175">
        <v>0</v>
      </c>
      <c r="F10" s="175">
        <f t="shared" si="0"/>
        <v>0</v>
      </c>
      <c r="G10" s="175">
        <f t="shared" si="1"/>
        <v>0</v>
      </c>
      <c r="H10" s="158">
        <f>SDP!$K$4</f>
        <v>1.2</v>
      </c>
      <c r="I10" s="175">
        <f t="shared" si="2"/>
        <v>0</v>
      </c>
      <c r="L10" s="136"/>
    </row>
    <row r="11" spans="1:15" ht="18" customHeight="1">
      <c r="A11" s="173"/>
      <c r="B11" s="173"/>
      <c r="C11" s="173"/>
      <c r="D11" s="175"/>
      <c r="E11" s="175"/>
      <c r="F11" s="175"/>
      <c r="G11" s="175"/>
      <c r="H11" s="158">
        <f>SDP!$K$4</f>
        <v>1.2</v>
      </c>
      <c r="I11" s="175"/>
      <c r="L11" s="136"/>
    </row>
    <row r="12" spans="1:15" ht="19.5" customHeight="1">
      <c r="A12" s="173"/>
      <c r="B12" s="173"/>
      <c r="C12" s="173"/>
      <c r="D12" s="175"/>
      <c r="E12" s="175"/>
      <c r="F12" s="175"/>
      <c r="G12" s="175"/>
      <c r="H12" s="158">
        <f>SDP!$K$4</f>
        <v>1.2</v>
      </c>
      <c r="I12" s="175"/>
      <c r="L12" s="136"/>
    </row>
    <row r="13" spans="1:15" ht="25.5" customHeight="1">
      <c r="A13" s="173"/>
      <c r="B13" s="173"/>
      <c r="C13" s="173"/>
      <c r="D13" s="175"/>
      <c r="E13" s="175"/>
      <c r="F13" s="175"/>
      <c r="G13" s="175"/>
      <c r="H13" s="158">
        <f>SDP!$K$4</f>
        <v>1.2</v>
      </c>
      <c r="I13" s="175"/>
      <c r="L13" s="136"/>
    </row>
    <row r="14" spans="1:15" ht="23.25" customHeight="1">
      <c r="A14" s="173"/>
      <c r="B14" s="173"/>
      <c r="C14" s="173"/>
      <c r="D14" s="175"/>
      <c r="E14" s="175"/>
      <c r="F14" s="175"/>
      <c r="G14" s="175"/>
      <c r="H14" s="158">
        <f>SDP!$K$4</f>
        <v>1.2</v>
      </c>
      <c r="I14" s="175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5.0008000000000008</v>
      </c>
      <c r="G15" s="139">
        <f>SUM(G5:G14)</f>
        <v>1.0001600000000002</v>
      </c>
      <c r="H15" s="153">
        <f>SDP!$K$4</f>
        <v>1.2</v>
      </c>
      <c r="I15" s="139">
        <f>SUM(I5:I14)</f>
        <v>6.0009600000000001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3" t="str">
        <f>'PRIX ELEMENTAIRES ENGINS EQUI'!B39</f>
        <v>Mini chargeur</v>
      </c>
      <c r="B17" s="173" t="s">
        <v>221</v>
      </c>
      <c r="C17" s="173">
        <v>0.5</v>
      </c>
      <c r="D17" s="175">
        <f>'PRIX ELEMENTAIRES ENGINS EQUI'!G39*0.8</f>
        <v>120</v>
      </c>
      <c r="E17" s="175">
        <f>'PRIX ELEMENTAIRES ENGINS EQUI'!G39*0.2</f>
        <v>30</v>
      </c>
      <c r="F17" s="175">
        <f>D17*C17</f>
        <v>60</v>
      </c>
      <c r="G17" s="175">
        <f>E17*C17</f>
        <v>15</v>
      </c>
      <c r="H17" s="175">
        <f>SDP!$K$4</f>
        <v>1.2</v>
      </c>
      <c r="I17" s="175">
        <f>(G17+F17)*H17</f>
        <v>90</v>
      </c>
    </row>
    <row r="18" spans="1:11" ht="21" customHeight="1">
      <c r="A18" s="173"/>
      <c r="B18" s="173"/>
      <c r="C18" s="173"/>
      <c r="D18" s="175"/>
      <c r="E18" s="175">
        <v>0</v>
      </c>
      <c r="F18" s="175">
        <f>D18*C18</f>
        <v>0</v>
      </c>
      <c r="G18" s="175">
        <f>E18*C18</f>
        <v>0</v>
      </c>
      <c r="H18" s="175">
        <f>SDP!$K$4</f>
        <v>1.2</v>
      </c>
      <c r="I18" s="175">
        <f>(G18+F18)*H18</f>
        <v>0</v>
      </c>
    </row>
    <row r="19" spans="1:11" ht="17.25" customHeight="1">
      <c r="A19" s="173"/>
      <c r="B19" s="173"/>
      <c r="C19" s="173"/>
      <c r="D19" s="175"/>
      <c r="E19" s="175">
        <v>0</v>
      </c>
      <c r="F19" s="175">
        <f t="shared" ref="F19:F23" si="3">D19*C19</f>
        <v>0</v>
      </c>
      <c r="G19" s="175">
        <f t="shared" ref="G19:G23" si="4">E19*C19</f>
        <v>0</v>
      </c>
      <c r="H19" s="175">
        <f>SDP!$K$4</f>
        <v>1.2</v>
      </c>
      <c r="I19" s="175">
        <f t="shared" ref="I19:I23" si="5">(G19+F19)*H19</f>
        <v>0</v>
      </c>
    </row>
    <row r="20" spans="1:11" ht="21" customHeight="1">
      <c r="A20" s="173"/>
      <c r="B20" s="173"/>
      <c r="C20" s="173"/>
      <c r="D20" s="175"/>
      <c r="E20" s="175">
        <v>0</v>
      </c>
      <c r="F20" s="175">
        <f t="shared" si="3"/>
        <v>0</v>
      </c>
      <c r="G20" s="175">
        <f t="shared" si="4"/>
        <v>0</v>
      </c>
      <c r="H20" s="175">
        <f>SDP!$K$4</f>
        <v>1.2</v>
      </c>
      <c r="I20" s="175">
        <f t="shared" si="5"/>
        <v>0</v>
      </c>
    </row>
    <row r="21" spans="1:11" ht="18.75" customHeight="1">
      <c r="A21" s="173"/>
      <c r="B21" s="173"/>
      <c r="C21" s="173"/>
      <c r="D21" s="175"/>
      <c r="E21" s="175">
        <v>0</v>
      </c>
      <c r="F21" s="175">
        <f t="shared" si="3"/>
        <v>0</v>
      </c>
      <c r="G21" s="175">
        <f t="shared" si="4"/>
        <v>0</v>
      </c>
      <c r="H21" s="175">
        <f>SDP!$K$4</f>
        <v>1.2</v>
      </c>
      <c r="I21" s="175">
        <f t="shared" si="5"/>
        <v>0</v>
      </c>
    </row>
    <row r="22" spans="1:11" ht="21" customHeight="1">
      <c r="A22" s="173"/>
      <c r="B22" s="173"/>
      <c r="C22" s="173"/>
      <c r="D22" s="175"/>
      <c r="E22" s="175">
        <v>0</v>
      </c>
      <c r="F22" s="175">
        <f t="shared" si="3"/>
        <v>0</v>
      </c>
      <c r="G22" s="175">
        <f t="shared" si="4"/>
        <v>0</v>
      </c>
      <c r="H22" s="175">
        <f>SDP!$K$4</f>
        <v>1.2</v>
      </c>
      <c r="I22" s="175">
        <f t="shared" si="5"/>
        <v>0</v>
      </c>
    </row>
    <row r="23" spans="1:11" ht="18.75" customHeight="1">
      <c r="A23" s="173"/>
      <c r="B23" s="173"/>
      <c r="C23" s="173"/>
      <c r="D23" s="175"/>
      <c r="E23" s="175">
        <v>0</v>
      </c>
      <c r="F23" s="175">
        <f t="shared" si="3"/>
        <v>0</v>
      </c>
      <c r="G23" s="175">
        <f t="shared" si="4"/>
        <v>0</v>
      </c>
      <c r="H23" s="175">
        <f>SDP!$K$4</f>
        <v>1.2</v>
      </c>
      <c r="I23" s="175">
        <f t="shared" si="5"/>
        <v>0</v>
      </c>
    </row>
    <row r="24" spans="1:11" ht="19.5" customHeight="1">
      <c r="A24" s="173"/>
      <c r="B24" s="173" t="s">
        <v>221</v>
      </c>
      <c r="C24" s="173"/>
      <c r="D24" s="175"/>
      <c r="E24" s="175"/>
      <c r="F24" s="175"/>
      <c r="G24" s="175"/>
      <c r="H24" s="175">
        <f>SDP!$K$4</f>
        <v>1.2</v>
      </c>
      <c r="I24" s="175"/>
    </row>
    <row r="25" spans="1:11" ht="23.25" customHeight="1">
      <c r="A25" s="173"/>
      <c r="B25" s="173" t="s">
        <v>221</v>
      </c>
      <c r="C25" s="173"/>
      <c r="D25" s="175"/>
      <c r="E25" s="175"/>
      <c r="F25" s="175"/>
      <c r="G25" s="175"/>
      <c r="H25" s="175">
        <f>SDP!$K$4</f>
        <v>1.2</v>
      </c>
      <c r="I25" s="175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60</v>
      </c>
      <c r="G26" s="139">
        <f>SUM(G17:G25)</f>
        <v>15</v>
      </c>
      <c r="H26" s="153">
        <f>SDP!$K$4</f>
        <v>1.2</v>
      </c>
      <c r="I26" s="139">
        <f>SUM(I17:I25)</f>
        <v>90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3" t="s">
        <v>218</v>
      </c>
      <c r="B28" s="173" t="s">
        <v>221</v>
      </c>
      <c r="C28" s="173">
        <v>0.5</v>
      </c>
      <c r="D28" s="175">
        <f>K28*0.8</f>
        <v>33.527999999999999</v>
      </c>
      <c r="E28" s="175">
        <f>K28*0.2</f>
        <v>8.3819999999999997</v>
      </c>
      <c r="F28" s="175">
        <f>ROUND(D28*C28,3)</f>
        <v>16.763999999999999</v>
      </c>
      <c r="G28" s="175">
        <f>ROUND(E28*C28,3)</f>
        <v>4.1909999999999998</v>
      </c>
      <c r="H28" s="175">
        <f>SDP!$K$4</f>
        <v>1.2</v>
      </c>
      <c r="I28" s="175">
        <f t="shared" ref="I28:I30" si="6">(F28+G28)*H28</f>
        <v>25.145999999999997</v>
      </c>
      <c r="K28">
        <f>'PRIX ELEMENTAIRES MO'!$I$15</f>
        <v>41.91</v>
      </c>
    </row>
    <row r="29" spans="1:11" ht="18" customHeight="1">
      <c r="A29" s="173" t="s">
        <v>219</v>
      </c>
      <c r="B29" s="173" t="s">
        <v>221</v>
      </c>
      <c r="C29" s="173">
        <v>2</v>
      </c>
      <c r="D29" s="175">
        <f>ROUND(K29*0.8,3)</f>
        <v>29.434000000000001</v>
      </c>
      <c r="E29" s="175">
        <f>ROUND(K29*0.2,3)</f>
        <v>7.3579999999999997</v>
      </c>
      <c r="F29" s="175">
        <f>ROUND(D29*C29,3)</f>
        <v>58.868000000000002</v>
      </c>
      <c r="G29" s="175">
        <f>ROUND(E29*C29,3)</f>
        <v>14.715999999999999</v>
      </c>
      <c r="H29" s="175">
        <f>SDP!$K$4</f>
        <v>1.2</v>
      </c>
      <c r="I29" s="175">
        <f t="shared" si="6"/>
        <v>88.300799999999995</v>
      </c>
      <c r="K29">
        <f>'PRIX ELEMENTAIRES MO'!$I$16</f>
        <v>36.792000000000002</v>
      </c>
    </row>
    <row r="30" spans="1:11" ht="18" customHeight="1">
      <c r="A30" s="173" t="s">
        <v>220</v>
      </c>
      <c r="B30" s="173" t="s">
        <v>221</v>
      </c>
      <c r="C30" s="23">
        <v>6</v>
      </c>
      <c r="D30" s="175">
        <f t="shared" ref="D30" si="7">K30*0.8</f>
        <v>21.488</v>
      </c>
      <c r="E30" s="175">
        <f t="shared" ref="E30" si="8">K30*0.2</f>
        <v>5.3719999999999999</v>
      </c>
      <c r="F30" s="175">
        <f t="shared" ref="F30" si="9">D30*C30</f>
        <v>128.928</v>
      </c>
      <c r="G30" s="175">
        <f t="shared" ref="G30" si="10">E30*C30</f>
        <v>32.231999999999999</v>
      </c>
      <c r="H30" s="175">
        <f>SDP!$K$4</f>
        <v>1.2</v>
      </c>
      <c r="I30" s="175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204.56</v>
      </c>
      <c r="G31" s="139">
        <f>SUM(G28:G30)</f>
        <v>51.138999999999996</v>
      </c>
      <c r="H31" s="153">
        <f>SDP!$K$4</f>
        <v>1.2</v>
      </c>
      <c r="I31" s="139">
        <f>SUM(I28:I30)</f>
        <v>306.83879999999999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4"/>
      <c r="E34" s="174"/>
      <c r="F34" s="174">
        <f>F31+F26</f>
        <v>264.56</v>
      </c>
      <c r="G34" s="143">
        <f>G31+G26</f>
        <v>66.138999999999996</v>
      </c>
      <c r="H34" s="156"/>
      <c r="I34" s="150">
        <f>I31+I26</f>
        <v>396.83879999999999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4"/>
      <c r="E36" s="174"/>
      <c r="F36" s="174"/>
      <c r="G36" s="174">
        <v>110</v>
      </c>
      <c r="H36" s="158"/>
      <c r="I36" s="174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7.4058909090909104</v>
      </c>
      <c r="G38" s="145">
        <f>G34/G36+G15</f>
        <v>1.6014236363636365</v>
      </c>
      <c r="H38" s="160"/>
      <c r="I38" s="145">
        <f>I34/G36+I15</f>
        <v>9.6085854545454552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7.4059999999999997</v>
      </c>
      <c r="G39" s="146">
        <f>ROUND(G38,3)</f>
        <v>1.601</v>
      </c>
      <c r="H39" s="161">
        <f>SDP!$K$4</f>
        <v>1.2</v>
      </c>
      <c r="I39" s="146">
        <f>ROUND(I38,3)</f>
        <v>9.609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Feuil25"/>
  <dimension ref="A1:O39"/>
  <sheetViews>
    <sheetView workbookViewId="0">
      <selection activeCell="J14" sqref="J14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36</v>
      </c>
      <c r="B1" s="221" t="str">
        <f>'BP+BE'!B31</f>
        <v>Canniveaux contre bordure CS3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5" t="s">
        <v>418</v>
      </c>
      <c r="E3" s="175" t="s">
        <v>195</v>
      </c>
      <c r="F3" s="175" t="s">
        <v>418</v>
      </c>
      <c r="G3" s="174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3" t="str">
        <f>'PRIX ELEMENTAIRES FOURNITURES'!B32</f>
        <v>Canniveau latéral type CS3</v>
      </c>
      <c r="B5" s="173" t="s">
        <v>24</v>
      </c>
      <c r="C5" s="173">
        <v>1.05</v>
      </c>
      <c r="D5" s="175">
        <f>'PRIX ELEMENTAIRES FOURNITURES'!J32*0.8</f>
        <v>3.6401760000000003</v>
      </c>
      <c r="E5" s="175">
        <f>'PRIX ELEMENTAIRES FOURNITURES'!J32*0.2</f>
        <v>0.91004400000000008</v>
      </c>
      <c r="F5" s="175">
        <f t="shared" ref="F5:F10" si="0">D5*C5</f>
        <v>3.8221848000000005</v>
      </c>
      <c r="G5" s="175">
        <f t="shared" ref="G5:G10" si="1">E5*C5</f>
        <v>0.95554620000000012</v>
      </c>
      <c r="H5" s="158">
        <f>SDP!$K$4</f>
        <v>1.2</v>
      </c>
      <c r="I5" s="175">
        <f t="shared" ref="I5:I10" si="2">(F5+G5)*H5</f>
        <v>5.7332772000000007</v>
      </c>
      <c r="L5" s="136"/>
    </row>
    <row r="6" spans="1:15" ht="17.25" customHeight="1">
      <c r="A6" s="173" t="str">
        <f>'PRIX ELEMENTAIRES FOURNITURES'!B105</f>
        <v>Beton 250</v>
      </c>
      <c r="B6" s="173" t="s">
        <v>23</v>
      </c>
      <c r="C6" s="173">
        <v>8.0000000000000002E-3</v>
      </c>
      <c r="D6" s="175">
        <f>'PRIX ELEMENTAIRES FOURNITURES'!J105*0.8</f>
        <v>60.08</v>
      </c>
      <c r="E6" s="175">
        <f>'PRIX ELEMENTAIRES FOURNITURES'!J105*0.2</f>
        <v>15.02</v>
      </c>
      <c r="F6" s="175">
        <f t="shared" si="0"/>
        <v>0.48064000000000001</v>
      </c>
      <c r="G6" s="175">
        <f t="shared" si="1"/>
        <v>0.12016</v>
      </c>
      <c r="H6" s="158">
        <f>SDP!$K$4</f>
        <v>1.2</v>
      </c>
      <c r="I6" s="175">
        <f t="shared" si="2"/>
        <v>0.72095999999999993</v>
      </c>
      <c r="L6" s="136"/>
    </row>
    <row r="7" spans="1:15" ht="15" customHeight="1">
      <c r="A7" s="173" t="str">
        <f>'PRIX ELEMENTAIRES FOURNITURES'!B106</f>
        <v>mortier</v>
      </c>
      <c r="B7" s="173" t="s">
        <v>23</v>
      </c>
      <c r="C7" s="173">
        <v>0.02</v>
      </c>
      <c r="D7" s="175">
        <f>'PRIX ELEMENTAIRES FOURNITURES'!J106*0.8</f>
        <v>40</v>
      </c>
      <c r="E7" s="175">
        <f>'PRIX ELEMENTAIRES FOURNITURES'!J106*0.2</f>
        <v>10</v>
      </c>
      <c r="F7" s="175">
        <f t="shared" si="0"/>
        <v>0.8</v>
      </c>
      <c r="G7" s="175">
        <f t="shared" si="1"/>
        <v>0.2</v>
      </c>
      <c r="H7" s="158">
        <f>SDP!$K$4</f>
        <v>1.2</v>
      </c>
      <c r="I7" s="175">
        <f t="shared" si="2"/>
        <v>1.2</v>
      </c>
    </row>
    <row r="8" spans="1:15" ht="21" customHeight="1">
      <c r="A8" s="173"/>
      <c r="B8" s="173"/>
      <c r="C8" s="173"/>
      <c r="D8" s="175">
        <v>0</v>
      </c>
      <c r="E8" s="175">
        <v>0</v>
      </c>
      <c r="F8" s="175">
        <f t="shared" si="0"/>
        <v>0</v>
      </c>
      <c r="G8" s="175">
        <f t="shared" si="1"/>
        <v>0</v>
      </c>
      <c r="H8" s="158">
        <f>SDP!$K$4</f>
        <v>1.2</v>
      </c>
      <c r="I8" s="175">
        <f t="shared" si="2"/>
        <v>0</v>
      </c>
      <c r="L8" s="136"/>
    </row>
    <row r="9" spans="1:15" ht="19.5" customHeight="1">
      <c r="A9" s="173"/>
      <c r="B9" s="173"/>
      <c r="C9" s="173"/>
      <c r="D9" s="175">
        <v>0</v>
      </c>
      <c r="E9" s="175">
        <v>0</v>
      </c>
      <c r="F9" s="175">
        <f t="shared" si="0"/>
        <v>0</v>
      </c>
      <c r="G9" s="175">
        <f t="shared" si="1"/>
        <v>0</v>
      </c>
      <c r="H9" s="158">
        <f>SDP!$K$4</f>
        <v>1.2</v>
      </c>
      <c r="I9" s="175">
        <f t="shared" si="2"/>
        <v>0</v>
      </c>
      <c r="L9" s="136"/>
    </row>
    <row r="10" spans="1:15" ht="17.25" customHeight="1">
      <c r="A10" s="173"/>
      <c r="B10" s="173"/>
      <c r="C10" s="173"/>
      <c r="D10" s="175">
        <v>0</v>
      </c>
      <c r="E10" s="175">
        <v>0</v>
      </c>
      <c r="F10" s="175">
        <f t="shared" si="0"/>
        <v>0</v>
      </c>
      <c r="G10" s="175">
        <f t="shared" si="1"/>
        <v>0</v>
      </c>
      <c r="H10" s="158">
        <f>SDP!$K$4</f>
        <v>1.2</v>
      </c>
      <c r="I10" s="175">
        <f t="shared" si="2"/>
        <v>0</v>
      </c>
      <c r="L10" s="136"/>
    </row>
    <row r="11" spans="1:15" ht="18" customHeight="1">
      <c r="A11" s="173"/>
      <c r="B11" s="173"/>
      <c r="C11" s="173"/>
      <c r="D11" s="175"/>
      <c r="E11" s="175"/>
      <c r="F11" s="175"/>
      <c r="G11" s="175"/>
      <c r="H11" s="158">
        <f>SDP!$K$4</f>
        <v>1.2</v>
      </c>
      <c r="I11" s="175"/>
      <c r="L11" s="136"/>
    </row>
    <row r="12" spans="1:15" ht="19.5" customHeight="1">
      <c r="A12" s="173"/>
      <c r="B12" s="173"/>
      <c r="C12" s="173"/>
      <c r="D12" s="175"/>
      <c r="E12" s="175"/>
      <c r="F12" s="175"/>
      <c r="G12" s="175"/>
      <c r="H12" s="158">
        <f>SDP!$K$4</f>
        <v>1.2</v>
      </c>
      <c r="I12" s="175"/>
      <c r="L12" s="136"/>
    </row>
    <row r="13" spans="1:15" ht="25.5" customHeight="1">
      <c r="A13" s="173"/>
      <c r="B13" s="173"/>
      <c r="C13" s="173"/>
      <c r="D13" s="175"/>
      <c r="E13" s="175"/>
      <c r="F13" s="175"/>
      <c r="G13" s="175"/>
      <c r="H13" s="158">
        <f>SDP!$K$4</f>
        <v>1.2</v>
      </c>
      <c r="I13" s="175"/>
      <c r="L13" s="136"/>
    </row>
    <row r="14" spans="1:15" ht="23.25" customHeight="1">
      <c r="A14" s="173"/>
      <c r="B14" s="173"/>
      <c r="C14" s="173"/>
      <c r="D14" s="175"/>
      <c r="E14" s="175"/>
      <c r="F14" s="175"/>
      <c r="G14" s="175"/>
      <c r="H14" s="158">
        <f>SDP!$K$4</f>
        <v>1.2</v>
      </c>
      <c r="I14" s="175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6.3785310000000015</v>
      </c>
      <c r="G15" s="139">
        <f>SUM(G5:G14)</f>
        <v>1.2757062000000001</v>
      </c>
      <c r="H15" s="153">
        <f>SDP!$K$4</f>
        <v>1.2</v>
      </c>
      <c r="I15" s="139">
        <f>SUM(I5:I14)</f>
        <v>7.6542372000000007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3" t="str">
        <f>'PRIX ELEMENTAIRES ENGINS EQUI'!B39</f>
        <v>Mini chargeur</v>
      </c>
      <c r="B17" s="173" t="s">
        <v>221</v>
      </c>
      <c r="C17" s="173">
        <v>0.5</v>
      </c>
      <c r="D17" s="175">
        <f>'PRIX ELEMENTAIRES ENGINS EQUI'!G39*0.8</f>
        <v>120</v>
      </c>
      <c r="E17" s="175">
        <f>'PRIX ELEMENTAIRES ENGINS EQUI'!G39*0.2</f>
        <v>30</v>
      </c>
      <c r="F17" s="175">
        <f>D17*C17</f>
        <v>60</v>
      </c>
      <c r="G17" s="175">
        <f>E17*C17</f>
        <v>15</v>
      </c>
      <c r="H17" s="175">
        <f>SDP!$K$4</f>
        <v>1.2</v>
      </c>
      <c r="I17" s="175">
        <f>(G17+F17)*H17</f>
        <v>90</v>
      </c>
    </row>
    <row r="18" spans="1:11" ht="21" customHeight="1">
      <c r="A18" s="173"/>
      <c r="B18" s="173"/>
      <c r="C18" s="173"/>
      <c r="D18" s="175"/>
      <c r="E18" s="175">
        <v>0</v>
      </c>
      <c r="F18" s="175">
        <f>D18*C18</f>
        <v>0</v>
      </c>
      <c r="G18" s="175">
        <f>E18*C18</f>
        <v>0</v>
      </c>
      <c r="H18" s="175">
        <f>SDP!$K$4</f>
        <v>1.2</v>
      </c>
      <c r="I18" s="175">
        <f>(G18+F18)*H18</f>
        <v>0</v>
      </c>
    </row>
    <row r="19" spans="1:11" ht="17.25" customHeight="1">
      <c r="A19" s="173"/>
      <c r="B19" s="173"/>
      <c r="C19" s="173"/>
      <c r="D19" s="175"/>
      <c r="E19" s="175">
        <v>0</v>
      </c>
      <c r="F19" s="175">
        <f t="shared" ref="F19:F23" si="3">D19*C19</f>
        <v>0</v>
      </c>
      <c r="G19" s="175">
        <f t="shared" ref="G19:G23" si="4">E19*C19</f>
        <v>0</v>
      </c>
      <c r="H19" s="175">
        <f>SDP!$K$4</f>
        <v>1.2</v>
      </c>
      <c r="I19" s="175">
        <f t="shared" ref="I19:I23" si="5">(G19+F19)*H19</f>
        <v>0</v>
      </c>
    </row>
    <row r="20" spans="1:11" ht="21" customHeight="1">
      <c r="A20" s="173"/>
      <c r="B20" s="173"/>
      <c r="C20" s="173"/>
      <c r="D20" s="175"/>
      <c r="E20" s="175">
        <v>0</v>
      </c>
      <c r="F20" s="175">
        <f t="shared" si="3"/>
        <v>0</v>
      </c>
      <c r="G20" s="175">
        <f t="shared" si="4"/>
        <v>0</v>
      </c>
      <c r="H20" s="175">
        <f>SDP!$K$4</f>
        <v>1.2</v>
      </c>
      <c r="I20" s="175">
        <f t="shared" si="5"/>
        <v>0</v>
      </c>
    </row>
    <row r="21" spans="1:11" ht="18.75" customHeight="1">
      <c r="A21" s="173"/>
      <c r="B21" s="173"/>
      <c r="C21" s="173"/>
      <c r="D21" s="175"/>
      <c r="E21" s="175">
        <v>0</v>
      </c>
      <c r="F21" s="175">
        <f t="shared" si="3"/>
        <v>0</v>
      </c>
      <c r="G21" s="175">
        <f t="shared" si="4"/>
        <v>0</v>
      </c>
      <c r="H21" s="175">
        <f>SDP!$K$4</f>
        <v>1.2</v>
      </c>
      <c r="I21" s="175">
        <f t="shared" si="5"/>
        <v>0</v>
      </c>
    </row>
    <row r="22" spans="1:11" ht="21" customHeight="1">
      <c r="A22" s="173"/>
      <c r="B22" s="173"/>
      <c r="C22" s="173"/>
      <c r="D22" s="175"/>
      <c r="E22" s="175">
        <v>0</v>
      </c>
      <c r="F22" s="175">
        <f t="shared" si="3"/>
        <v>0</v>
      </c>
      <c r="G22" s="175">
        <f t="shared" si="4"/>
        <v>0</v>
      </c>
      <c r="H22" s="175">
        <f>SDP!$K$4</f>
        <v>1.2</v>
      </c>
      <c r="I22" s="175">
        <f t="shared" si="5"/>
        <v>0</v>
      </c>
    </row>
    <row r="23" spans="1:11" ht="18.75" customHeight="1">
      <c r="A23" s="173"/>
      <c r="B23" s="173"/>
      <c r="C23" s="173"/>
      <c r="D23" s="175"/>
      <c r="E23" s="175">
        <v>0</v>
      </c>
      <c r="F23" s="175">
        <f t="shared" si="3"/>
        <v>0</v>
      </c>
      <c r="G23" s="175">
        <f t="shared" si="4"/>
        <v>0</v>
      </c>
      <c r="H23" s="175">
        <f>SDP!$K$4</f>
        <v>1.2</v>
      </c>
      <c r="I23" s="175">
        <f t="shared" si="5"/>
        <v>0</v>
      </c>
    </row>
    <row r="24" spans="1:11" ht="19.5" customHeight="1">
      <c r="A24" s="173"/>
      <c r="B24" s="173" t="s">
        <v>221</v>
      </c>
      <c r="C24" s="173"/>
      <c r="D24" s="175"/>
      <c r="E24" s="175"/>
      <c r="F24" s="175"/>
      <c r="G24" s="175"/>
      <c r="H24" s="175">
        <f>SDP!$K$4</f>
        <v>1.2</v>
      </c>
      <c r="I24" s="175"/>
    </row>
    <row r="25" spans="1:11" ht="23.25" customHeight="1">
      <c r="A25" s="173"/>
      <c r="B25" s="173" t="s">
        <v>221</v>
      </c>
      <c r="C25" s="173"/>
      <c r="D25" s="175"/>
      <c r="E25" s="175"/>
      <c r="F25" s="175"/>
      <c r="G25" s="175"/>
      <c r="H25" s="175">
        <f>SDP!$K$4</f>
        <v>1.2</v>
      </c>
      <c r="I25" s="175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60</v>
      </c>
      <c r="G26" s="139">
        <f>SUM(G17:G25)</f>
        <v>15</v>
      </c>
      <c r="H26" s="153">
        <f>SDP!$K$4</f>
        <v>1.2</v>
      </c>
      <c r="I26" s="139">
        <f>SUM(I17:I25)</f>
        <v>90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3" t="s">
        <v>218</v>
      </c>
      <c r="B28" s="173" t="s">
        <v>221</v>
      </c>
      <c r="C28" s="173">
        <v>0.5</v>
      </c>
      <c r="D28" s="175">
        <f>K28*0.8</f>
        <v>33.527999999999999</v>
      </c>
      <c r="E28" s="175">
        <f>K28*0.2</f>
        <v>8.3819999999999997</v>
      </c>
      <c r="F28" s="175">
        <f>ROUND(D28*C28,3)</f>
        <v>16.763999999999999</v>
      </c>
      <c r="G28" s="175">
        <f>ROUND(E28*C28,3)</f>
        <v>4.1909999999999998</v>
      </c>
      <c r="H28" s="175">
        <f>SDP!$K$4</f>
        <v>1.2</v>
      </c>
      <c r="I28" s="175">
        <f t="shared" ref="I28:I30" si="6">(F28+G28)*H28</f>
        <v>25.145999999999997</v>
      </c>
      <c r="K28">
        <f>'PRIX ELEMENTAIRES MO'!$I$15</f>
        <v>41.91</v>
      </c>
    </row>
    <row r="29" spans="1:11" ht="18" customHeight="1">
      <c r="A29" s="173" t="s">
        <v>219</v>
      </c>
      <c r="B29" s="173" t="s">
        <v>221</v>
      </c>
      <c r="C29" s="173">
        <v>2</v>
      </c>
      <c r="D29" s="175">
        <f>ROUND(K29*0.8,3)</f>
        <v>29.434000000000001</v>
      </c>
      <c r="E29" s="175">
        <f>ROUND(K29*0.2,3)</f>
        <v>7.3579999999999997</v>
      </c>
      <c r="F29" s="175">
        <f>ROUND(D29*C29,3)</f>
        <v>58.868000000000002</v>
      </c>
      <c r="G29" s="175">
        <f>ROUND(E29*C29,3)</f>
        <v>14.715999999999999</v>
      </c>
      <c r="H29" s="175">
        <f>SDP!$K$4</f>
        <v>1.2</v>
      </c>
      <c r="I29" s="175">
        <f t="shared" si="6"/>
        <v>88.300799999999995</v>
      </c>
      <c r="K29">
        <f>'PRIX ELEMENTAIRES MO'!$I$16</f>
        <v>36.792000000000002</v>
      </c>
    </row>
    <row r="30" spans="1:11" ht="18" customHeight="1">
      <c r="A30" s="173" t="s">
        <v>220</v>
      </c>
      <c r="B30" s="173" t="s">
        <v>221</v>
      </c>
      <c r="C30" s="23">
        <v>6</v>
      </c>
      <c r="D30" s="175">
        <f t="shared" ref="D30" si="7">K30*0.8</f>
        <v>21.488</v>
      </c>
      <c r="E30" s="175">
        <f t="shared" ref="E30" si="8">K30*0.2</f>
        <v>5.3719999999999999</v>
      </c>
      <c r="F30" s="175">
        <f t="shared" ref="F30" si="9">D30*C30</f>
        <v>128.928</v>
      </c>
      <c r="G30" s="175">
        <f t="shared" ref="G30" si="10">E30*C30</f>
        <v>32.231999999999999</v>
      </c>
      <c r="H30" s="175">
        <f>SDP!$K$4</f>
        <v>1.2</v>
      </c>
      <c r="I30" s="175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204.56</v>
      </c>
      <c r="G31" s="139">
        <f>SUM(G28:G30)</f>
        <v>51.138999999999996</v>
      </c>
      <c r="H31" s="153">
        <f>SDP!$K$4</f>
        <v>1.2</v>
      </c>
      <c r="I31" s="139">
        <f>SUM(I28:I30)</f>
        <v>306.83879999999999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4"/>
      <c r="E34" s="174"/>
      <c r="F34" s="174">
        <f>F31+F26</f>
        <v>264.56</v>
      </c>
      <c r="G34" s="143">
        <f>G31+G26</f>
        <v>66.138999999999996</v>
      </c>
      <c r="H34" s="156"/>
      <c r="I34" s="150">
        <f>I31+I26</f>
        <v>396.83879999999999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4"/>
      <c r="E36" s="174"/>
      <c r="F36" s="174"/>
      <c r="G36" s="174">
        <v>100</v>
      </c>
      <c r="H36" s="158"/>
      <c r="I36" s="174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9.0241310000000006</v>
      </c>
      <c r="G38" s="145">
        <f>G34/G36+G15</f>
        <v>1.9370962</v>
      </c>
      <c r="H38" s="160"/>
      <c r="I38" s="145">
        <f>I34/G36+I15</f>
        <v>11.622625200000002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9.0239999999999991</v>
      </c>
      <c r="G39" s="146">
        <f>ROUND(G38,3)</f>
        <v>1.9370000000000001</v>
      </c>
      <c r="H39" s="161">
        <f>SDP!$K$4</f>
        <v>1.2</v>
      </c>
      <c r="I39" s="146">
        <f>ROUND(I38,3)</f>
        <v>11.622999999999999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Feuil26"/>
  <dimension ref="A1:O39"/>
  <sheetViews>
    <sheetView workbookViewId="0">
      <selection activeCell="K23" sqref="K23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37</v>
      </c>
      <c r="B1" s="221" t="str">
        <f>'BP+BE'!B32</f>
        <v>Canniveaux centrale CC2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5" t="s">
        <v>418</v>
      </c>
      <c r="E3" s="175" t="s">
        <v>195</v>
      </c>
      <c r="F3" s="175" t="s">
        <v>418</v>
      </c>
      <c r="G3" s="174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3" t="str">
        <f>'PRIX ELEMENTAIRES FOURNITURES'!B90</f>
        <v>caniveau CC2</v>
      </c>
      <c r="B5" s="173" t="s">
        <v>24</v>
      </c>
      <c r="C5" s="173">
        <v>1.05</v>
      </c>
      <c r="D5" s="175">
        <f>'PRIX ELEMENTAIRES FOURNITURES'!J90*0.8</f>
        <v>4.9996320000000001</v>
      </c>
      <c r="E5" s="175">
        <f>'PRIX ELEMENTAIRES FOURNITURES'!J90*0.2</f>
        <v>1.249908</v>
      </c>
      <c r="F5" s="175">
        <f t="shared" ref="F5:F10" si="0">D5*C5</f>
        <v>5.2496136</v>
      </c>
      <c r="G5" s="175">
        <f t="shared" ref="G5:G10" si="1">E5*C5</f>
        <v>1.3124034</v>
      </c>
      <c r="H5" s="158">
        <f>SDP!$K$4</f>
        <v>1.2</v>
      </c>
      <c r="I5" s="175">
        <f t="shared" ref="I5:I10" si="2">(F5+G5)*H5</f>
        <v>7.8744204</v>
      </c>
      <c r="L5" s="136"/>
    </row>
    <row r="6" spans="1:15" ht="17.25" customHeight="1">
      <c r="A6" s="173" t="str">
        <f>'PRIX ELEMENTAIRES FOURNITURES'!B105</f>
        <v>Beton 250</v>
      </c>
      <c r="B6" s="173" t="s">
        <v>23</v>
      </c>
      <c r="C6" s="173">
        <v>8.0000000000000002E-3</v>
      </c>
      <c r="D6" s="175">
        <f>'PRIX ELEMENTAIRES FOURNITURES'!J105*0.8</f>
        <v>60.08</v>
      </c>
      <c r="E6" s="175">
        <f>'PRIX ELEMENTAIRES FOURNITURES'!J105*0.2</f>
        <v>15.02</v>
      </c>
      <c r="F6" s="175">
        <f t="shared" si="0"/>
        <v>0.48064000000000001</v>
      </c>
      <c r="G6" s="175">
        <f t="shared" si="1"/>
        <v>0.12016</v>
      </c>
      <c r="H6" s="158">
        <f>SDP!$K$4</f>
        <v>1.2</v>
      </c>
      <c r="I6" s="175">
        <f t="shared" si="2"/>
        <v>0.72095999999999993</v>
      </c>
      <c r="L6" s="136"/>
    </row>
    <row r="7" spans="1:15" ht="15" customHeight="1">
      <c r="A7" s="173" t="str">
        <f>'PRIX ELEMENTAIRES FOURNITURES'!B106</f>
        <v>mortier</v>
      </c>
      <c r="B7" s="173" t="s">
        <v>23</v>
      </c>
      <c r="C7" s="173">
        <v>0.02</v>
      </c>
      <c r="D7" s="175">
        <f>'PRIX ELEMENTAIRES FOURNITURES'!J106*0.8</f>
        <v>40</v>
      </c>
      <c r="E7" s="175">
        <f>'PRIX ELEMENTAIRES FOURNITURES'!J106*0.2</f>
        <v>10</v>
      </c>
      <c r="F7" s="175">
        <f t="shared" si="0"/>
        <v>0.8</v>
      </c>
      <c r="G7" s="175">
        <f t="shared" si="1"/>
        <v>0.2</v>
      </c>
      <c r="H7" s="158">
        <f>SDP!$K$4</f>
        <v>1.2</v>
      </c>
      <c r="I7" s="175">
        <f t="shared" si="2"/>
        <v>1.2</v>
      </c>
    </row>
    <row r="8" spans="1:15" ht="21" customHeight="1">
      <c r="A8" s="173"/>
      <c r="B8" s="173"/>
      <c r="C8" s="173"/>
      <c r="D8" s="175">
        <v>0</v>
      </c>
      <c r="E8" s="175">
        <v>0</v>
      </c>
      <c r="F8" s="175">
        <f t="shared" si="0"/>
        <v>0</v>
      </c>
      <c r="G8" s="175">
        <f t="shared" si="1"/>
        <v>0</v>
      </c>
      <c r="H8" s="158">
        <f>SDP!$K$4</f>
        <v>1.2</v>
      </c>
      <c r="I8" s="175">
        <f t="shared" si="2"/>
        <v>0</v>
      </c>
      <c r="L8" s="136"/>
    </row>
    <row r="9" spans="1:15" ht="19.5" customHeight="1">
      <c r="A9" s="173"/>
      <c r="B9" s="173"/>
      <c r="C9" s="173"/>
      <c r="D9" s="175">
        <v>0</v>
      </c>
      <c r="E9" s="175">
        <v>0</v>
      </c>
      <c r="F9" s="175">
        <f t="shared" si="0"/>
        <v>0</v>
      </c>
      <c r="G9" s="175">
        <f t="shared" si="1"/>
        <v>0</v>
      </c>
      <c r="H9" s="158">
        <f>SDP!$K$4</f>
        <v>1.2</v>
      </c>
      <c r="I9" s="175">
        <f t="shared" si="2"/>
        <v>0</v>
      </c>
      <c r="L9" s="136"/>
    </row>
    <row r="10" spans="1:15" ht="17.25" customHeight="1">
      <c r="A10" s="173"/>
      <c r="B10" s="173"/>
      <c r="C10" s="173"/>
      <c r="D10" s="175">
        <v>0</v>
      </c>
      <c r="E10" s="175">
        <v>0</v>
      </c>
      <c r="F10" s="175">
        <f t="shared" si="0"/>
        <v>0</v>
      </c>
      <c r="G10" s="175">
        <f t="shared" si="1"/>
        <v>0</v>
      </c>
      <c r="H10" s="158">
        <f>SDP!$K$4</f>
        <v>1.2</v>
      </c>
      <c r="I10" s="175">
        <f t="shared" si="2"/>
        <v>0</v>
      </c>
      <c r="L10" s="136"/>
    </row>
    <row r="11" spans="1:15" ht="18" customHeight="1">
      <c r="A11" s="173"/>
      <c r="B11" s="173"/>
      <c r="C11" s="173"/>
      <c r="D11" s="175"/>
      <c r="E11" s="175"/>
      <c r="F11" s="175"/>
      <c r="G11" s="175"/>
      <c r="H11" s="158">
        <f>SDP!$K$4</f>
        <v>1.2</v>
      </c>
      <c r="I11" s="175"/>
      <c r="L11" s="136"/>
    </row>
    <row r="12" spans="1:15" ht="19.5" customHeight="1">
      <c r="A12" s="173"/>
      <c r="B12" s="173"/>
      <c r="C12" s="173"/>
      <c r="D12" s="175"/>
      <c r="E12" s="175"/>
      <c r="F12" s="175"/>
      <c r="G12" s="175"/>
      <c r="H12" s="158">
        <f>SDP!$K$4</f>
        <v>1.2</v>
      </c>
      <c r="I12" s="175"/>
      <c r="L12" s="136"/>
    </row>
    <row r="13" spans="1:15" ht="25.5" customHeight="1">
      <c r="A13" s="173"/>
      <c r="B13" s="173"/>
      <c r="C13" s="173"/>
      <c r="D13" s="175"/>
      <c r="E13" s="175"/>
      <c r="F13" s="175"/>
      <c r="G13" s="175"/>
      <c r="H13" s="158">
        <f>SDP!$K$4</f>
        <v>1.2</v>
      </c>
      <c r="I13" s="175"/>
      <c r="L13" s="136"/>
    </row>
    <row r="14" spans="1:15" ht="23.25" customHeight="1">
      <c r="A14" s="173"/>
      <c r="B14" s="173"/>
      <c r="C14" s="173"/>
      <c r="D14" s="175"/>
      <c r="E14" s="175"/>
      <c r="F14" s="175"/>
      <c r="G14" s="175"/>
      <c r="H14" s="158">
        <f>SDP!$K$4</f>
        <v>1.2</v>
      </c>
      <c r="I14" s="175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8.1628170000000004</v>
      </c>
      <c r="G15" s="139">
        <f>SUM(G5:G14)</f>
        <v>1.6325634</v>
      </c>
      <c r="H15" s="153">
        <f>SDP!$K$4</f>
        <v>1.2</v>
      </c>
      <c r="I15" s="139">
        <f>SUM(I5:I14)</f>
        <v>9.7953803999999991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3" t="str">
        <f>'PRIX ELEMENTAIRES ENGINS EQUI'!B39</f>
        <v>Mini chargeur</v>
      </c>
      <c r="B17" s="173" t="s">
        <v>221</v>
      </c>
      <c r="C17" s="173">
        <v>0.5</v>
      </c>
      <c r="D17" s="175">
        <f>'PRIX ELEMENTAIRES ENGINS EQUI'!G39*0.8</f>
        <v>120</v>
      </c>
      <c r="E17" s="175">
        <f>'PRIX ELEMENTAIRES ENGINS EQUI'!G39*0.2</f>
        <v>30</v>
      </c>
      <c r="F17" s="175">
        <f>D17*C17</f>
        <v>60</v>
      </c>
      <c r="G17" s="175">
        <f>E17*C17</f>
        <v>15</v>
      </c>
      <c r="H17" s="175">
        <f>SDP!$K$4</f>
        <v>1.2</v>
      </c>
      <c r="I17" s="175">
        <f>(G17+F17)*H17</f>
        <v>90</v>
      </c>
    </row>
    <row r="18" spans="1:11" ht="21" customHeight="1">
      <c r="A18" s="173"/>
      <c r="B18" s="173"/>
      <c r="C18" s="173"/>
      <c r="D18" s="175"/>
      <c r="E18" s="175">
        <v>0</v>
      </c>
      <c r="F18" s="175">
        <f>D18*C18</f>
        <v>0</v>
      </c>
      <c r="G18" s="175">
        <f>E18*C18</f>
        <v>0</v>
      </c>
      <c r="H18" s="175">
        <f>SDP!$K$4</f>
        <v>1.2</v>
      </c>
      <c r="I18" s="175">
        <f>(G18+F18)*H18</f>
        <v>0</v>
      </c>
    </row>
    <row r="19" spans="1:11" ht="17.25" customHeight="1">
      <c r="A19" s="173"/>
      <c r="B19" s="173"/>
      <c r="C19" s="173"/>
      <c r="D19" s="175"/>
      <c r="E19" s="175">
        <v>0</v>
      </c>
      <c r="F19" s="175">
        <f t="shared" ref="F19:F23" si="3">D19*C19</f>
        <v>0</v>
      </c>
      <c r="G19" s="175">
        <f t="shared" ref="G19:G23" si="4">E19*C19</f>
        <v>0</v>
      </c>
      <c r="H19" s="175">
        <f>SDP!$K$4</f>
        <v>1.2</v>
      </c>
      <c r="I19" s="175">
        <f t="shared" ref="I19:I23" si="5">(G19+F19)*H19</f>
        <v>0</v>
      </c>
    </row>
    <row r="20" spans="1:11" ht="21" customHeight="1">
      <c r="A20" s="173"/>
      <c r="B20" s="173"/>
      <c r="C20" s="173"/>
      <c r="D20" s="175"/>
      <c r="E20" s="175">
        <v>0</v>
      </c>
      <c r="F20" s="175">
        <f t="shared" si="3"/>
        <v>0</v>
      </c>
      <c r="G20" s="175">
        <f t="shared" si="4"/>
        <v>0</v>
      </c>
      <c r="H20" s="175">
        <f>SDP!$K$4</f>
        <v>1.2</v>
      </c>
      <c r="I20" s="175">
        <f t="shared" si="5"/>
        <v>0</v>
      </c>
    </row>
    <row r="21" spans="1:11" ht="18.75" customHeight="1">
      <c r="A21" s="173"/>
      <c r="B21" s="173"/>
      <c r="C21" s="173"/>
      <c r="D21" s="175"/>
      <c r="E21" s="175">
        <v>0</v>
      </c>
      <c r="F21" s="175">
        <f t="shared" si="3"/>
        <v>0</v>
      </c>
      <c r="G21" s="175">
        <f t="shared" si="4"/>
        <v>0</v>
      </c>
      <c r="H21" s="175">
        <f>SDP!$K$4</f>
        <v>1.2</v>
      </c>
      <c r="I21" s="175">
        <f t="shared" si="5"/>
        <v>0</v>
      </c>
    </row>
    <row r="22" spans="1:11" ht="21" customHeight="1">
      <c r="A22" s="173"/>
      <c r="B22" s="173"/>
      <c r="C22" s="173"/>
      <c r="D22" s="175"/>
      <c r="E22" s="175">
        <v>0</v>
      </c>
      <c r="F22" s="175">
        <f t="shared" si="3"/>
        <v>0</v>
      </c>
      <c r="G22" s="175">
        <f t="shared" si="4"/>
        <v>0</v>
      </c>
      <c r="H22" s="175">
        <f>SDP!$K$4</f>
        <v>1.2</v>
      </c>
      <c r="I22" s="175">
        <f t="shared" si="5"/>
        <v>0</v>
      </c>
    </row>
    <row r="23" spans="1:11" ht="18.75" customHeight="1">
      <c r="A23" s="173"/>
      <c r="B23" s="173"/>
      <c r="C23" s="173"/>
      <c r="D23" s="175"/>
      <c r="E23" s="175">
        <v>0</v>
      </c>
      <c r="F23" s="175">
        <f t="shared" si="3"/>
        <v>0</v>
      </c>
      <c r="G23" s="175">
        <f t="shared" si="4"/>
        <v>0</v>
      </c>
      <c r="H23" s="175">
        <f>SDP!$K$4</f>
        <v>1.2</v>
      </c>
      <c r="I23" s="175">
        <f t="shared" si="5"/>
        <v>0</v>
      </c>
    </row>
    <row r="24" spans="1:11" ht="19.5" customHeight="1">
      <c r="A24" s="173"/>
      <c r="B24" s="173" t="s">
        <v>221</v>
      </c>
      <c r="C24" s="173"/>
      <c r="D24" s="175"/>
      <c r="E24" s="175"/>
      <c r="F24" s="175"/>
      <c r="G24" s="175"/>
      <c r="H24" s="175">
        <f>SDP!$K$4</f>
        <v>1.2</v>
      </c>
      <c r="I24" s="175"/>
    </row>
    <row r="25" spans="1:11" ht="23.25" customHeight="1">
      <c r="A25" s="173"/>
      <c r="B25" s="173" t="s">
        <v>221</v>
      </c>
      <c r="C25" s="173"/>
      <c r="D25" s="175"/>
      <c r="E25" s="175"/>
      <c r="F25" s="175"/>
      <c r="G25" s="175"/>
      <c r="H25" s="175">
        <f>SDP!$K$4</f>
        <v>1.2</v>
      </c>
      <c r="I25" s="175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60</v>
      </c>
      <c r="G26" s="139">
        <f>SUM(G17:G25)</f>
        <v>15</v>
      </c>
      <c r="H26" s="153">
        <f>SDP!$K$4</f>
        <v>1.2</v>
      </c>
      <c r="I26" s="139">
        <f>SUM(I17:I25)</f>
        <v>90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3" t="s">
        <v>218</v>
      </c>
      <c r="B28" s="173" t="s">
        <v>221</v>
      </c>
      <c r="C28" s="173">
        <v>0.5</v>
      </c>
      <c r="D28" s="175">
        <f>K28*0.8</f>
        <v>33.527999999999999</v>
      </c>
      <c r="E28" s="175">
        <f>K28*0.2</f>
        <v>8.3819999999999997</v>
      </c>
      <c r="F28" s="175">
        <f>ROUND(D28*C28,3)</f>
        <v>16.763999999999999</v>
      </c>
      <c r="G28" s="175">
        <f>ROUND(E28*C28,3)</f>
        <v>4.1909999999999998</v>
      </c>
      <c r="H28" s="175">
        <f>SDP!$K$4</f>
        <v>1.2</v>
      </c>
      <c r="I28" s="175">
        <f t="shared" ref="I28:I30" si="6">(F28+G28)*H28</f>
        <v>25.145999999999997</v>
      </c>
      <c r="K28">
        <f>'PRIX ELEMENTAIRES MO'!$I$15</f>
        <v>41.91</v>
      </c>
    </row>
    <row r="29" spans="1:11" ht="18" customHeight="1">
      <c r="A29" s="173" t="s">
        <v>219</v>
      </c>
      <c r="B29" s="173" t="s">
        <v>221</v>
      </c>
      <c r="C29" s="173">
        <v>2</v>
      </c>
      <c r="D29" s="175">
        <f>ROUND(K29*0.8,3)</f>
        <v>29.434000000000001</v>
      </c>
      <c r="E29" s="175">
        <f>ROUND(K29*0.2,3)</f>
        <v>7.3579999999999997</v>
      </c>
      <c r="F29" s="175">
        <f>ROUND(D29*C29,3)</f>
        <v>58.868000000000002</v>
      </c>
      <c r="G29" s="175">
        <f>ROUND(E29*C29,3)</f>
        <v>14.715999999999999</v>
      </c>
      <c r="H29" s="175">
        <f>SDP!$K$4</f>
        <v>1.2</v>
      </c>
      <c r="I29" s="175">
        <f t="shared" si="6"/>
        <v>88.300799999999995</v>
      </c>
      <c r="K29">
        <f>'PRIX ELEMENTAIRES MO'!$I$16</f>
        <v>36.792000000000002</v>
      </c>
    </row>
    <row r="30" spans="1:11" ht="18" customHeight="1">
      <c r="A30" s="173" t="s">
        <v>220</v>
      </c>
      <c r="B30" s="173" t="s">
        <v>221</v>
      </c>
      <c r="C30" s="23">
        <v>6</v>
      </c>
      <c r="D30" s="175">
        <f t="shared" ref="D30" si="7">K30*0.8</f>
        <v>21.488</v>
      </c>
      <c r="E30" s="175">
        <f t="shared" ref="E30" si="8">K30*0.2</f>
        <v>5.3719999999999999</v>
      </c>
      <c r="F30" s="175">
        <f t="shared" ref="F30" si="9">D30*C30</f>
        <v>128.928</v>
      </c>
      <c r="G30" s="175">
        <f t="shared" ref="G30" si="10">E30*C30</f>
        <v>32.231999999999999</v>
      </c>
      <c r="H30" s="175">
        <f>SDP!$K$4</f>
        <v>1.2</v>
      </c>
      <c r="I30" s="175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204.56</v>
      </c>
      <c r="G31" s="139">
        <f>SUM(G28:G30)</f>
        <v>51.138999999999996</v>
      </c>
      <c r="H31" s="153">
        <f>SDP!$K$4</f>
        <v>1.2</v>
      </c>
      <c r="I31" s="139">
        <f>SUM(I28:I30)</f>
        <v>306.83879999999999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4"/>
      <c r="E34" s="174"/>
      <c r="F34" s="174">
        <f>F31+F26</f>
        <v>264.56</v>
      </c>
      <c r="G34" s="143">
        <f>G31+G26</f>
        <v>66.138999999999996</v>
      </c>
      <c r="H34" s="156"/>
      <c r="I34" s="150">
        <f>I31+I26</f>
        <v>396.83879999999999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4"/>
      <c r="E36" s="174"/>
      <c r="F36" s="174"/>
      <c r="G36" s="174">
        <v>60</v>
      </c>
      <c r="H36" s="158"/>
      <c r="I36" s="174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12.572150333333333</v>
      </c>
      <c r="G38" s="145">
        <f>G34/G36+G15</f>
        <v>2.7348800666666664</v>
      </c>
      <c r="H38" s="160"/>
      <c r="I38" s="145">
        <f>I34/G36+I15</f>
        <v>16.409360399999997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12.571999999999999</v>
      </c>
      <c r="G39" s="146">
        <f>ROUND(G38,3)</f>
        <v>2.7349999999999999</v>
      </c>
      <c r="H39" s="161">
        <f>SDP!$K$4</f>
        <v>1.2</v>
      </c>
      <c r="I39" s="146">
        <f>ROUND(I38,3)</f>
        <v>16.408999999999999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89"/>
  <dimension ref="A1:N148"/>
  <sheetViews>
    <sheetView topLeftCell="B125" workbookViewId="0">
      <selection activeCell="B149" sqref="B149"/>
    </sheetView>
  </sheetViews>
  <sheetFormatPr baseColWidth="10" defaultColWidth="10.28515625" defaultRowHeight="12.75" customHeight="1"/>
  <cols>
    <col min="1" max="1" width="10.7109375" style="65" customWidth="1"/>
    <col min="2" max="2" width="37.28515625" style="65" customWidth="1"/>
    <col min="3" max="3" width="10.7109375" style="65" customWidth="1"/>
    <col min="4" max="4" width="15.28515625" style="65" customWidth="1"/>
    <col min="5" max="5" width="18.28515625" style="65" customWidth="1"/>
    <col min="6" max="6" width="18.42578125" style="65" customWidth="1"/>
    <col min="7" max="7" width="18.28515625" style="65" customWidth="1"/>
    <col min="8" max="8" width="10.7109375" style="65" customWidth="1"/>
    <col min="9" max="9" width="17.85546875" style="65" customWidth="1"/>
    <col min="10" max="256" width="10.28515625" style="65"/>
    <col min="257" max="257" width="10.7109375" style="65" customWidth="1"/>
    <col min="258" max="258" width="37.28515625" style="65" customWidth="1"/>
    <col min="259" max="259" width="10.7109375" style="65" customWidth="1"/>
    <col min="260" max="260" width="15.28515625" style="65" customWidth="1"/>
    <col min="261" max="261" width="18.28515625" style="65" customWidth="1"/>
    <col min="262" max="262" width="18.42578125" style="65" customWidth="1"/>
    <col min="263" max="263" width="18.28515625" style="65" customWidth="1"/>
    <col min="264" max="264" width="10.7109375" style="65" customWidth="1"/>
    <col min="265" max="265" width="17.85546875" style="65" customWidth="1"/>
    <col min="266" max="512" width="10.28515625" style="65"/>
    <col min="513" max="513" width="10.7109375" style="65" customWidth="1"/>
    <col min="514" max="514" width="37.28515625" style="65" customWidth="1"/>
    <col min="515" max="515" width="10.7109375" style="65" customWidth="1"/>
    <col min="516" max="516" width="15.28515625" style="65" customWidth="1"/>
    <col min="517" max="517" width="18.28515625" style="65" customWidth="1"/>
    <col min="518" max="518" width="18.42578125" style="65" customWidth="1"/>
    <col min="519" max="519" width="18.28515625" style="65" customWidth="1"/>
    <col min="520" max="520" width="10.7109375" style="65" customWidth="1"/>
    <col min="521" max="521" width="17.85546875" style="65" customWidth="1"/>
    <col min="522" max="768" width="10.28515625" style="65"/>
    <col min="769" max="769" width="10.7109375" style="65" customWidth="1"/>
    <col min="770" max="770" width="37.28515625" style="65" customWidth="1"/>
    <col min="771" max="771" width="10.7109375" style="65" customWidth="1"/>
    <col min="772" max="772" width="15.28515625" style="65" customWidth="1"/>
    <col min="773" max="773" width="18.28515625" style="65" customWidth="1"/>
    <col min="774" max="774" width="18.42578125" style="65" customWidth="1"/>
    <col min="775" max="775" width="18.28515625" style="65" customWidth="1"/>
    <col min="776" max="776" width="10.7109375" style="65" customWidth="1"/>
    <col min="777" max="777" width="17.85546875" style="65" customWidth="1"/>
    <col min="778" max="1024" width="10.28515625" style="65"/>
    <col min="1025" max="1025" width="10.7109375" style="65" customWidth="1"/>
    <col min="1026" max="1026" width="37.28515625" style="65" customWidth="1"/>
    <col min="1027" max="1027" width="10.7109375" style="65" customWidth="1"/>
    <col min="1028" max="1028" width="15.28515625" style="65" customWidth="1"/>
    <col min="1029" max="1029" width="18.28515625" style="65" customWidth="1"/>
    <col min="1030" max="1030" width="18.42578125" style="65" customWidth="1"/>
    <col min="1031" max="1031" width="18.28515625" style="65" customWidth="1"/>
    <col min="1032" max="1032" width="10.7109375" style="65" customWidth="1"/>
    <col min="1033" max="1033" width="17.85546875" style="65" customWidth="1"/>
    <col min="1034" max="1280" width="10.28515625" style="65"/>
    <col min="1281" max="1281" width="10.7109375" style="65" customWidth="1"/>
    <col min="1282" max="1282" width="37.28515625" style="65" customWidth="1"/>
    <col min="1283" max="1283" width="10.7109375" style="65" customWidth="1"/>
    <col min="1284" max="1284" width="15.28515625" style="65" customWidth="1"/>
    <col min="1285" max="1285" width="18.28515625" style="65" customWidth="1"/>
    <col min="1286" max="1286" width="18.42578125" style="65" customWidth="1"/>
    <col min="1287" max="1287" width="18.28515625" style="65" customWidth="1"/>
    <col min="1288" max="1288" width="10.7109375" style="65" customWidth="1"/>
    <col min="1289" max="1289" width="17.85546875" style="65" customWidth="1"/>
    <col min="1290" max="1536" width="10.28515625" style="65"/>
    <col min="1537" max="1537" width="10.7109375" style="65" customWidth="1"/>
    <col min="1538" max="1538" width="37.28515625" style="65" customWidth="1"/>
    <col min="1539" max="1539" width="10.7109375" style="65" customWidth="1"/>
    <col min="1540" max="1540" width="15.28515625" style="65" customWidth="1"/>
    <col min="1541" max="1541" width="18.28515625" style="65" customWidth="1"/>
    <col min="1542" max="1542" width="18.42578125" style="65" customWidth="1"/>
    <col min="1543" max="1543" width="18.28515625" style="65" customWidth="1"/>
    <col min="1544" max="1544" width="10.7109375" style="65" customWidth="1"/>
    <col min="1545" max="1545" width="17.85546875" style="65" customWidth="1"/>
    <col min="1546" max="1792" width="10.28515625" style="65"/>
    <col min="1793" max="1793" width="10.7109375" style="65" customWidth="1"/>
    <col min="1794" max="1794" width="37.28515625" style="65" customWidth="1"/>
    <col min="1795" max="1795" width="10.7109375" style="65" customWidth="1"/>
    <col min="1796" max="1796" width="15.28515625" style="65" customWidth="1"/>
    <col min="1797" max="1797" width="18.28515625" style="65" customWidth="1"/>
    <col min="1798" max="1798" width="18.42578125" style="65" customWidth="1"/>
    <col min="1799" max="1799" width="18.28515625" style="65" customWidth="1"/>
    <col min="1800" max="1800" width="10.7109375" style="65" customWidth="1"/>
    <col min="1801" max="1801" width="17.85546875" style="65" customWidth="1"/>
    <col min="1802" max="2048" width="10.28515625" style="65"/>
    <col min="2049" max="2049" width="10.7109375" style="65" customWidth="1"/>
    <col min="2050" max="2050" width="37.28515625" style="65" customWidth="1"/>
    <col min="2051" max="2051" width="10.7109375" style="65" customWidth="1"/>
    <col min="2052" max="2052" width="15.28515625" style="65" customWidth="1"/>
    <col min="2053" max="2053" width="18.28515625" style="65" customWidth="1"/>
    <col min="2054" max="2054" width="18.42578125" style="65" customWidth="1"/>
    <col min="2055" max="2055" width="18.28515625" style="65" customWidth="1"/>
    <col min="2056" max="2056" width="10.7109375" style="65" customWidth="1"/>
    <col min="2057" max="2057" width="17.85546875" style="65" customWidth="1"/>
    <col min="2058" max="2304" width="10.28515625" style="65"/>
    <col min="2305" max="2305" width="10.7109375" style="65" customWidth="1"/>
    <col min="2306" max="2306" width="37.28515625" style="65" customWidth="1"/>
    <col min="2307" max="2307" width="10.7109375" style="65" customWidth="1"/>
    <col min="2308" max="2308" width="15.28515625" style="65" customWidth="1"/>
    <col min="2309" max="2309" width="18.28515625" style="65" customWidth="1"/>
    <col min="2310" max="2310" width="18.42578125" style="65" customWidth="1"/>
    <col min="2311" max="2311" width="18.28515625" style="65" customWidth="1"/>
    <col min="2312" max="2312" width="10.7109375" style="65" customWidth="1"/>
    <col min="2313" max="2313" width="17.85546875" style="65" customWidth="1"/>
    <col min="2314" max="2560" width="10.28515625" style="65"/>
    <col min="2561" max="2561" width="10.7109375" style="65" customWidth="1"/>
    <col min="2562" max="2562" width="37.28515625" style="65" customWidth="1"/>
    <col min="2563" max="2563" width="10.7109375" style="65" customWidth="1"/>
    <col min="2564" max="2564" width="15.28515625" style="65" customWidth="1"/>
    <col min="2565" max="2565" width="18.28515625" style="65" customWidth="1"/>
    <col min="2566" max="2566" width="18.42578125" style="65" customWidth="1"/>
    <col min="2567" max="2567" width="18.28515625" style="65" customWidth="1"/>
    <col min="2568" max="2568" width="10.7109375" style="65" customWidth="1"/>
    <col min="2569" max="2569" width="17.85546875" style="65" customWidth="1"/>
    <col min="2570" max="2816" width="10.28515625" style="65"/>
    <col min="2817" max="2817" width="10.7109375" style="65" customWidth="1"/>
    <col min="2818" max="2818" width="37.28515625" style="65" customWidth="1"/>
    <col min="2819" max="2819" width="10.7109375" style="65" customWidth="1"/>
    <col min="2820" max="2820" width="15.28515625" style="65" customWidth="1"/>
    <col min="2821" max="2821" width="18.28515625" style="65" customWidth="1"/>
    <col min="2822" max="2822" width="18.42578125" style="65" customWidth="1"/>
    <col min="2823" max="2823" width="18.28515625" style="65" customWidth="1"/>
    <col min="2824" max="2824" width="10.7109375" style="65" customWidth="1"/>
    <col min="2825" max="2825" width="17.85546875" style="65" customWidth="1"/>
    <col min="2826" max="3072" width="10.28515625" style="65"/>
    <col min="3073" max="3073" width="10.7109375" style="65" customWidth="1"/>
    <col min="3074" max="3074" width="37.28515625" style="65" customWidth="1"/>
    <col min="3075" max="3075" width="10.7109375" style="65" customWidth="1"/>
    <col min="3076" max="3076" width="15.28515625" style="65" customWidth="1"/>
    <col min="3077" max="3077" width="18.28515625" style="65" customWidth="1"/>
    <col min="3078" max="3078" width="18.42578125" style="65" customWidth="1"/>
    <col min="3079" max="3079" width="18.28515625" style="65" customWidth="1"/>
    <col min="3080" max="3080" width="10.7109375" style="65" customWidth="1"/>
    <col min="3081" max="3081" width="17.85546875" style="65" customWidth="1"/>
    <col min="3082" max="3328" width="10.28515625" style="65"/>
    <col min="3329" max="3329" width="10.7109375" style="65" customWidth="1"/>
    <col min="3330" max="3330" width="37.28515625" style="65" customWidth="1"/>
    <col min="3331" max="3331" width="10.7109375" style="65" customWidth="1"/>
    <col min="3332" max="3332" width="15.28515625" style="65" customWidth="1"/>
    <col min="3333" max="3333" width="18.28515625" style="65" customWidth="1"/>
    <col min="3334" max="3334" width="18.42578125" style="65" customWidth="1"/>
    <col min="3335" max="3335" width="18.28515625" style="65" customWidth="1"/>
    <col min="3336" max="3336" width="10.7109375" style="65" customWidth="1"/>
    <col min="3337" max="3337" width="17.85546875" style="65" customWidth="1"/>
    <col min="3338" max="3584" width="10.28515625" style="65"/>
    <col min="3585" max="3585" width="10.7109375" style="65" customWidth="1"/>
    <col min="3586" max="3586" width="37.28515625" style="65" customWidth="1"/>
    <col min="3587" max="3587" width="10.7109375" style="65" customWidth="1"/>
    <col min="3588" max="3588" width="15.28515625" style="65" customWidth="1"/>
    <col min="3589" max="3589" width="18.28515625" style="65" customWidth="1"/>
    <col min="3590" max="3590" width="18.42578125" style="65" customWidth="1"/>
    <col min="3591" max="3591" width="18.28515625" style="65" customWidth="1"/>
    <col min="3592" max="3592" width="10.7109375" style="65" customWidth="1"/>
    <col min="3593" max="3593" width="17.85546875" style="65" customWidth="1"/>
    <col min="3594" max="3840" width="10.28515625" style="65"/>
    <col min="3841" max="3841" width="10.7109375" style="65" customWidth="1"/>
    <col min="3842" max="3842" width="37.28515625" style="65" customWidth="1"/>
    <col min="3843" max="3843" width="10.7109375" style="65" customWidth="1"/>
    <col min="3844" max="3844" width="15.28515625" style="65" customWidth="1"/>
    <col min="3845" max="3845" width="18.28515625" style="65" customWidth="1"/>
    <col min="3846" max="3846" width="18.42578125" style="65" customWidth="1"/>
    <col min="3847" max="3847" width="18.28515625" style="65" customWidth="1"/>
    <col min="3848" max="3848" width="10.7109375" style="65" customWidth="1"/>
    <col min="3849" max="3849" width="17.85546875" style="65" customWidth="1"/>
    <col min="3850" max="4096" width="10.28515625" style="65"/>
    <col min="4097" max="4097" width="10.7109375" style="65" customWidth="1"/>
    <col min="4098" max="4098" width="37.28515625" style="65" customWidth="1"/>
    <col min="4099" max="4099" width="10.7109375" style="65" customWidth="1"/>
    <col min="4100" max="4100" width="15.28515625" style="65" customWidth="1"/>
    <col min="4101" max="4101" width="18.28515625" style="65" customWidth="1"/>
    <col min="4102" max="4102" width="18.42578125" style="65" customWidth="1"/>
    <col min="4103" max="4103" width="18.28515625" style="65" customWidth="1"/>
    <col min="4104" max="4104" width="10.7109375" style="65" customWidth="1"/>
    <col min="4105" max="4105" width="17.85546875" style="65" customWidth="1"/>
    <col min="4106" max="4352" width="10.28515625" style="65"/>
    <col min="4353" max="4353" width="10.7109375" style="65" customWidth="1"/>
    <col min="4354" max="4354" width="37.28515625" style="65" customWidth="1"/>
    <col min="4355" max="4355" width="10.7109375" style="65" customWidth="1"/>
    <col min="4356" max="4356" width="15.28515625" style="65" customWidth="1"/>
    <col min="4357" max="4357" width="18.28515625" style="65" customWidth="1"/>
    <col min="4358" max="4358" width="18.42578125" style="65" customWidth="1"/>
    <col min="4359" max="4359" width="18.28515625" style="65" customWidth="1"/>
    <col min="4360" max="4360" width="10.7109375" style="65" customWidth="1"/>
    <col min="4361" max="4361" width="17.85546875" style="65" customWidth="1"/>
    <col min="4362" max="4608" width="10.28515625" style="65"/>
    <col min="4609" max="4609" width="10.7109375" style="65" customWidth="1"/>
    <col min="4610" max="4610" width="37.28515625" style="65" customWidth="1"/>
    <col min="4611" max="4611" width="10.7109375" style="65" customWidth="1"/>
    <col min="4612" max="4612" width="15.28515625" style="65" customWidth="1"/>
    <col min="4613" max="4613" width="18.28515625" style="65" customWidth="1"/>
    <col min="4614" max="4614" width="18.42578125" style="65" customWidth="1"/>
    <col min="4615" max="4615" width="18.28515625" style="65" customWidth="1"/>
    <col min="4616" max="4616" width="10.7109375" style="65" customWidth="1"/>
    <col min="4617" max="4617" width="17.85546875" style="65" customWidth="1"/>
    <col min="4618" max="4864" width="10.28515625" style="65"/>
    <col min="4865" max="4865" width="10.7109375" style="65" customWidth="1"/>
    <col min="4866" max="4866" width="37.28515625" style="65" customWidth="1"/>
    <col min="4867" max="4867" width="10.7109375" style="65" customWidth="1"/>
    <col min="4868" max="4868" width="15.28515625" style="65" customWidth="1"/>
    <col min="4869" max="4869" width="18.28515625" style="65" customWidth="1"/>
    <col min="4870" max="4870" width="18.42578125" style="65" customWidth="1"/>
    <col min="4871" max="4871" width="18.28515625" style="65" customWidth="1"/>
    <col min="4872" max="4872" width="10.7109375" style="65" customWidth="1"/>
    <col min="4873" max="4873" width="17.85546875" style="65" customWidth="1"/>
    <col min="4874" max="5120" width="10.28515625" style="65"/>
    <col min="5121" max="5121" width="10.7109375" style="65" customWidth="1"/>
    <col min="5122" max="5122" width="37.28515625" style="65" customWidth="1"/>
    <col min="5123" max="5123" width="10.7109375" style="65" customWidth="1"/>
    <col min="5124" max="5124" width="15.28515625" style="65" customWidth="1"/>
    <col min="5125" max="5125" width="18.28515625" style="65" customWidth="1"/>
    <col min="5126" max="5126" width="18.42578125" style="65" customWidth="1"/>
    <col min="5127" max="5127" width="18.28515625" style="65" customWidth="1"/>
    <col min="5128" max="5128" width="10.7109375" style="65" customWidth="1"/>
    <col min="5129" max="5129" width="17.85546875" style="65" customWidth="1"/>
    <col min="5130" max="5376" width="10.28515625" style="65"/>
    <col min="5377" max="5377" width="10.7109375" style="65" customWidth="1"/>
    <col min="5378" max="5378" width="37.28515625" style="65" customWidth="1"/>
    <col min="5379" max="5379" width="10.7109375" style="65" customWidth="1"/>
    <col min="5380" max="5380" width="15.28515625" style="65" customWidth="1"/>
    <col min="5381" max="5381" width="18.28515625" style="65" customWidth="1"/>
    <col min="5382" max="5382" width="18.42578125" style="65" customWidth="1"/>
    <col min="5383" max="5383" width="18.28515625" style="65" customWidth="1"/>
    <col min="5384" max="5384" width="10.7109375" style="65" customWidth="1"/>
    <col min="5385" max="5385" width="17.85546875" style="65" customWidth="1"/>
    <col min="5386" max="5632" width="10.28515625" style="65"/>
    <col min="5633" max="5633" width="10.7109375" style="65" customWidth="1"/>
    <col min="5634" max="5634" width="37.28515625" style="65" customWidth="1"/>
    <col min="5635" max="5635" width="10.7109375" style="65" customWidth="1"/>
    <col min="5636" max="5636" width="15.28515625" style="65" customWidth="1"/>
    <col min="5637" max="5637" width="18.28515625" style="65" customWidth="1"/>
    <col min="5638" max="5638" width="18.42578125" style="65" customWidth="1"/>
    <col min="5639" max="5639" width="18.28515625" style="65" customWidth="1"/>
    <col min="5640" max="5640" width="10.7109375" style="65" customWidth="1"/>
    <col min="5641" max="5641" width="17.85546875" style="65" customWidth="1"/>
    <col min="5642" max="5888" width="10.28515625" style="65"/>
    <col min="5889" max="5889" width="10.7109375" style="65" customWidth="1"/>
    <col min="5890" max="5890" width="37.28515625" style="65" customWidth="1"/>
    <col min="5891" max="5891" width="10.7109375" style="65" customWidth="1"/>
    <col min="5892" max="5892" width="15.28515625" style="65" customWidth="1"/>
    <col min="5893" max="5893" width="18.28515625" style="65" customWidth="1"/>
    <col min="5894" max="5894" width="18.42578125" style="65" customWidth="1"/>
    <col min="5895" max="5895" width="18.28515625" style="65" customWidth="1"/>
    <col min="5896" max="5896" width="10.7109375" style="65" customWidth="1"/>
    <col min="5897" max="5897" width="17.85546875" style="65" customWidth="1"/>
    <col min="5898" max="6144" width="10.28515625" style="65"/>
    <col min="6145" max="6145" width="10.7109375" style="65" customWidth="1"/>
    <col min="6146" max="6146" width="37.28515625" style="65" customWidth="1"/>
    <col min="6147" max="6147" width="10.7109375" style="65" customWidth="1"/>
    <col min="6148" max="6148" width="15.28515625" style="65" customWidth="1"/>
    <col min="6149" max="6149" width="18.28515625" style="65" customWidth="1"/>
    <col min="6150" max="6150" width="18.42578125" style="65" customWidth="1"/>
    <col min="6151" max="6151" width="18.28515625" style="65" customWidth="1"/>
    <col min="6152" max="6152" width="10.7109375" style="65" customWidth="1"/>
    <col min="6153" max="6153" width="17.85546875" style="65" customWidth="1"/>
    <col min="6154" max="6400" width="10.28515625" style="65"/>
    <col min="6401" max="6401" width="10.7109375" style="65" customWidth="1"/>
    <col min="6402" max="6402" width="37.28515625" style="65" customWidth="1"/>
    <col min="6403" max="6403" width="10.7109375" style="65" customWidth="1"/>
    <col min="6404" max="6404" width="15.28515625" style="65" customWidth="1"/>
    <col min="6405" max="6405" width="18.28515625" style="65" customWidth="1"/>
    <col min="6406" max="6406" width="18.42578125" style="65" customWidth="1"/>
    <col min="6407" max="6407" width="18.28515625" style="65" customWidth="1"/>
    <col min="6408" max="6408" width="10.7109375" style="65" customWidth="1"/>
    <col min="6409" max="6409" width="17.85546875" style="65" customWidth="1"/>
    <col min="6410" max="6656" width="10.28515625" style="65"/>
    <col min="6657" max="6657" width="10.7109375" style="65" customWidth="1"/>
    <col min="6658" max="6658" width="37.28515625" style="65" customWidth="1"/>
    <col min="6659" max="6659" width="10.7109375" style="65" customWidth="1"/>
    <col min="6660" max="6660" width="15.28515625" style="65" customWidth="1"/>
    <col min="6661" max="6661" width="18.28515625" style="65" customWidth="1"/>
    <col min="6662" max="6662" width="18.42578125" style="65" customWidth="1"/>
    <col min="6663" max="6663" width="18.28515625" style="65" customWidth="1"/>
    <col min="6664" max="6664" width="10.7109375" style="65" customWidth="1"/>
    <col min="6665" max="6665" width="17.85546875" style="65" customWidth="1"/>
    <col min="6666" max="6912" width="10.28515625" style="65"/>
    <col min="6913" max="6913" width="10.7109375" style="65" customWidth="1"/>
    <col min="6914" max="6914" width="37.28515625" style="65" customWidth="1"/>
    <col min="6915" max="6915" width="10.7109375" style="65" customWidth="1"/>
    <col min="6916" max="6916" width="15.28515625" style="65" customWidth="1"/>
    <col min="6917" max="6917" width="18.28515625" style="65" customWidth="1"/>
    <col min="6918" max="6918" width="18.42578125" style="65" customWidth="1"/>
    <col min="6919" max="6919" width="18.28515625" style="65" customWidth="1"/>
    <col min="6920" max="6920" width="10.7109375" style="65" customWidth="1"/>
    <col min="6921" max="6921" width="17.85546875" style="65" customWidth="1"/>
    <col min="6922" max="7168" width="10.28515625" style="65"/>
    <col min="7169" max="7169" width="10.7109375" style="65" customWidth="1"/>
    <col min="7170" max="7170" width="37.28515625" style="65" customWidth="1"/>
    <col min="7171" max="7171" width="10.7109375" style="65" customWidth="1"/>
    <col min="7172" max="7172" width="15.28515625" style="65" customWidth="1"/>
    <col min="7173" max="7173" width="18.28515625" style="65" customWidth="1"/>
    <col min="7174" max="7174" width="18.42578125" style="65" customWidth="1"/>
    <col min="7175" max="7175" width="18.28515625" style="65" customWidth="1"/>
    <col min="7176" max="7176" width="10.7109375" style="65" customWidth="1"/>
    <col min="7177" max="7177" width="17.85546875" style="65" customWidth="1"/>
    <col min="7178" max="7424" width="10.28515625" style="65"/>
    <col min="7425" max="7425" width="10.7109375" style="65" customWidth="1"/>
    <col min="7426" max="7426" width="37.28515625" style="65" customWidth="1"/>
    <col min="7427" max="7427" width="10.7109375" style="65" customWidth="1"/>
    <col min="7428" max="7428" width="15.28515625" style="65" customWidth="1"/>
    <col min="7429" max="7429" width="18.28515625" style="65" customWidth="1"/>
    <col min="7430" max="7430" width="18.42578125" style="65" customWidth="1"/>
    <col min="7431" max="7431" width="18.28515625" style="65" customWidth="1"/>
    <col min="7432" max="7432" width="10.7109375" style="65" customWidth="1"/>
    <col min="7433" max="7433" width="17.85546875" style="65" customWidth="1"/>
    <col min="7434" max="7680" width="10.28515625" style="65"/>
    <col min="7681" max="7681" width="10.7109375" style="65" customWidth="1"/>
    <col min="7682" max="7682" width="37.28515625" style="65" customWidth="1"/>
    <col min="7683" max="7683" width="10.7109375" style="65" customWidth="1"/>
    <col min="7684" max="7684" width="15.28515625" style="65" customWidth="1"/>
    <col min="7685" max="7685" width="18.28515625" style="65" customWidth="1"/>
    <col min="7686" max="7686" width="18.42578125" style="65" customWidth="1"/>
    <col min="7687" max="7687" width="18.28515625" style="65" customWidth="1"/>
    <col min="7688" max="7688" width="10.7109375" style="65" customWidth="1"/>
    <col min="7689" max="7689" width="17.85546875" style="65" customWidth="1"/>
    <col min="7690" max="7936" width="10.28515625" style="65"/>
    <col min="7937" max="7937" width="10.7109375" style="65" customWidth="1"/>
    <col min="7938" max="7938" width="37.28515625" style="65" customWidth="1"/>
    <col min="7939" max="7939" width="10.7109375" style="65" customWidth="1"/>
    <col min="7940" max="7940" width="15.28515625" style="65" customWidth="1"/>
    <col min="7941" max="7941" width="18.28515625" style="65" customWidth="1"/>
    <col min="7942" max="7942" width="18.42578125" style="65" customWidth="1"/>
    <col min="7943" max="7943" width="18.28515625" style="65" customWidth="1"/>
    <col min="7944" max="7944" width="10.7109375" style="65" customWidth="1"/>
    <col min="7945" max="7945" width="17.85546875" style="65" customWidth="1"/>
    <col min="7946" max="8192" width="10.28515625" style="65"/>
    <col min="8193" max="8193" width="10.7109375" style="65" customWidth="1"/>
    <col min="8194" max="8194" width="37.28515625" style="65" customWidth="1"/>
    <col min="8195" max="8195" width="10.7109375" style="65" customWidth="1"/>
    <col min="8196" max="8196" width="15.28515625" style="65" customWidth="1"/>
    <col min="8197" max="8197" width="18.28515625" style="65" customWidth="1"/>
    <col min="8198" max="8198" width="18.42578125" style="65" customWidth="1"/>
    <col min="8199" max="8199" width="18.28515625" style="65" customWidth="1"/>
    <col min="8200" max="8200" width="10.7109375" style="65" customWidth="1"/>
    <col min="8201" max="8201" width="17.85546875" style="65" customWidth="1"/>
    <col min="8202" max="8448" width="10.28515625" style="65"/>
    <col min="8449" max="8449" width="10.7109375" style="65" customWidth="1"/>
    <col min="8450" max="8450" width="37.28515625" style="65" customWidth="1"/>
    <col min="8451" max="8451" width="10.7109375" style="65" customWidth="1"/>
    <col min="8452" max="8452" width="15.28515625" style="65" customWidth="1"/>
    <col min="8453" max="8453" width="18.28515625" style="65" customWidth="1"/>
    <col min="8454" max="8454" width="18.42578125" style="65" customWidth="1"/>
    <col min="8455" max="8455" width="18.28515625" style="65" customWidth="1"/>
    <col min="8456" max="8456" width="10.7109375" style="65" customWidth="1"/>
    <col min="8457" max="8457" width="17.85546875" style="65" customWidth="1"/>
    <col min="8458" max="8704" width="10.28515625" style="65"/>
    <col min="8705" max="8705" width="10.7109375" style="65" customWidth="1"/>
    <col min="8706" max="8706" width="37.28515625" style="65" customWidth="1"/>
    <col min="8707" max="8707" width="10.7109375" style="65" customWidth="1"/>
    <col min="8708" max="8708" width="15.28515625" style="65" customWidth="1"/>
    <col min="8709" max="8709" width="18.28515625" style="65" customWidth="1"/>
    <col min="8710" max="8710" width="18.42578125" style="65" customWidth="1"/>
    <col min="8711" max="8711" width="18.28515625" style="65" customWidth="1"/>
    <col min="8712" max="8712" width="10.7109375" style="65" customWidth="1"/>
    <col min="8713" max="8713" width="17.85546875" style="65" customWidth="1"/>
    <col min="8714" max="8960" width="10.28515625" style="65"/>
    <col min="8961" max="8961" width="10.7109375" style="65" customWidth="1"/>
    <col min="8962" max="8962" width="37.28515625" style="65" customWidth="1"/>
    <col min="8963" max="8963" width="10.7109375" style="65" customWidth="1"/>
    <col min="8964" max="8964" width="15.28515625" style="65" customWidth="1"/>
    <col min="8965" max="8965" width="18.28515625" style="65" customWidth="1"/>
    <col min="8966" max="8966" width="18.42578125" style="65" customWidth="1"/>
    <col min="8967" max="8967" width="18.28515625" style="65" customWidth="1"/>
    <col min="8968" max="8968" width="10.7109375" style="65" customWidth="1"/>
    <col min="8969" max="8969" width="17.85546875" style="65" customWidth="1"/>
    <col min="8970" max="9216" width="10.28515625" style="65"/>
    <col min="9217" max="9217" width="10.7109375" style="65" customWidth="1"/>
    <col min="9218" max="9218" width="37.28515625" style="65" customWidth="1"/>
    <col min="9219" max="9219" width="10.7109375" style="65" customWidth="1"/>
    <col min="9220" max="9220" width="15.28515625" style="65" customWidth="1"/>
    <col min="9221" max="9221" width="18.28515625" style="65" customWidth="1"/>
    <col min="9222" max="9222" width="18.42578125" style="65" customWidth="1"/>
    <col min="9223" max="9223" width="18.28515625" style="65" customWidth="1"/>
    <col min="9224" max="9224" width="10.7109375" style="65" customWidth="1"/>
    <col min="9225" max="9225" width="17.85546875" style="65" customWidth="1"/>
    <col min="9226" max="9472" width="10.28515625" style="65"/>
    <col min="9473" max="9473" width="10.7109375" style="65" customWidth="1"/>
    <col min="9474" max="9474" width="37.28515625" style="65" customWidth="1"/>
    <col min="9475" max="9475" width="10.7109375" style="65" customWidth="1"/>
    <col min="9476" max="9476" width="15.28515625" style="65" customWidth="1"/>
    <col min="9477" max="9477" width="18.28515625" style="65" customWidth="1"/>
    <col min="9478" max="9478" width="18.42578125" style="65" customWidth="1"/>
    <col min="9479" max="9479" width="18.28515625" style="65" customWidth="1"/>
    <col min="9480" max="9480" width="10.7109375" style="65" customWidth="1"/>
    <col min="9481" max="9481" width="17.85546875" style="65" customWidth="1"/>
    <col min="9482" max="9728" width="10.28515625" style="65"/>
    <col min="9729" max="9729" width="10.7109375" style="65" customWidth="1"/>
    <col min="9730" max="9730" width="37.28515625" style="65" customWidth="1"/>
    <col min="9731" max="9731" width="10.7109375" style="65" customWidth="1"/>
    <col min="9732" max="9732" width="15.28515625" style="65" customWidth="1"/>
    <col min="9733" max="9733" width="18.28515625" style="65" customWidth="1"/>
    <col min="9734" max="9734" width="18.42578125" style="65" customWidth="1"/>
    <col min="9735" max="9735" width="18.28515625" style="65" customWidth="1"/>
    <col min="9736" max="9736" width="10.7109375" style="65" customWidth="1"/>
    <col min="9737" max="9737" width="17.85546875" style="65" customWidth="1"/>
    <col min="9738" max="9984" width="10.28515625" style="65"/>
    <col min="9985" max="9985" width="10.7109375" style="65" customWidth="1"/>
    <col min="9986" max="9986" width="37.28515625" style="65" customWidth="1"/>
    <col min="9987" max="9987" width="10.7109375" style="65" customWidth="1"/>
    <col min="9988" max="9988" width="15.28515625" style="65" customWidth="1"/>
    <col min="9989" max="9989" width="18.28515625" style="65" customWidth="1"/>
    <col min="9990" max="9990" width="18.42578125" style="65" customWidth="1"/>
    <col min="9991" max="9991" width="18.28515625" style="65" customWidth="1"/>
    <col min="9992" max="9992" width="10.7109375" style="65" customWidth="1"/>
    <col min="9993" max="9993" width="17.85546875" style="65" customWidth="1"/>
    <col min="9994" max="10240" width="10.28515625" style="65"/>
    <col min="10241" max="10241" width="10.7109375" style="65" customWidth="1"/>
    <col min="10242" max="10242" width="37.28515625" style="65" customWidth="1"/>
    <col min="10243" max="10243" width="10.7109375" style="65" customWidth="1"/>
    <col min="10244" max="10244" width="15.28515625" style="65" customWidth="1"/>
    <col min="10245" max="10245" width="18.28515625" style="65" customWidth="1"/>
    <col min="10246" max="10246" width="18.42578125" style="65" customWidth="1"/>
    <col min="10247" max="10247" width="18.28515625" style="65" customWidth="1"/>
    <col min="10248" max="10248" width="10.7109375" style="65" customWidth="1"/>
    <col min="10249" max="10249" width="17.85546875" style="65" customWidth="1"/>
    <col min="10250" max="10496" width="10.28515625" style="65"/>
    <col min="10497" max="10497" width="10.7109375" style="65" customWidth="1"/>
    <col min="10498" max="10498" width="37.28515625" style="65" customWidth="1"/>
    <col min="10499" max="10499" width="10.7109375" style="65" customWidth="1"/>
    <col min="10500" max="10500" width="15.28515625" style="65" customWidth="1"/>
    <col min="10501" max="10501" width="18.28515625" style="65" customWidth="1"/>
    <col min="10502" max="10502" width="18.42578125" style="65" customWidth="1"/>
    <col min="10503" max="10503" width="18.28515625" style="65" customWidth="1"/>
    <col min="10504" max="10504" width="10.7109375" style="65" customWidth="1"/>
    <col min="10505" max="10505" width="17.85546875" style="65" customWidth="1"/>
    <col min="10506" max="10752" width="10.28515625" style="65"/>
    <col min="10753" max="10753" width="10.7109375" style="65" customWidth="1"/>
    <col min="10754" max="10754" width="37.28515625" style="65" customWidth="1"/>
    <col min="10755" max="10755" width="10.7109375" style="65" customWidth="1"/>
    <col min="10756" max="10756" width="15.28515625" style="65" customWidth="1"/>
    <col min="10757" max="10757" width="18.28515625" style="65" customWidth="1"/>
    <col min="10758" max="10758" width="18.42578125" style="65" customWidth="1"/>
    <col min="10759" max="10759" width="18.28515625" style="65" customWidth="1"/>
    <col min="10760" max="10760" width="10.7109375" style="65" customWidth="1"/>
    <col min="10761" max="10761" width="17.85546875" style="65" customWidth="1"/>
    <col min="10762" max="11008" width="10.28515625" style="65"/>
    <col min="11009" max="11009" width="10.7109375" style="65" customWidth="1"/>
    <col min="11010" max="11010" width="37.28515625" style="65" customWidth="1"/>
    <col min="11011" max="11011" width="10.7109375" style="65" customWidth="1"/>
    <col min="11012" max="11012" width="15.28515625" style="65" customWidth="1"/>
    <col min="11013" max="11013" width="18.28515625" style="65" customWidth="1"/>
    <col min="11014" max="11014" width="18.42578125" style="65" customWidth="1"/>
    <col min="11015" max="11015" width="18.28515625" style="65" customWidth="1"/>
    <col min="11016" max="11016" width="10.7109375" style="65" customWidth="1"/>
    <col min="11017" max="11017" width="17.85546875" style="65" customWidth="1"/>
    <col min="11018" max="11264" width="10.28515625" style="65"/>
    <col min="11265" max="11265" width="10.7109375" style="65" customWidth="1"/>
    <col min="11266" max="11266" width="37.28515625" style="65" customWidth="1"/>
    <col min="11267" max="11267" width="10.7109375" style="65" customWidth="1"/>
    <col min="11268" max="11268" width="15.28515625" style="65" customWidth="1"/>
    <col min="11269" max="11269" width="18.28515625" style="65" customWidth="1"/>
    <col min="11270" max="11270" width="18.42578125" style="65" customWidth="1"/>
    <col min="11271" max="11271" width="18.28515625" style="65" customWidth="1"/>
    <col min="11272" max="11272" width="10.7109375" style="65" customWidth="1"/>
    <col min="11273" max="11273" width="17.85546875" style="65" customWidth="1"/>
    <col min="11274" max="11520" width="10.28515625" style="65"/>
    <col min="11521" max="11521" width="10.7109375" style="65" customWidth="1"/>
    <col min="11522" max="11522" width="37.28515625" style="65" customWidth="1"/>
    <col min="11523" max="11523" width="10.7109375" style="65" customWidth="1"/>
    <col min="11524" max="11524" width="15.28515625" style="65" customWidth="1"/>
    <col min="11525" max="11525" width="18.28515625" style="65" customWidth="1"/>
    <col min="11526" max="11526" width="18.42578125" style="65" customWidth="1"/>
    <col min="11527" max="11527" width="18.28515625" style="65" customWidth="1"/>
    <col min="11528" max="11528" width="10.7109375" style="65" customWidth="1"/>
    <col min="11529" max="11529" width="17.85546875" style="65" customWidth="1"/>
    <col min="11530" max="11776" width="10.28515625" style="65"/>
    <col min="11777" max="11777" width="10.7109375" style="65" customWidth="1"/>
    <col min="11778" max="11778" width="37.28515625" style="65" customWidth="1"/>
    <col min="11779" max="11779" width="10.7109375" style="65" customWidth="1"/>
    <col min="11780" max="11780" width="15.28515625" style="65" customWidth="1"/>
    <col min="11781" max="11781" width="18.28515625" style="65" customWidth="1"/>
    <col min="11782" max="11782" width="18.42578125" style="65" customWidth="1"/>
    <col min="11783" max="11783" width="18.28515625" style="65" customWidth="1"/>
    <col min="11784" max="11784" width="10.7109375" style="65" customWidth="1"/>
    <col min="11785" max="11785" width="17.85546875" style="65" customWidth="1"/>
    <col min="11786" max="12032" width="10.28515625" style="65"/>
    <col min="12033" max="12033" width="10.7109375" style="65" customWidth="1"/>
    <col min="12034" max="12034" width="37.28515625" style="65" customWidth="1"/>
    <col min="12035" max="12035" width="10.7109375" style="65" customWidth="1"/>
    <col min="12036" max="12036" width="15.28515625" style="65" customWidth="1"/>
    <col min="12037" max="12037" width="18.28515625" style="65" customWidth="1"/>
    <col min="12038" max="12038" width="18.42578125" style="65" customWidth="1"/>
    <col min="12039" max="12039" width="18.28515625" style="65" customWidth="1"/>
    <col min="12040" max="12040" width="10.7109375" style="65" customWidth="1"/>
    <col min="12041" max="12041" width="17.85546875" style="65" customWidth="1"/>
    <col min="12042" max="12288" width="10.28515625" style="65"/>
    <col min="12289" max="12289" width="10.7109375" style="65" customWidth="1"/>
    <col min="12290" max="12290" width="37.28515625" style="65" customWidth="1"/>
    <col min="12291" max="12291" width="10.7109375" style="65" customWidth="1"/>
    <col min="12292" max="12292" width="15.28515625" style="65" customWidth="1"/>
    <col min="12293" max="12293" width="18.28515625" style="65" customWidth="1"/>
    <col min="12294" max="12294" width="18.42578125" style="65" customWidth="1"/>
    <col min="12295" max="12295" width="18.28515625" style="65" customWidth="1"/>
    <col min="12296" max="12296" width="10.7109375" style="65" customWidth="1"/>
    <col min="12297" max="12297" width="17.85546875" style="65" customWidth="1"/>
    <col min="12298" max="12544" width="10.28515625" style="65"/>
    <col min="12545" max="12545" width="10.7109375" style="65" customWidth="1"/>
    <col min="12546" max="12546" width="37.28515625" style="65" customWidth="1"/>
    <col min="12547" max="12547" width="10.7109375" style="65" customWidth="1"/>
    <col min="12548" max="12548" width="15.28515625" style="65" customWidth="1"/>
    <col min="12549" max="12549" width="18.28515625" style="65" customWidth="1"/>
    <col min="12550" max="12550" width="18.42578125" style="65" customWidth="1"/>
    <col min="12551" max="12551" width="18.28515625" style="65" customWidth="1"/>
    <col min="12552" max="12552" width="10.7109375" style="65" customWidth="1"/>
    <col min="12553" max="12553" width="17.85546875" style="65" customWidth="1"/>
    <col min="12554" max="12800" width="10.28515625" style="65"/>
    <col min="12801" max="12801" width="10.7109375" style="65" customWidth="1"/>
    <col min="12802" max="12802" width="37.28515625" style="65" customWidth="1"/>
    <col min="12803" max="12803" width="10.7109375" style="65" customWidth="1"/>
    <col min="12804" max="12804" width="15.28515625" style="65" customWidth="1"/>
    <col min="12805" max="12805" width="18.28515625" style="65" customWidth="1"/>
    <col min="12806" max="12806" width="18.42578125" style="65" customWidth="1"/>
    <col min="12807" max="12807" width="18.28515625" style="65" customWidth="1"/>
    <col min="12808" max="12808" width="10.7109375" style="65" customWidth="1"/>
    <col min="12809" max="12809" width="17.85546875" style="65" customWidth="1"/>
    <col min="12810" max="13056" width="10.28515625" style="65"/>
    <col min="13057" max="13057" width="10.7109375" style="65" customWidth="1"/>
    <col min="13058" max="13058" width="37.28515625" style="65" customWidth="1"/>
    <col min="13059" max="13059" width="10.7109375" style="65" customWidth="1"/>
    <col min="13060" max="13060" width="15.28515625" style="65" customWidth="1"/>
    <col min="13061" max="13061" width="18.28515625" style="65" customWidth="1"/>
    <col min="13062" max="13062" width="18.42578125" style="65" customWidth="1"/>
    <col min="13063" max="13063" width="18.28515625" style="65" customWidth="1"/>
    <col min="13064" max="13064" width="10.7109375" style="65" customWidth="1"/>
    <col min="13065" max="13065" width="17.85546875" style="65" customWidth="1"/>
    <col min="13066" max="13312" width="10.28515625" style="65"/>
    <col min="13313" max="13313" width="10.7109375" style="65" customWidth="1"/>
    <col min="13314" max="13314" width="37.28515625" style="65" customWidth="1"/>
    <col min="13315" max="13315" width="10.7109375" style="65" customWidth="1"/>
    <col min="13316" max="13316" width="15.28515625" style="65" customWidth="1"/>
    <col min="13317" max="13317" width="18.28515625" style="65" customWidth="1"/>
    <col min="13318" max="13318" width="18.42578125" style="65" customWidth="1"/>
    <col min="13319" max="13319" width="18.28515625" style="65" customWidth="1"/>
    <col min="13320" max="13320" width="10.7109375" style="65" customWidth="1"/>
    <col min="13321" max="13321" width="17.85546875" style="65" customWidth="1"/>
    <col min="13322" max="13568" width="10.28515625" style="65"/>
    <col min="13569" max="13569" width="10.7109375" style="65" customWidth="1"/>
    <col min="13570" max="13570" width="37.28515625" style="65" customWidth="1"/>
    <col min="13571" max="13571" width="10.7109375" style="65" customWidth="1"/>
    <col min="13572" max="13572" width="15.28515625" style="65" customWidth="1"/>
    <col min="13573" max="13573" width="18.28515625" style="65" customWidth="1"/>
    <col min="13574" max="13574" width="18.42578125" style="65" customWidth="1"/>
    <col min="13575" max="13575" width="18.28515625" style="65" customWidth="1"/>
    <col min="13576" max="13576" width="10.7109375" style="65" customWidth="1"/>
    <col min="13577" max="13577" width="17.85546875" style="65" customWidth="1"/>
    <col min="13578" max="13824" width="10.28515625" style="65"/>
    <col min="13825" max="13825" width="10.7109375" style="65" customWidth="1"/>
    <col min="13826" max="13826" width="37.28515625" style="65" customWidth="1"/>
    <col min="13827" max="13827" width="10.7109375" style="65" customWidth="1"/>
    <col min="13828" max="13828" width="15.28515625" style="65" customWidth="1"/>
    <col min="13829" max="13829" width="18.28515625" style="65" customWidth="1"/>
    <col min="13830" max="13830" width="18.42578125" style="65" customWidth="1"/>
    <col min="13831" max="13831" width="18.28515625" style="65" customWidth="1"/>
    <col min="13832" max="13832" width="10.7109375" style="65" customWidth="1"/>
    <col min="13833" max="13833" width="17.85546875" style="65" customWidth="1"/>
    <col min="13834" max="14080" width="10.28515625" style="65"/>
    <col min="14081" max="14081" width="10.7109375" style="65" customWidth="1"/>
    <col min="14082" max="14082" width="37.28515625" style="65" customWidth="1"/>
    <col min="14083" max="14083" width="10.7109375" style="65" customWidth="1"/>
    <col min="14084" max="14084" width="15.28515625" style="65" customWidth="1"/>
    <col min="14085" max="14085" width="18.28515625" style="65" customWidth="1"/>
    <col min="14086" max="14086" width="18.42578125" style="65" customWidth="1"/>
    <col min="14087" max="14087" width="18.28515625" style="65" customWidth="1"/>
    <col min="14088" max="14088" width="10.7109375" style="65" customWidth="1"/>
    <col min="14089" max="14089" width="17.85546875" style="65" customWidth="1"/>
    <col min="14090" max="14336" width="10.28515625" style="65"/>
    <col min="14337" max="14337" width="10.7109375" style="65" customWidth="1"/>
    <col min="14338" max="14338" width="37.28515625" style="65" customWidth="1"/>
    <col min="14339" max="14339" width="10.7109375" style="65" customWidth="1"/>
    <col min="14340" max="14340" width="15.28515625" style="65" customWidth="1"/>
    <col min="14341" max="14341" width="18.28515625" style="65" customWidth="1"/>
    <col min="14342" max="14342" width="18.42578125" style="65" customWidth="1"/>
    <col min="14343" max="14343" width="18.28515625" style="65" customWidth="1"/>
    <col min="14344" max="14344" width="10.7109375" style="65" customWidth="1"/>
    <col min="14345" max="14345" width="17.85546875" style="65" customWidth="1"/>
    <col min="14346" max="14592" width="10.28515625" style="65"/>
    <col min="14593" max="14593" width="10.7109375" style="65" customWidth="1"/>
    <col min="14594" max="14594" width="37.28515625" style="65" customWidth="1"/>
    <col min="14595" max="14595" width="10.7109375" style="65" customWidth="1"/>
    <col min="14596" max="14596" width="15.28515625" style="65" customWidth="1"/>
    <col min="14597" max="14597" width="18.28515625" style="65" customWidth="1"/>
    <col min="14598" max="14598" width="18.42578125" style="65" customWidth="1"/>
    <col min="14599" max="14599" width="18.28515625" style="65" customWidth="1"/>
    <col min="14600" max="14600" width="10.7109375" style="65" customWidth="1"/>
    <col min="14601" max="14601" width="17.85546875" style="65" customWidth="1"/>
    <col min="14602" max="14848" width="10.28515625" style="65"/>
    <col min="14849" max="14849" width="10.7109375" style="65" customWidth="1"/>
    <col min="14850" max="14850" width="37.28515625" style="65" customWidth="1"/>
    <col min="14851" max="14851" width="10.7109375" style="65" customWidth="1"/>
    <col min="14852" max="14852" width="15.28515625" style="65" customWidth="1"/>
    <col min="14853" max="14853" width="18.28515625" style="65" customWidth="1"/>
    <col min="14854" max="14854" width="18.42578125" style="65" customWidth="1"/>
    <col min="14855" max="14855" width="18.28515625" style="65" customWidth="1"/>
    <col min="14856" max="14856" width="10.7109375" style="65" customWidth="1"/>
    <col min="14857" max="14857" width="17.85546875" style="65" customWidth="1"/>
    <col min="14858" max="15104" width="10.28515625" style="65"/>
    <col min="15105" max="15105" width="10.7109375" style="65" customWidth="1"/>
    <col min="15106" max="15106" width="37.28515625" style="65" customWidth="1"/>
    <col min="15107" max="15107" width="10.7109375" style="65" customWidth="1"/>
    <col min="15108" max="15108" width="15.28515625" style="65" customWidth="1"/>
    <col min="15109" max="15109" width="18.28515625" style="65" customWidth="1"/>
    <col min="15110" max="15110" width="18.42578125" style="65" customWidth="1"/>
    <col min="15111" max="15111" width="18.28515625" style="65" customWidth="1"/>
    <col min="15112" max="15112" width="10.7109375" style="65" customWidth="1"/>
    <col min="15113" max="15113" width="17.85546875" style="65" customWidth="1"/>
    <col min="15114" max="15360" width="10.28515625" style="65"/>
    <col min="15361" max="15361" width="10.7109375" style="65" customWidth="1"/>
    <col min="15362" max="15362" width="37.28515625" style="65" customWidth="1"/>
    <col min="15363" max="15363" width="10.7109375" style="65" customWidth="1"/>
    <col min="15364" max="15364" width="15.28515625" style="65" customWidth="1"/>
    <col min="15365" max="15365" width="18.28515625" style="65" customWidth="1"/>
    <col min="15366" max="15366" width="18.42578125" style="65" customWidth="1"/>
    <col min="15367" max="15367" width="18.28515625" style="65" customWidth="1"/>
    <col min="15368" max="15368" width="10.7109375" style="65" customWidth="1"/>
    <col min="15369" max="15369" width="17.85546875" style="65" customWidth="1"/>
    <col min="15370" max="15616" width="10.28515625" style="65"/>
    <col min="15617" max="15617" width="10.7109375" style="65" customWidth="1"/>
    <col min="15618" max="15618" width="37.28515625" style="65" customWidth="1"/>
    <col min="15619" max="15619" width="10.7109375" style="65" customWidth="1"/>
    <col min="15620" max="15620" width="15.28515625" style="65" customWidth="1"/>
    <col min="15621" max="15621" width="18.28515625" style="65" customWidth="1"/>
    <col min="15622" max="15622" width="18.42578125" style="65" customWidth="1"/>
    <col min="15623" max="15623" width="18.28515625" style="65" customWidth="1"/>
    <col min="15624" max="15624" width="10.7109375" style="65" customWidth="1"/>
    <col min="15625" max="15625" width="17.85546875" style="65" customWidth="1"/>
    <col min="15626" max="15872" width="10.28515625" style="65"/>
    <col min="15873" max="15873" width="10.7109375" style="65" customWidth="1"/>
    <col min="15874" max="15874" width="37.28515625" style="65" customWidth="1"/>
    <col min="15875" max="15875" width="10.7109375" style="65" customWidth="1"/>
    <col min="15876" max="15876" width="15.28515625" style="65" customWidth="1"/>
    <col min="15877" max="15877" width="18.28515625" style="65" customWidth="1"/>
    <col min="15878" max="15878" width="18.42578125" style="65" customWidth="1"/>
    <col min="15879" max="15879" width="18.28515625" style="65" customWidth="1"/>
    <col min="15880" max="15880" width="10.7109375" style="65" customWidth="1"/>
    <col min="15881" max="15881" width="17.85546875" style="65" customWidth="1"/>
    <col min="15882" max="16128" width="10.28515625" style="65"/>
    <col min="16129" max="16129" width="10.7109375" style="65" customWidth="1"/>
    <col min="16130" max="16130" width="37.28515625" style="65" customWidth="1"/>
    <col min="16131" max="16131" width="10.7109375" style="65" customWidth="1"/>
    <col min="16132" max="16132" width="15.28515625" style="65" customWidth="1"/>
    <col min="16133" max="16133" width="18.28515625" style="65" customWidth="1"/>
    <col min="16134" max="16134" width="18.42578125" style="65" customWidth="1"/>
    <col min="16135" max="16135" width="18.28515625" style="65" customWidth="1"/>
    <col min="16136" max="16136" width="10.7109375" style="65" customWidth="1"/>
    <col min="16137" max="16137" width="17.85546875" style="65" customWidth="1"/>
    <col min="16138" max="16384" width="10.28515625" style="65"/>
  </cols>
  <sheetData>
    <row r="1" spans="1:14" ht="12.75" customHeight="1">
      <c r="A1" s="230" t="s">
        <v>297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4"/>
    </row>
    <row r="2" spans="1:14" ht="12.75" customHeight="1">
      <c r="A2" s="66"/>
      <c r="B2" s="24"/>
      <c r="C2" s="24"/>
      <c r="D2" s="24"/>
      <c r="E2" s="24"/>
      <c r="F2" s="24"/>
      <c r="G2" s="24"/>
      <c r="H2" s="24"/>
      <c r="I2" s="24"/>
      <c r="J2" s="26"/>
      <c r="K2" s="24"/>
      <c r="L2" s="24"/>
      <c r="M2" s="24"/>
      <c r="N2" s="24"/>
    </row>
    <row r="3" spans="1:14" ht="12.75" customHeight="1">
      <c r="A3" s="231" t="s">
        <v>223</v>
      </c>
      <c r="B3" s="231"/>
      <c r="C3" s="231"/>
      <c r="D3" s="233" t="s">
        <v>224</v>
      </c>
      <c r="E3" s="233"/>
      <c r="F3" s="233"/>
      <c r="G3" s="233"/>
      <c r="H3" s="233"/>
      <c r="I3" s="233"/>
      <c r="J3" s="233"/>
      <c r="K3" s="233"/>
      <c r="L3" s="67" t="s">
        <v>298</v>
      </c>
      <c r="M3" s="68" t="s">
        <v>299</v>
      </c>
      <c r="N3" s="24"/>
    </row>
    <row r="4" spans="1:14" ht="12.75" customHeight="1">
      <c r="A4" s="231" t="s">
        <v>227</v>
      </c>
      <c r="B4" s="231" t="s">
        <v>228</v>
      </c>
      <c r="C4" s="231" t="s">
        <v>22</v>
      </c>
      <c r="D4" s="29" t="s">
        <v>300</v>
      </c>
      <c r="E4" s="231" t="s">
        <v>301</v>
      </c>
      <c r="F4" s="231"/>
      <c r="G4" s="231"/>
      <c r="H4" s="234" t="s">
        <v>302</v>
      </c>
      <c r="I4" s="234"/>
      <c r="J4" s="235" t="s">
        <v>233</v>
      </c>
      <c r="K4" s="235"/>
      <c r="L4" s="69" t="s">
        <v>303</v>
      </c>
      <c r="M4" s="70" t="s">
        <v>304</v>
      </c>
      <c r="N4" s="24"/>
    </row>
    <row r="5" spans="1:14" ht="12.75" customHeight="1">
      <c r="A5" s="231"/>
      <c r="B5" s="231"/>
      <c r="C5" s="231"/>
      <c r="D5" s="28" t="s">
        <v>305</v>
      </c>
      <c r="E5" s="28" t="s">
        <v>306</v>
      </c>
      <c r="F5" s="28" t="s">
        <v>307</v>
      </c>
      <c r="G5" s="31" t="s">
        <v>308</v>
      </c>
      <c r="H5" s="31" t="s">
        <v>309</v>
      </c>
      <c r="I5" s="31" t="s">
        <v>310</v>
      </c>
      <c r="J5" s="71" t="s">
        <v>311</v>
      </c>
      <c r="K5" s="72" t="s">
        <v>237</v>
      </c>
      <c r="L5" s="73" t="s">
        <v>312</v>
      </c>
      <c r="M5" s="74" t="s">
        <v>237</v>
      </c>
      <c r="N5" s="24"/>
    </row>
    <row r="6" spans="1:14" ht="12.75" customHeight="1">
      <c r="A6" s="31">
        <v>1</v>
      </c>
      <c r="B6" s="31">
        <v>2</v>
      </c>
      <c r="C6" s="31">
        <v>3</v>
      </c>
      <c r="D6" s="31">
        <v>5</v>
      </c>
      <c r="E6" s="31">
        <v>6</v>
      </c>
      <c r="F6" s="31">
        <v>7</v>
      </c>
      <c r="G6" s="31" t="s">
        <v>313</v>
      </c>
      <c r="H6" s="31">
        <v>9</v>
      </c>
      <c r="I6" s="31" t="s">
        <v>314</v>
      </c>
      <c r="J6" s="71" t="s">
        <v>315</v>
      </c>
      <c r="K6" s="31">
        <v>12</v>
      </c>
      <c r="L6" s="28">
        <v>13</v>
      </c>
      <c r="M6" s="28" t="s">
        <v>316</v>
      </c>
      <c r="N6" s="24"/>
    </row>
    <row r="7" spans="1:14" ht="12.75" customHeight="1">
      <c r="A7" s="75">
        <v>1</v>
      </c>
      <c r="B7" s="76" t="s">
        <v>317</v>
      </c>
      <c r="C7" s="33" t="s">
        <v>23</v>
      </c>
      <c r="D7" s="35">
        <v>0.45</v>
      </c>
      <c r="E7" s="33"/>
      <c r="F7" s="33"/>
      <c r="G7" s="35">
        <v>0.05</v>
      </c>
      <c r="H7" s="77">
        <v>0</v>
      </c>
      <c r="I7" s="35">
        <v>0</v>
      </c>
      <c r="J7" s="36">
        <f>D7+G7</f>
        <v>0.5</v>
      </c>
      <c r="K7" s="35">
        <f t="shared" ref="K7:K69" si="0">J7*1.18</f>
        <v>0.59</v>
      </c>
      <c r="L7" s="78">
        <v>1.2</v>
      </c>
      <c r="M7" s="79">
        <f t="shared" ref="M7:M69" si="1">K7*L7</f>
        <v>0.70799999999999996</v>
      </c>
      <c r="N7" s="24"/>
    </row>
    <row r="8" spans="1:14" ht="12.75" customHeight="1">
      <c r="A8" s="75">
        <v>2</v>
      </c>
      <c r="B8" s="80" t="s">
        <v>318</v>
      </c>
      <c r="C8" s="33" t="s">
        <v>23</v>
      </c>
      <c r="D8" s="35">
        <v>6.5449999999999999</v>
      </c>
      <c r="E8" s="33"/>
      <c r="F8" s="33"/>
      <c r="G8" s="35">
        <v>3</v>
      </c>
      <c r="H8" s="77">
        <v>0.1</v>
      </c>
      <c r="I8" s="35">
        <f t="shared" ref="I8:I70" si="2">(D8+G8)*H8</f>
        <v>0.95450000000000002</v>
      </c>
      <c r="J8" s="36">
        <f>D8+G8+I8</f>
        <v>10.499499999999999</v>
      </c>
      <c r="K8" s="35">
        <f t="shared" si="0"/>
        <v>12.389409999999998</v>
      </c>
      <c r="L8" s="33">
        <v>1.2</v>
      </c>
      <c r="M8" s="35">
        <f t="shared" si="1"/>
        <v>14.867291999999997</v>
      </c>
      <c r="N8" s="24"/>
    </row>
    <row r="9" spans="1:14" ht="12.75" customHeight="1">
      <c r="A9" s="75">
        <v>3</v>
      </c>
      <c r="B9" s="76" t="s">
        <v>319</v>
      </c>
      <c r="C9" s="33" t="s">
        <v>23</v>
      </c>
      <c r="D9" s="35">
        <f>6.025*1.62</f>
        <v>9.7605000000000004</v>
      </c>
      <c r="E9" s="33"/>
      <c r="F9" s="33"/>
      <c r="G9" s="35">
        <v>2.5</v>
      </c>
      <c r="H9" s="77">
        <v>0.1</v>
      </c>
      <c r="I9" s="35">
        <f t="shared" si="2"/>
        <v>1.2260500000000001</v>
      </c>
      <c r="J9" s="36">
        <f t="shared" ref="J9:J70" si="3">D9+G9+I9</f>
        <v>13.486550000000001</v>
      </c>
      <c r="K9" s="35">
        <f t="shared" si="0"/>
        <v>15.914129000000001</v>
      </c>
      <c r="L9" s="33">
        <v>1.2</v>
      </c>
      <c r="M9" s="35">
        <f t="shared" si="1"/>
        <v>19.096954799999999</v>
      </c>
      <c r="N9" s="24"/>
    </row>
    <row r="10" spans="1:14" ht="12.75" customHeight="1">
      <c r="A10" s="75">
        <v>4</v>
      </c>
      <c r="B10" s="76" t="s">
        <v>320</v>
      </c>
      <c r="C10" s="33" t="s">
        <v>23</v>
      </c>
      <c r="D10" s="35">
        <v>20.864000000000001</v>
      </c>
      <c r="E10" s="33"/>
      <c r="F10" s="33"/>
      <c r="G10" s="35">
        <v>2.5</v>
      </c>
      <c r="H10" s="77">
        <v>0.1</v>
      </c>
      <c r="I10" s="35">
        <f t="shared" si="2"/>
        <v>2.3364000000000003</v>
      </c>
      <c r="J10" s="36">
        <f t="shared" si="3"/>
        <v>25.700400000000002</v>
      </c>
      <c r="K10" s="35">
        <f t="shared" si="0"/>
        <v>30.326471999999999</v>
      </c>
      <c r="L10" s="33">
        <v>1.2</v>
      </c>
      <c r="M10" s="35">
        <f t="shared" si="1"/>
        <v>36.391766399999995</v>
      </c>
      <c r="N10" s="24"/>
    </row>
    <row r="11" spans="1:14" ht="12.75" customHeight="1">
      <c r="A11" s="75">
        <v>5</v>
      </c>
      <c r="B11" s="76" t="s">
        <v>321</v>
      </c>
      <c r="C11" s="33" t="s">
        <v>23</v>
      </c>
      <c r="D11" s="35">
        <v>8.9</v>
      </c>
      <c r="E11" s="33"/>
      <c r="F11" s="33"/>
      <c r="G11" s="35">
        <v>2.5</v>
      </c>
      <c r="H11" s="77">
        <v>0.1</v>
      </c>
      <c r="I11" s="35">
        <f t="shared" si="2"/>
        <v>1.1400000000000001</v>
      </c>
      <c r="J11" s="36">
        <f t="shared" si="3"/>
        <v>12.540000000000001</v>
      </c>
      <c r="K11" s="35">
        <f t="shared" si="0"/>
        <v>14.7972</v>
      </c>
      <c r="L11" s="33">
        <v>1.2</v>
      </c>
      <c r="M11" s="35">
        <f t="shared" si="1"/>
        <v>17.756640000000001</v>
      </c>
      <c r="N11" s="24"/>
    </row>
    <row r="12" spans="1:14" ht="12.75" customHeight="1">
      <c r="A12" s="75" t="s">
        <v>322</v>
      </c>
      <c r="B12" s="76" t="s">
        <v>323</v>
      </c>
      <c r="C12" s="33" t="s">
        <v>23</v>
      </c>
      <c r="D12" s="35">
        <f>5.4*1.62</f>
        <v>8.7480000000000011</v>
      </c>
      <c r="E12" s="33"/>
      <c r="F12" s="33"/>
      <c r="G12" s="35">
        <v>2.5</v>
      </c>
      <c r="H12" s="77">
        <v>0.1</v>
      </c>
      <c r="I12" s="35">
        <f t="shared" si="2"/>
        <v>1.1248000000000002</v>
      </c>
      <c r="J12" s="36">
        <f t="shared" si="3"/>
        <v>12.372800000000002</v>
      </c>
      <c r="K12" s="35">
        <f t="shared" si="0"/>
        <v>14.599904</v>
      </c>
      <c r="L12" s="33">
        <v>1.2</v>
      </c>
      <c r="M12" s="35">
        <f t="shared" si="1"/>
        <v>17.5198848</v>
      </c>
      <c r="N12" s="24"/>
    </row>
    <row r="13" spans="1:14" ht="12.75" customHeight="1">
      <c r="A13" s="75" t="s">
        <v>324</v>
      </c>
      <c r="B13" s="76" t="s">
        <v>325</v>
      </c>
      <c r="C13" s="33" t="s">
        <v>23</v>
      </c>
      <c r="D13" s="35">
        <f>5*1.62</f>
        <v>8.1000000000000014</v>
      </c>
      <c r="E13" s="33"/>
      <c r="F13" s="33"/>
      <c r="G13" s="35">
        <v>2.5</v>
      </c>
      <c r="H13" s="77">
        <v>0.1</v>
      </c>
      <c r="I13" s="35">
        <f t="shared" si="2"/>
        <v>1.0600000000000003</v>
      </c>
      <c r="J13" s="36">
        <f t="shared" si="3"/>
        <v>11.660000000000002</v>
      </c>
      <c r="K13" s="35">
        <f t="shared" si="0"/>
        <v>13.758800000000001</v>
      </c>
      <c r="L13" s="33">
        <v>1.2</v>
      </c>
      <c r="M13" s="35">
        <f t="shared" si="1"/>
        <v>16.510560000000002</v>
      </c>
      <c r="N13" s="24"/>
    </row>
    <row r="14" spans="1:14" ht="12.75" customHeight="1">
      <c r="A14" s="75" t="s">
        <v>326</v>
      </c>
      <c r="B14" s="76" t="s">
        <v>327</v>
      </c>
      <c r="C14" s="33" t="s">
        <v>23</v>
      </c>
      <c r="D14" s="35">
        <v>9</v>
      </c>
      <c r="E14" s="33"/>
      <c r="F14" s="33"/>
      <c r="G14" s="35">
        <v>2.5</v>
      </c>
      <c r="H14" s="77">
        <v>0.1</v>
      </c>
      <c r="I14" s="35">
        <f t="shared" si="2"/>
        <v>1.1500000000000001</v>
      </c>
      <c r="J14" s="36">
        <f t="shared" si="3"/>
        <v>12.65</v>
      </c>
      <c r="K14" s="35">
        <f t="shared" si="0"/>
        <v>14.927</v>
      </c>
      <c r="L14" s="33">
        <v>1.2</v>
      </c>
      <c r="M14" s="35">
        <f t="shared" si="1"/>
        <v>17.912399999999998</v>
      </c>
      <c r="N14" s="24"/>
    </row>
    <row r="15" spans="1:14" ht="12.75" customHeight="1">
      <c r="A15" s="81" t="s">
        <v>328</v>
      </c>
      <c r="B15" s="80" t="s">
        <v>329</v>
      </c>
      <c r="C15" s="82" t="s">
        <v>23</v>
      </c>
      <c r="D15" s="35">
        <v>10.692</v>
      </c>
      <c r="E15" s="33"/>
      <c r="F15" s="33"/>
      <c r="G15" s="35">
        <v>2.5</v>
      </c>
      <c r="H15" s="77">
        <v>0.1</v>
      </c>
      <c r="I15" s="35">
        <f>(D15+G15)*H15</f>
        <v>1.3192000000000002</v>
      </c>
      <c r="J15" s="36">
        <f>D15+G15+I15</f>
        <v>14.511200000000001</v>
      </c>
      <c r="K15" s="35">
        <f t="shared" si="0"/>
        <v>17.123215999999999</v>
      </c>
      <c r="L15" s="33">
        <v>1.2</v>
      </c>
      <c r="M15" s="35">
        <f>K15*L15</f>
        <v>20.547859199999998</v>
      </c>
      <c r="N15" s="24"/>
    </row>
    <row r="16" spans="1:14" ht="12.75" customHeight="1">
      <c r="A16" s="75">
        <v>6</v>
      </c>
      <c r="B16" s="76" t="s">
        <v>330</v>
      </c>
      <c r="C16" s="33" t="s">
        <v>23</v>
      </c>
      <c r="D16" s="35">
        <v>11</v>
      </c>
      <c r="E16" s="33"/>
      <c r="F16" s="33"/>
      <c r="G16" s="35">
        <v>2.5</v>
      </c>
      <c r="H16" s="77">
        <v>0.1</v>
      </c>
      <c r="I16" s="35">
        <f t="shared" si="2"/>
        <v>1.35</v>
      </c>
      <c r="J16" s="36">
        <f t="shared" si="3"/>
        <v>14.85</v>
      </c>
      <c r="K16" s="35">
        <f t="shared" si="0"/>
        <v>17.523</v>
      </c>
      <c r="L16" s="33">
        <v>1.2</v>
      </c>
      <c r="M16" s="35">
        <f t="shared" si="1"/>
        <v>21.0276</v>
      </c>
      <c r="N16" s="24"/>
    </row>
    <row r="17" spans="1:14" ht="12.75" customHeight="1">
      <c r="A17" s="75">
        <v>7</v>
      </c>
      <c r="B17" s="76" t="s">
        <v>44</v>
      </c>
      <c r="C17" s="33" t="s">
        <v>23</v>
      </c>
      <c r="D17" s="35">
        <v>11.590999999999999</v>
      </c>
      <c r="E17" s="33"/>
      <c r="F17" s="33"/>
      <c r="G17" s="35">
        <v>2.5</v>
      </c>
      <c r="H17" s="77">
        <v>0.1</v>
      </c>
      <c r="I17" s="35">
        <f t="shared" si="2"/>
        <v>1.4091</v>
      </c>
      <c r="J17" s="36">
        <f t="shared" si="3"/>
        <v>15.5001</v>
      </c>
      <c r="K17" s="35">
        <f t="shared" si="0"/>
        <v>18.290118</v>
      </c>
      <c r="L17" s="33">
        <v>1.2</v>
      </c>
      <c r="M17" s="35">
        <f t="shared" si="1"/>
        <v>21.9481416</v>
      </c>
      <c r="N17" s="24"/>
    </row>
    <row r="18" spans="1:14" ht="12.75" customHeight="1">
      <c r="A18" s="75">
        <v>8</v>
      </c>
      <c r="B18" s="76" t="s">
        <v>331</v>
      </c>
      <c r="C18" s="33" t="s">
        <v>23</v>
      </c>
      <c r="D18" s="35">
        <v>10.090999999999999</v>
      </c>
      <c r="E18" s="33"/>
      <c r="F18" s="33"/>
      <c r="G18" s="35">
        <v>4</v>
      </c>
      <c r="H18" s="77">
        <v>0.1</v>
      </c>
      <c r="I18" s="35">
        <f t="shared" si="2"/>
        <v>1.4091</v>
      </c>
      <c r="J18" s="36">
        <f t="shared" si="3"/>
        <v>15.5001</v>
      </c>
      <c r="K18" s="35">
        <f t="shared" si="0"/>
        <v>18.290118</v>
      </c>
      <c r="L18" s="33">
        <v>1.2</v>
      </c>
      <c r="M18" s="35">
        <f t="shared" si="1"/>
        <v>21.9481416</v>
      </c>
      <c r="N18" s="24"/>
    </row>
    <row r="19" spans="1:14" ht="12.75" customHeight="1">
      <c r="A19" s="75">
        <v>9</v>
      </c>
      <c r="B19" s="76" t="s">
        <v>43</v>
      </c>
      <c r="C19" s="33" t="s">
        <v>23</v>
      </c>
      <c r="D19" s="35">
        <v>10.090999999999999</v>
      </c>
      <c r="E19" s="33"/>
      <c r="F19" s="33"/>
      <c r="G19" s="35">
        <v>4</v>
      </c>
      <c r="H19" s="77">
        <v>0.1</v>
      </c>
      <c r="I19" s="35">
        <f t="shared" si="2"/>
        <v>1.4091</v>
      </c>
      <c r="J19" s="176">
        <f t="shared" si="3"/>
        <v>15.5001</v>
      </c>
      <c r="K19" s="35">
        <f t="shared" si="0"/>
        <v>18.290118</v>
      </c>
      <c r="L19" s="33">
        <v>1.2</v>
      </c>
      <c r="M19" s="35">
        <f t="shared" si="1"/>
        <v>21.9481416</v>
      </c>
      <c r="N19" s="24"/>
    </row>
    <row r="20" spans="1:14" ht="12.75" customHeight="1">
      <c r="A20" s="75">
        <v>10</v>
      </c>
      <c r="B20" s="76" t="s">
        <v>332</v>
      </c>
      <c r="C20" s="33" t="s">
        <v>23</v>
      </c>
      <c r="D20" s="35">
        <v>5.9</v>
      </c>
      <c r="E20" s="33"/>
      <c r="F20" s="33"/>
      <c r="G20" s="35">
        <v>4</v>
      </c>
      <c r="H20" s="77">
        <v>0.1</v>
      </c>
      <c r="I20" s="35">
        <f t="shared" si="2"/>
        <v>0.9900000000000001</v>
      </c>
      <c r="J20" s="36">
        <f t="shared" si="3"/>
        <v>10.89</v>
      </c>
      <c r="K20" s="35">
        <f t="shared" si="0"/>
        <v>12.850199999999999</v>
      </c>
      <c r="L20" s="33">
        <v>1.2</v>
      </c>
      <c r="M20" s="35">
        <f t="shared" si="1"/>
        <v>15.420239999999998</v>
      </c>
      <c r="N20" s="24"/>
    </row>
    <row r="21" spans="1:14" ht="12.75" customHeight="1">
      <c r="A21" s="75">
        <v>11</v>
      </c>
      <c r="B21" s="76" t="s">
        <v>333</v>
      </c>
      <c r="C21" s="33" t="s">
        <v>23</v>
      </c>
      <c r="D21" s="35">
        <v>6</v>
      </c>
      <c r="E21" s="33"/>
      <c r="F21" s="33"/>
      <c r="G21" s="35">
        <v>1.1499999999999999</v>
      </c>
      <c r="H21" s="77">
        <v>0.1</v>
      </c>
      <c r="I21" s="35">
        <f t="shared" si="2"/>
        <v>0.71500000000000008</v>
      </c>
      <c r="J21" s="36">
        <f t="shared" si="3"/>
        <v>7.8650000000000002</v>
      </c>
      <c r="K21" s="35">
        <f t="shared" si="0"/>
        <v>9.2806999999999995</v>
      </c>
      <c r="L21" s="33">
        <v>1.2</v>
      </c>
      <c r="M21" s="35">
        <f t="shared" si="1"/>
        <v>11.136839999999999</v>
      </c>
      <c r="N21" s="24"/>
    </row>
    <row r="22" spans="1:14" ht="12.75" customHeight="1">
      <c r="A22" s="75">
        <v>12</v>
      </c>
      <c r="B22" s="76" t="s">
        <v>334</v>
      </c>
      <c r="C22" s="33" t="s">
        <v>143</v>
      </c>
      <c r="D22" s="35">
        <v>0.86499999999999999</v>
      </c>
      <c r="E22" s="33"/>
      <c r="F22" s="33"/>
      <c r="G22" s="35">
        <v>0.30000000000000004</v>
      </c>
      <c r="H22" s="77">
        <v>0.03</v>
      </c>
      <c r="I22" s="35">
        <f t="shared" si="2"/>
        <v>3.4950000000000002E-2</v>
      </c>
      <c r="J22" s="36">
        <f t="shared" si="3"/>
        <v>1.1999500000000001</v>
      </c>
      <c r="K22" s="35">
        <f t="shared" si="0"/>
        <v>1.4159410000000001</v>
      </c>
      <c r="L22" s="33">
        <v>1.2</v>
      </c>
      <c r="M22" s="35">
        <f t="shared" si="1"/>
        <v>1.6991292</v>
      </c>
      <c r="N22" s="24"/>
    </row>
    <row r="23" spans="1:14" ht="12.75" customHeight="1">
      <c r="A23" s="75">
        <v>13</v>
      </c>
      <c r="B23" s="76" t="s">
        <v>335</v>
      </c>
      <c r="C23" s="33" t="s">
        <v>143</v>
      </c>
      <c r="D23" s="35">
        <v>1.2</v>
      </c>
      <c r="E23" s="33"/>
      <c r="F23" s="33"/>
      <c r="G23" s="35">
        <v>0.30000000000000004</v>
      </c>
      <c r="H23" s="77">
        <v>0.03</v>
      </c>
      <c r="I23" s="35">
        <f t="shared" si="2"/>
        <v>4.4999999999999998E-2</v>
      </c>
      <c r="J23" s="36">
        <f t="shared" si="3"/>
        <v>1.5449999999999999</v>
      </c>
      <c r="K23" s="35">
        <f t="shared" si="0"/>
        <v>1.8230999999999997</v>
      </c>
      <c r="L23" s="33">
        <v>1.2</v>
      </c>
      <c r="M23" s="35">
        <f t="shared" si="1"/>
        <v>2.1877199999999997</v>
      </c>
      <c r="N23" s="24"/>
    </row>
    <row r="24" spans="1:14" ht="12.75" customHeight="1">
      <c r="A24" s="75">
        <v>14</v>
      </c>
      <c r="B24" s="76" t="s">
        <v>336</v>
      </c>
      <c r="C24" s="33" t="s">
        <v>143</v>
      </c>
      <c r="D24" s="35">
        <v>1</v>
      </c>
      <c r="E24" s="33"/>
      <c r="F24" s="33"/>
      <c r="G24" s="35">
        <v>4.0000000000000001E-3</v>
      </c>
      <c r="H24" s="77">
        <v>0.03</v>
      </c>
      <c r="I24" s="35">
        <f t="shared" si="2"/>
        <v>3.0119999999999997E-2</v>
      </c>
      <c r="J24" s="36">
        <f t="shared" si="3"/>
        <v>1.0341199999999999</v>
      </c>
      <c r="K24" s="35">
        <f t="shared" si="0"/>
        <v>1.2202615999999999</v>
      </c>
      <c r="L24" s="33">
        <v>1.2</v>
      </c>
      <c r="M24" s="35">
        <f t="shared" si="1"/>
        <v>1.4643139199999999</v>
      </c>
      <c r="N24" s="24"/>
    </row>
    <row r="25" spans="1:14" ht="12.75" customHeight="1">
      <c r="A25" s="75">
        <v>15</v>
      </c>
      <c r="B25" s="76" t="s">
        <v>337</v>
      </c>
      <c r="C25" s="33" t="s">
        <v>143</v>
      </c>
      <c r="D25" s="35">
        <v>0.97</v>
      </c>
      <c r="E25" s="33"/>
      <c r="F25" s="33"/>
      <c r="G25" s="35">
        <v>4.0000000000000001E-3</v>
      </c>
      <c r="H25" s="77">
        <v>0.03</v>
      </c>
      <c r="I25" s="35">
        <f t="shared" si="2"/>
        <v>2.9219999999999999E-2</v>
      </c>
      <c r="J25" s="36">
        <f t="shared" si="3"/>
        <v>1.00322</v>
      </c>
      <c r="K25" s="35">
        <f t="shared" si="0"/>
        <v>1.1837996</v>
      </c>
      <c r="L25" s="33">
        <v>1.2</v>
      </c>
      <c r="M25" s="35">
        <f t="shared" si="1"/>
        <v>1.4205595199999999</v>
      </c>
      <c r="N25" s="24"/>
    </row>
    <row r="26" spans="1:14" ht="12.75" customHeight="1">
      <c r="A26" s="75">
        <v>16</v>
      </c>
      <c r="B26" s="83" t="s">
        <v>338</v>
      </c>
      <c r="C26" s="84" t="s">
        <v>339</v>
      </c>
      <c r="D26" s="85">
        <v>111</v>
      </c>
      <c r="E26" s="84"/>
      <c r="F26" s="84"/>
      <c r="G26" s="85">
        <v>6</v>
      </c>
      <c r="H26" s="86">
        <v>0.05</v>
      </c>
      <c r="I26" s="35">
        <f t="shared" si="2"/>
        <v>5.8500000000000005</v>
      </c>
      <c r="J26" s="36">
        <f t="shared" si="3"/>
        <v>122.85</v>
      </c>
      <c r="K26" s="35">
        <f t="shared" si="0"/>
        <v>144.96299999999999</v>
      </c>
      <c r="L26" s="33">
        <v>1.2</v>
      </c>
      <c r="M26" s="35">
        <f t="shared" si="1"/>
        <v>173.95559999999998</v>
      </c>
      <c r="N26" s="24"/>
    </row>
    <row r="27" spans="1:14" ht="12.75" customHeight="1">
      <c r="A27" s="75">
        <v>17</v>
      </c>
      <c r="B27" s="83" t="s">
        <v>340</v>
      </c>
      <c r="C27" s="84" t="s">
        <v>339</v>
      </c>
      <c r="D27" s="85">
        <v>125</v>
      </c>
      <c r="E27" s="84"/>
      <c r="F27" s="84"/>
      <c r="G27" s="85">
        <v>6</v>
      </c>
      <c r="H27" s="86">
        <v>0.05</v>
      </c>
      <c r="I27" s="35">
        <f t="shared" si="2"/>
        <v>6.5500000000000007</v>
      </c>
      <c r="J27" s="36">
        <f t="shared" si="3"/>
        <v>137.55000000000001</v>
      </c>
      <c r="K27" s="35">
        <f t="shared" si="0"/>
        <v>162.309</v>
      </c>
      <c r="L27" s="33">
        <v>1.2</v>
      </c>
      <c r="M27" s="35">
        <f t="shared" si="1"/>
        <v>194.77079999999998</v>
      </c>
      <c r="N27" s="24"/>
    </row>
    <row r="28" spans="1:14" ht="12.75" customHeight="1">
      <c r="A28" s="75">
        <v>18</v>
      </c>
      <c r="B28" s="83" t="s">
        <v>341</v>
      </c>
      <c r="C28" s="84" t="s">
        <v>143</v>
      </c>
      <c r="D28" s="85">
        <v>1.2390000000000001</v>
      </c>
      <c r="E28" s="84"/>
      <c r="F28" s="84"/>
      <c r="G28" s="85"/>
      <c r="H28" s="86">
        <v>0.1</v>
      </c>
      <c r="I28" s="35">
        <f t="shared" si="2"/>
        <v>0.12390000000000001</v>
      </c>
      <c r="J28" s="36">
        <f t="shared" si="3"/>
        <v>1.3629000000000002</v>
      </c>
      <c r="K28" s="35">
        <f t="shared" si="0"/>
        <v>1.6082220000000003</v>
      </c>
      <c r="L28" s="33">
        <v>1.2</v>
      </c>
      <c r="M28" s="35">
        <f t="shared" si="1"/>
        <v>1.9298664000000003</v>
      </c>
      <c r="N28" s="24"/>
    </row>
    <row r="29" spans="1:14" ht="12.75" hidden="1" customHeight="1">
      <c r="A29" s="75">
        <v>19</v>
      </c>
      <c r="B29" s="76" t="s">
        <v>342</v>
      </c>
      <c r="C29" s="33" t="s">
        <v>24</v>
      </c>
      <c r="D29" s="35">
        <v>3.1</v>
      </c>
      <c r="E29" s="33"/>
      <c r="F29" s="33"/>
      <c r="G29" s="35">
        <v>1</v>
      </c>
      <c r="H29" s="86">
        <v>0.1</v>
      </c>
      <c r="I29" s="35">
        <f>(D29+G29)*H29</f>
        <v>0.41</v>
      </c>
      <c r="J29" s="36">
        <f>D29+G29+I29</f>
        <v>4.51</v>
      </c>
      <c r="K29" s="35">
        <f>J29*1.18</f>
        <v>5.3217999999999996</v>
      </c>
      <c r="L29" s="33">
        <v>1.2</v>
      </c>
      <c r="M29" s="35">
        <f>K29*L29</f>
        <v>6.3861599999999994</v>
      </c>
      <c r="N29" s="24"/>
    </row>
    <row r="30" spans="1:14" ht="12.75" hidden="1" customHeight="1">
      <c r="A30" s="75">
        <v>20</v>
      </c>
      <c r="B30" s="76" t="s">
        <v>343</v>
      </c>
      <c r="C30" s="33" t="s">
        <v>24</v>
      </c>
      <c r="D30" s="35">
        <v>1.98</v>
      </c>
      <c r="E30" s="33"/>
      <c r="F30" s="33"/>
      <c r="G30" s="35">
        <v>0.4</v>
      </c>
      <c r="H30" s="86">
        <v>0.1</v>
      </c>
      <c r="I30" s="35">
        <f>(D30+G30)*H30</f>
        <v>0.23799999999999999</v>
      </c>
      <c r="J30" s="36">
        <f>D30+G30+I30</f>
        <v>2.6179999999999999</v>
      </c>
      <c r="K30" s="35">
        <f>J30*1.18</f>
        <v>3.0892399999999998</v>
      </c>
      <c r="L30" s="33">
        <v>1.2</v>
      </c>
      <c r="M30" s="35">
        <f>K30*L30</f>
        <v>3.7070879999999997</v>
      </c>
      <c r="N30" s="24"/>
    </row>
    <row r="31" spans="1:14" ht="12.75" customHeight="1">
      <c r="A31" s="81" t="s">
        <v>344</v>
      </c>
      <c r="B31" s="80" t="s">
        <v>345</v>
      </c>
      <c r="C31" s="82" t="s">
        <v>346</v>
      </c>
      <c r="D31" s="87">
        <v>1.1100000000000001</v>
      </c>
      <c r="E31" s="33"/>
      <c r="F31" s="33"/>
      <c r="G31" s="35"/>
      <c r="H31" s="86">
        <v>0.1</v>
      </c>
      <c r="I31" s="35">
        <f>(D31+G31)*H31</f>
        <v>0.11100000000000002</v>
      </c>
      <c r="J31" s="36">
        <f>D31+G31+I31</f>
        <v>1.2210000000000001</v>
      </c>
      <c r="K31" s="35">
        <f>J31*1.18</f>
        <v>1.4407799999999999</v>
      </c>
      <c r="L31" s="33">
        <v>1.2</v>
      </c>
      <c r="M31" s="35">
        <f>K31*L31</f>
        <v>1.7289359999999998</v>
      </c>
      <c r="N31" s="24"/>
    </row>
    <row r="32" spans="1:14" ht="12.75" customHeight="1">
      <c r="A32" s="75">
        <v>21</v>
      </c>
      <c r="B32" s="76" t="s">
        <v>347</v>
      </c>
      <c r="C32" s="33" t="s">
        <v>24</v>
      </c>
      <c r="D32" s="35">
        <v>3.4609999999999999</v>
      </c>
      <c r="E32" s="33"/>
      <c r="F32" s="33"/>
      <c r="G32" s="35">
        <v>1</v>
      </c>
      <c r="H32" s="77">
        <v>0.02</v>
      </c>
      <c r="I32" s="35">
        <f t="shared" si="2"/>
        <v>8.9220000000000008E-2</v>
      </c>
      <c r="J32" s="36">
        <f t="shared" si="3"/>
        <v>4.5502200000000004</v>
      </c>
      <c r="K32" s="35">
        <f t="shared" si="0"/>
        <v>5.3692596000000004</v>
      </c>
      <c r="L32" s="33">
        <v>1.2</v>
      </c>
      <c r="M32" s="35">
        <f t="shared" si="1"/>
        <v>6.4431115200000004</v>
      </c>
      <c r="N32" s="24"/>
    </row>
    <row r="33" spans="1:14" ht="12.75" hidden="1" customHeight="1">
      <c r="A33" s="75"/>
      <c r="B33" s="76" t="s">
        <v>348</v>
      </c>
      <c r="C33" s="33" t="s">
        <v>24</v>
      </c>
      <c r="D33" s="35">
        <v>4.3</v>
      </c>
      <c r="E33" s="33"/>
      <c r="F33" s="33"/>
      <c r="G33" s="35">
        <v>1</v>
      </c>
      <c r="H33" s="77">
        <v>0.02</v>
      </c>
      <c r="I33" s="35">
        <f t="shared" si="2"/>
        <v>0.106</v>
      </c>
      <c r="J33" s="36">
        <f t="shared" si="3"/>
        <v>5.4059999999999997</v>
      </c>
      <c r="K33" s="35">
        <f t="shared" si="0"/>
        <v>6.3790799999999992</v>
      </c>
      <c r="L33" s="33">
        <v>1.2</v>
      </c>
      <c r="M33" s="35">
        <f t="shared" si="1"/>
        <v>7.654895999999999</v>
      </c>
      <c r="N33" s="24"/>
    </row>
    <row r="34" spans="1:14" ht="12.75" customHeight="1">
      <c r="A34" s="75">
        <v>23</v>
      </c>
      <c r="B34" s="76" t="s">
        <v>349</v>
      </c>
      <c r="C34" s="33" t="s">
        <v>21</v>
      </c>
      <c r="D34" s="35">
        <v>6.45</v>
      </c>
      <c r="E34" s="33"/>
      <c r="F34" s="33"/>
      <c r="G34" s="35">
        <v>0.35</v>
      </c>
      <c r="H34" s="77">
        <v>0.02</v>
      </c>
      <c r="I34" s="35">
        <f t="shared" si="2"/>
        <v>0.13600000000000001</v>
      </c>
      <c r="J34" s="36">
        <f t="shared" si="3"/>
        <v>6.9359999999999999</v>
      </c>
      <c r="K34" s="35">
        <f t="shared" si="0"/>
        <v>8.1844799999999989</v>
      </c>
      <c r="L34" s="33">
        <v>1.2</v>
      </c>
      <c r="M34" s="35">
        <f t="shared" si="1"/>
        <v>9.821375999999999</v>
      </c>
      <c r="N34" s="24"/>
    </row>
    <row r="35" spans="1:14" ht="12.75" customHeight="1">
      <c r="A35" s="75">
        <v>24</v>
      </c>
      <c r="B35" s="83" t="s">
        <v>350</v>
      </c>
      <c r="C35" s="84" t="s">
        <v>22</v>
      </c>
      <c r="D35" s="85">
        <v>0.98499999999999999</v>
      </c>
      <c r="E35" s="84"/>
      <c r="F35" s="84"/>
      <c r="G35" s="85">
        <v>0.05</v>
      </c>
      <c r="H35" s="86">
        <v>0.02</v>
      </c>
      <c r="I35" s="35">
        <f t="shared" si="2"/>
        <v>2.07E-2</v>
      </c>
      <c r="J35" s="36">
        <f t="shared" si="3"/>
        <v>1.0556999999999999</v>
      </c>
      <c r="K35" s="35">
        <f t="shared" si="0"/>
        <v>1.2457259999999997</v>
      </c>
      <c r="L35" s="33">
        <v>1.2</v>
      </c>
      <c r="M35" s="35">
        <f t="shared" si="1"/>
        <v>1.4948711999999995</v>
      </c>
      <c r="N35" s="24"/>
    </row>
    <row r="36" spans="1:14" ht="12.75" customHeight="1">
      <c r="A36" s="75">
        <v>25</v>
      </c>
      <c r="B36" s="83" t="s">
        <v>351</v>
      </c>
      <c r="C36" s="85" t="s">
        <v>22</v>
      </c>
      <c r="D36" s="85">
        <v>0.56200000000000006</v>
      </c>
      <c r="E36" s="85"/>
      <c r="F36" s="85"/>
      <c r="G36" s="85">
        <v>0.05</v>
      </c>
      <c r="H36" s="86">
        <v>0.02</v>
      </c>
      <c r="I36" s="35">
        <f t="shared" si="2"/>
        <v>1.2240000000000003E-2</v>
      </c>
      <c r="J36" s="36">
        <f t="shared" si="3"/>
        <v>0.62424000000000013</v>
      </c>
      <c r="K36" s="35">
        <f t="shared" si="0"/>
        <v>0.73660320000000012</v>
      </c>
      <c r="L36" s="33">
        <v>1.2</v>
      </c>
      <c r="M36" s="35">
        <f t="shared" si="1"/>
        <v>0.88392384000000013</v>
      </c>
      <c r="N36" s="24"/>
    </row>
    <row r="37" spans="1:14" ht="12.75" customHeight="1">
      <c r="A37" s="75">
        <v>26</v>
      </c>
      <c r="B37" s="83" t="s">
        <v>352</v>
      </c>
      <c r="C37" s="85" t="s">
        <v>22</v>
      </c>
      <c r="D37" s="85">
        <v>0.78200000000000003</v>
      </c>
      <c r="E37" s="85"/>
      <c r="F37" s="85"/>
      <c r="G37" s="85">
        <v>0.05</v>
      </c>
      <c r="H37" s="86">
        <v>0.02</v>
      </c>
      <c r="I37" s="35">
        <f t="shared" si="2"/>
        <v>1.6640000000000002E-2</v>
      </c>
      <c r="J37" s="36">
        <f t="shared" si="3"/>
        <v>0.84864000000000006</v>
      </c>
      <c r="K37" s="35">
        <f t="shared" si="0"/>
        <v>1.0013951999999999</v>
      </c>
      <c r="L37" s="33">
        <v>1.2</v>
      </c>
      <c r="M37" s="35">
        <f t="shared" si="1"/>
        <v>1.2016742399999998</v>
      </c>
      <c r="N37" s="24"/>
    </row>
    <row r="38" spans="1:14" ht="12.75" customHeight="1">
      <c r="A38" s="75">
        <v>27</v>
      </c>
      <c r="B38" s="83" t="s">
        <v>353</v>
      </c>
      <c r="C38" s="85" t="s">
        <v>22</v>
      </c>
      <c r="D38" s="85">
        <v>1.3</v>
      </c>
      <c r="E38" s="85"/>
      <c r="F38" s="85"/>
      <c r="G38" s="85">
        <v>0.05</v>
      </c>
      <c r="H38" s="86">
        <v>0.02</v>
      </c>
      <c r="I38" s="35">
        <f t="shared" si="2"/>
        <v>2.7000000000000003E-2</v>
      </c>
      <c r="J38" s="36">
        <f t="shared" si="3"/>
        <v>1.377</v>
      </c>
      <c r="K38" s="35">
        <f t="shared" si="0"/>
        <v>1.62486</v>
      </c>
      <c r="L38" s="33">
        <v>1.2</v>
      </c>
      <c r="M38" s="35">
        <f t="shared" si="1"/>
        <v>1.9498319999999998</v>
      </c>
      <c r="N38" s="24"/>
    </row>
    <row r="39" spans="1:14" ht="12.75" customHeight="1">
      <c r="A39" s="75">
        <v>28</v>
      </c>
      <c r="B39" s="83" t="s">
        <v>354</v>
      </c>
      <c r="C39" s="85" t="s">
        <v>22</v>
      </c>
      <c r="D39" s="85">
        <v>1.5</v>
      </c>
      <c r="E39" s="85"/>
      <c r="F39" s="85"/>
      <c r="G39" s="85">
        <v>0.05</v>
      </c>
      <c r="H39" s="86">
        <v>0.02</v>
      </c>
      <c r="I39" s="35">
        <f t="shared" si="2"/>
        <v>3.1000000000000003E-2</v>
      </c>
      <c r="J39" s="36">
        <f t="shared" si="3"/>
        <v>1.581</v>
      </c>
      <c r="K39" s="35">
        <f t="shared" si="0"/>
        <v>1.8655799999999998</v>
      </c>
      <c r="L39" s="33">
        <v>1.2</v>
      </c>
      <c r="M39" s="35">
        <f t="shared" si="1"/>
        <v>2.2386959999999996</v>
      </c>
      <c r="N39" s="24"/>
    </row>
    <row r="40" spans="1:14" ht="12.75" customHeight="1">
      <c r="A40" s="75">
        <v>29</v>
      </c>
      <c r="B40" s="80" t="s">
        <v>355</v>
      </c>
      <c r="C40" s="35" t="s">
        <v>21</v>
      </c>
      <c r="D40" s="35">
        <v>5.25</v>
      </c>
      <c r="E40" s="35"/>
      <c r="F40" s="35"/>
      <c r="G40" s="35">
        <v>0.05</v>
      </c>
      <c r="H40" s="77">
        <v>0.02</v>
      </c>
      <c r="I40" s="35">
        <f t="shared" si="2"/>
        <v>0.106</v>
      </c>
      <c r="J40" s="36">
        <f t="shared" si="3"/>
        <v>5.4059999999999997</v>
      </c>
      <c r="K40" s="35">
        <f t="shared" si="0"/>
        <v>6.3790799999999992</v>
      </c>
      <c r="L40" s="33">
        <v>1.2</v>
      </c>
      <c r="M40" s="35">
        <f t="shared" si="1"/>
        <v>7.654895999999999</v>
      </c>
      <c r="N40" s="24"/>
    </row>
    <row r="41" spans="1:14" ht="12.75" customHeight="1">
      <c r="A41" s="75">
        <v>30</v>
      </c>
      <c r="B41" s="80" t="s">
        <v>356</v>
      </c>
      <c r="C41" s="35" t="s">
        <v>21</v>
      </c>
      <c r="D41" s="35">
        <v>7.7519999999999998</v>
      </c>
      <c r="E41" s="35"/>
      <c r="F41" s="35"/>
      <c r="G41" s="35">
        <v>0.05</v>
      </c>
      <c r="H41" s="77">
        <v>0.02</v>
      </c>
      <c r="I41" s="35">
        <f t="shared" si="2"/>
        <v>0.15603999999999998</v>
      </c>
      <c r="J41" s="36">
        <f t="shared" si="3"/>
        <v>7.9580399999999996</v>
      </c>
      <c r="K41" s="35">
        <f t="shared" si="0"/>
        <v>9.390487199999999</v>
      </c>
      <c r="L41" s="33">
        <v>1.2</v>
      </c>
      <c r="M41" s="35">
        <f t="shared" si="1"/>
        <v>11.268584639999998</v>
      </c>
      <c r="N41" s="24"/>
    </row>
    <row r="42" spans="1:14" ht="12.75" customHeight="1">
      <c r="A42" s="75">
        <v>31</v>
      </c>
      <c r="B42" s="76" t="s">
        <v>357</v>
      </c>
      <c r="C42" s="35" t="s">
        <v>24</v>
      </c>
      <c r="D42" s="35">
        <v>2.9</v>
      </c>
      <c r="E42" s="35"/>
      <c r="F42" s="35"/>
      <c r="G42" s="35">
        <v>0.05</v>
      </c>
      <c r="H42" s="77">
        <v>0.02</v>
      </c>
      <c r="I42" s="35">
        <f t="shared" si="2"/>
        <v>5.8999999999999997E-2</v>
      </c>
      <c r="J42" s="36">
        <f t="shared" si="3"/>
        <v>3.0089999999999999</v>
      </c>
      <c r="K42" s="35">
        <f t="shared" si="0"/>
        <v>3.5506199999999999</v>
      </c>
      <c r="L42" s="33">
        <v>1.2</v>
      </c>
      <c r="M42" s="35">
        <f t="shared" si="1"/>
        <v>4.2607439999999999</v>
      </c>
      <c r="N42" s="24"/>
    </row>
    <row r="43" spans="1:14" ht="12.75" customHeight="1">
      <c r="A43" s="81" t="s">
        <v>358</v>
      </c>
      <c r="B43" s="80" t="s">
        <v>359</v>
      </c>
      <c r="C43" s="87" t="s">
        <v>21</v>
      </c>
      <c r="D43" s="35"/>
      <c r="E43" s="35"/>
      <c r="F43" s="35"/>
      <c r="G43" s="35"/>
      <c r="H43" s="77"/>
      <c r="I43" s="35"/>
      <c r="J43" s="36">
        <v>75.38</v>
      </c>
      <c r="K43" s="35">
        <f>J43*1.18</f>
        <v>88.948399999999992</v>
      </c>
      <c r="L43" s="33"/>
      <c r="M43" s="35"/>
      <c r="N43" s="24"/>
    </row>
    <row r="44" spans="1:14" ht="12.75" customHeight="1">
      <c r="A44" s="75">
        <v>32</v>
      </c>
      <c r="B44" s="76" t="s">
        <v>360</v>
      </c>
      <c r="C44" s="35" t="s">
        <v>21</v>
      </c>
      <c r="D44" s="35">
        <v>110.803</v>
      </c>
      <c r="E44" s="35"/>
      <c r="F44" s="35"/>
      <c r="G44" s="35">
        <v>5</v>
      </c>
      <c r="H44" s="77">
        <v>0.02</v>
      </c>
      <c r="I44" s="35">
        <f t="shared" si="2"/>
        <v>2.3160599999999998</v>
      </c>
      <c r="J44" s="36">
        <f t="shared" si="3"/>
        <v>118.11905999999999</v>
      </c>
      <c r="K44" s="35">
        <f t="shared" si="0"/>
        <v>139.38049079999999</v>
      </c>
      <c r="L44" s="33">
        <v>1.2</v>
      </c>
      <c r="M44" s="35">
        <f t="shared" si="1"/>
        <v>167.25658895999999</v>
      </c>
      <c r="N44" s="24"/>
    </row>
    <row r="45" spans="1:14" ht="12.75" customHeight="1">
      <c r="A45" s="75">
        <v>33</v>
      </c>
      <c r="B45" s="76" t="s">
        <v>361</v>
      </c>
      <c r="C45" s="35" t="s">
        <v>23</v>
      </c>
      <c r="D45" s="35">
        <v>6.01</v>
      </c>
      <c r="E45" s="35"/>
      <c r="F45" s="35"/>
      <c r="G45" s="35">
        <v>2</v>
      </c>
      <c r="H45" s="77">
        <v>0.02</v>
      </c>
      <c r="I45" s="35">
        <f t="shared" si="2"/>
        <v>0.16020000000000001</v>
      </c>
      <c r="J45" s="36">
        <f t="shared" si="3"/>
        <v>8.1701999999999995</v>
      </c>
      <c r="K45" s="35">
        <f t="shared" si="0"/>
        <v>9.6408359999999984</v>
      </c>
      <c r="L45" s="33">
        <v>1.2</v>
      </c>
      <c r="M45" s="35">
        <f t="shared" si="1"/>
        <v>11.569003199999997</v>
      </c>
      <c r="N45" s="24"/>
    </row>
    <row r="46" spans="1:14" ht="12.75" hidden="1" customHeight="1">
      <c r="A46" s="38">
        <v>34</v>
      </c>
      <c r="B46" s="88" t="s">
        <v>362</v>
      </c>
      <c r="C46" s="89"/>
      <c r="D46" s="88"/>
      <c r="E46" s="88"/>
      <c r="F46" s="88"/>
      <c r="G46" s="35">
        <v>0.05</v>
      </c>
      <c r="H46" s="77">
        <v>0.02</v>
      </c>
      <c r="I46" s="35">
        <f t="shared" si="2"/>
        <v>1E-3</v>
      </c>
      <c r="J46" s="36">
        <f t="shared" si="3"/>
        <v>5.1000000000000004E-2</v>
      </c>
      <c r="K46" s="35">
        <f t="shared" si="0"/>
        <v>6.0180000000000004E-2</v>
      </c>
      <c r="L46" s="33">
        <v>1.2</v>
      </c>
      <c r="M46" s="35">
        <f t="shared" si="1"/>
        <v>7.2216000000000002E-2</v>
      </c>
      <c r="N46" s="24"/>
    </row>
    <row r="47" spans="1:14" ht="12.75" hidden="1" customHeight="1">
      <c r="A47" s="38">
        <v>35</v>
      </c>
      <c r="B47" s="88" t="s">
        <v>363</v>
      </c>
      <c r="C47" s="89"/>
      <c r="D47" s="88"/>
      <c r="E47" s="88"/>
      <c r="F47" s="88"/>
      <c r="G47" s="35">
        <v>0.05</v>
      </c>
      <c r="H47" s="77">
        <v>0.02</v>
      </c>
      <c r="I47" s="35">
        <f t="shared" si="2"/>
        <v>1E-3</v>
      </c>
      <c r="J47" s="36">
        <f t="shared" si="3"/>
        <v>5.1000000000000004E-2</v>
      </c>
      <c r="K47" s="35">
        <f t="shared" si="0"/>
        <v>6.0180000000000004E-2</v>
      </c>
      <c r="L47" s="33">
        <v>1.2</v>
      </c>
      <c r="M47" s="35">
        <f t="shared" si="1"/>
        <v>7.2216000000000002E-2</v>
      </c>
      <c r="N47" s="24"/>
    </row>
    <row r="48" spans="1:14" ht="12.75" hidden="1" customHeight="1">
      <c r="A48" s="90">
        <v>36</v>
      </c>
      <c r="B48" s="91" t="s">
        <v>364</v>
      </c>
      <c r="C48" s="92"/>
      <c r="D48" s="91"/>
      <c r="E48" s="91"/>
      <c r="F48" s="91"/>
      <c r="G48" s="35">
        <v>0.05</v>
      </c>
      <c r="H48" s="77">
        <v>0.02</v>
      </c>
      <c r="I48" s="35">
        <f t="shared" si="2"/>
        <v>1E-3</v>
      </c>
      <c r="J48" s="36">
        <f t="shared" si="3"/>
        <v>5.1000000000000004E-2</v>
      </c>
      <c r="K48" s="35">
        <f t="shared" si="0"/>
        <v>6.0180000000000004E-2</v>
      </c>
      <c r="L48" s="33">
        <v>1.2</v>
      </c>
      <c r="M48" s="35">
        <f t="shared" si="1"/>
        <v>7.2216000000000002E-2</v>
      </c>
      <c r="N48" s="24"/>
    </row>
    <row r="49" spans="1:14" ht="12.75" customHeight="1">
      <c r="A49" s="93" t="s">
        <v>365</v>
      </c>
      <c r="B49" s="94" t="s">
        <v>366</v>
      </c>
      <c r="C49" s="95" t="s">
        <v>367</v>
      </c>
      <c r="D49" s="96">
        <v>14.686</v>
      </c>
      <c r="E49" s="97"/>
      <c r="F49" s="97"/>
      <c r="G49" s="35">
        <v>1</v>
      </c>
      <c r="H49" s="77">
        <v>0.02</v>
      </c>
      <c r="I49" s="35">
        <f t="shared" si="2"/>
        <v>0.31372</v>
      </c>
      <c r="J49" s="36">
        <f t="shared" si="3"/>
        <v>15.99972</v>
      </c>
      <c r="K49" s="35">
        <f t="shared" si="0"/>
        <v>18.8796696</v>
      </c>
      <c r="L49" s="33">
        <v>1.2</v>
      </c>
      <c r="M49" s="35">
        <f t="shared" si="1"/>
        <v>22.65560352</v>
      </c>
      <c r="N49" s="24"/>
    </row>
    <row r="50" spans="1:14" ht="11.1" customHeight="1">
      <c r="A50" s="93" t="s">
        <v>368</v>
      </c>
      <c r="B50" s="94" t="s">
        <v>369</v>
      </c>
      <c r="C50" s="95" t="s">
        <v>367</v>
      </c>
      <c r="D50" s="96">
        <v>7</v>
      </c>
      <c r="E50" s="97"/>
      <c r="F50" s="97"/>
      <c r="G50" s="35">
        <v>1</v>
      </c>
      <c r="H50" s="77">
        <v>0.02</v>
      </c>
      <c r="I50" s="35">
        <f t="shared" si="2"/>
        <v>0.16</v>
      </c>
      <c r="J50" s="36">
        <f t="shared" si="3"/>
        <v>8.16</v>
      </c>
      <c r="K50" s="35">
        <f t="shared" si="0"/>
        <v>9.6288</v>
      </c>
      <c r="L50" s="33">
        <v>1.2</v>
      </c>
      <c r="M50" s="35">
        <f t="shared" si="1"/>
        <v>11.55456</v>
      </c>
      <c r="N50" s="24"/>
    </row>
    <row r="51" spans="1:14" ht="12.75" customHeight="1">
      <c r="A51" s="98">
        <v>37</v>
      </c>
      <c r="B51" s="94" t="s">
        <v>370</v>
      </c>
      <c r="C51" s="95" t="s">
        <v>23</v>
      </c>
      <c r="D51" s="96">
        <v>5.2</v>
      </c>
      <c r="E51" s="99"/>
      <c r="F51" s="99"/>
      <c r="G51" s="35">
        <v>1</v>
      </c>
      <c r="H51" s="77">
        <v>0.02</v>
      </c>
      <c r="I51" s="35">
        <f t="shared" si="2"/>
        <v>0.12400000000000001</v>
      </c>
      <c r="J51" s="36">
        <f t="shared" si="3"/>
        <v>6.3239999999999998</v>
      </c>
      <c r="K51" s="35">
        <f t="shared" si="0"/>
        <v>7.4623199999999992</v>
      </c>
      <c r="L51" s="33">
        <v>1.2</v>
      </c>
      <c r="M51" s="35">
        <f t="shared" si="1"/>
        <v>8.9547839999999983</v>
      </c>
      <c r="N51" s="24"/>
    </row>
    <row r="52" spans="1:14" ht="12.75" customHeight="1">
      <c r="A52" s="93" t="s">
        <v>371</v>
      </c>
      <c r="B52" s="94" t="s">
        <v>372</v>
      </c>
      <c r="C52" s="95" t="s">
        <v>23</v>
      </c>
      <c r="D52" s="96">
        <v>6</v>
      </c>
      <c r="E52" s="99"/>
      <c r="F52" s="99"/>
      <c r="G52" s="35">
        <v>0.5</v>
      </c>
      <c r="H52" s="77">
        <v>0.02</v>
      </c>
      <c r="I52" s="35">
        <f t="shared" si="2"/>
        <v>0.13</v>
      </c>
      <c r="J52" s="36">
        <f t="shared" si="3"/>
        <v>6.63</v>
      </c>
      <c r="K52" s="35">
        <f t="shared" si="0"/>
        <v>7.8233999999999995</v>
      </c>
      <c r="L52" s="33">
        <v>1.2</v>
      </c>
      <c r="M52" s="35">
        <f t="shared" si="1"/>
        <v>9.3880799999999986</v>
      </c>
      <c r="N52" s="24"/>
    </row>
    <row r="53" spans="1:14" ht="12.75" customHeight="1">
      <c r="A53" s="100">
        <v>38</v>
      </c>
      <c r="B53" s="101" t="s">
        <v>373</v>
      </c>
      <c r="C53" s="102" t="s">
        <v>23</v>
      </c>
      <c r="D53" s="103">
        <v>11</v>
      </c>
      <c r="E53" s="103"/>
      <c r="F53" s="103"/>
      <c r="G53" s="35">
        <v>2</v>
      </c>
      <c r="H53" s="77">
        <v>0.02</v>
      </c>
      <c r="I53" s="35">
        <f t="shared" si="2"/>
        <v>0.26</v>
      </c>
      <c r="J53" s="36">
        <f t="shared" si="3"/>
        <v>13.26</v>
      </c>
      <c r="K53" s="35">
        <f t="shared" si="0"/>
        <v>15.646799999999999</v>
      </c>
      <c r="L53" s="33">
        <v>1.2</v>
      </c>
      <c r="M53" s="35">
        <f t="shared" si="1"/>
        <v>18.776159999999997</v>
      </c>
    </row>
    <row r="54" spans="1:14" ht="12.75" customHeight="1">
      <c r="A54" s="100">
        <v>39</v>
      </c>
      <c r="B54" s="101" t="s">
        <v>374</v>
      </c>
      <c r="C54" s="102" t="s">
        <v>21</v>
      </c>
      <c r="D54" s="103">
        <v>50</v>
      </c>
      <c r="E54" s="103"/>
      <c r="F54" s="103"/>
      <c r="G54" s="35">
        <v>5</v>
      </c>
      <c r="H54" s="77">
        <v>0.02</v>
      </c>
      <c r="I54" s="35">
        <f t="shared" si="2"/>
        <v>1.1000000000000001</v>
      </c>
      <c r="J54" s="36">
        <f t="shared" si="3"/>
        <v>56.1</v>
      </c>
      <c r="K54" s="35">
        <f t="shared" si="0"/>
        <v>66.197999999999993</v>
      </c>
      <c r="L54" s="33">
        <v>1.2</v>
      </c>
      <c r="M54" s="35">
        <f t="shared" si="1"/>
        <v>79.437599999999989</v>
      </c>
    </row>
    <row r="55" spans="1:14" ht="12.75" customHeight="1">
      <c r="A55" s="102" t="s">
        <v>375</v>
      </c>
      <c r="B55" s="101" t="s">
        <v>376</v>
      </c>
      <c r="C55" s="102" t="s">
        <v>367</v>
      </c>
      <c r="D55" s="103">
        <v>5.5</v>
      </c>
      <c r="E55" s="103"/>
      <c r="F55" s="103"/>
      <c r="G55" s="35">
        <v>0.5</v>
      </c>
      <c r="H55" s="77">
        <v>0.02</v>
      </c>
      <c r="I55" s="35">
        <f>(D55+G55)*H55</f>
        <v>0.12</v>
      </c>
      <c r="J55" s="36">
        <f>D55+G55+I55</f>
        <v>6.12</v>
      </c>
      <c r="K55" s="35">
        <f>J55*1.18</f>
        <v>7.2215999999999996</v>
      </c>
      <c r="L55" s="33">
        <v>1.2</v>
      </c>
      <c r="M55" s="35">
        <f>K55*L55</f>
        <v>8.6659199999999998</v>
      </c>
    </row>
    <row r="56" spans="1:14" ht="12.75" customHeight="1">
      <c r="A56" s="100">
        <v>40</v>
      </c>
      <c r="B56" s="104" t="s">
        <v>377</v>
      </c>
      <c r="C56" s="105" t="s">
        <v>24</v>
      </c>
      <c r="D56" s="103">
        <v>23</v>
      </c>
      <c r="E56" s="103"/>
      <c r="F56" s="103"/>
      <c r="G56" s="35">
        <v>0.05</v>
      </c>
      <c r="H56" s="77">
        <v>0.02</v>
      </c>
      <c r="I56" s="35">
        <f t="shared" si="2"/>
        <v>0.46100000000000002</v>
      </c>
      <c r="J56" s="36">
        <f t="shared" si="3"/>
        <v>23.510999999999999</v>
      </c>
      <c r="K56" s="35">
        <f t="shared" si="0"/>
        <v>27.742979999999999</v>
      </c>
      <c r="L56" s="33">
        <v>1.2</v>
      </c>
      <c r="M56" s="35">
        <f t="shared" si="1"/>
        <v>33.291575999999999</v>
      </c>
    </row>
    <row r="57" spans="1:14" ht="12.75" customHeight="1">
      <c r="A57" s="100">
        <v>41</v>
      </c>
      <c r="B57" s="104" t="s">
        <v>378</v>
      </c>
      <c r="C57" s="105" t="s">
        <v>21</v>
      </c>
      <c r="D57" s="103">
        <v>0.05</v>
      </c>
      <c r="E57" s="103"/>
      <c r="F57" s="103"/>
      <c r="G57" s="35">
        <v>0</v>
      </c>
      <c r="H57" s="77">
        <v>0.02</v>
      </c>
      <c r="I57" s="35">
        <f t="shared" si="2"/>
        <v>1E-3</v>
      </c>
      <c r="J57" s="36">
        <f t="shared" si="3"/>
        <v>5.1000000000000004E-2</v>
      </c>
      <c r="K57" s="35">
        <f t="shared" si="0"/>
        <v>6.0180000000000004E-2</v>
      </c>
      <c r="L57" s="33">
        <v>1.2</v>
      </c>
      <c r="M57" s="35">
        <f t="shared" si="1"/>
        <v>7.2216000000000002E-2</v>
      </c>
    </row>
    <row r="58" spans="1:14" ht="12.75" hidden="1" customHeight="1">
      <c r="A58" s="100"/>
      <c r="B58" s="106"/>
      <c r="C58" s="106"/>
      <c r="D58" s="106"/>
      <c r="E58" s="103"/>
      <c r="F58" s="103"/>
      <c r="G58" s="107">
        <v>0.05</v>
      </c>
      <c r="H58" s="77">
        <v>0.02</v>
      </c>
      <c r="I58" s="35">
        <f t="shared" si="2"/>
        <v>1E-3</v>
      </c>
      <c r="J58" s="36">
        <f t="shared" si="3"/>
        <v>5.1000000000000004E-2</v>
      </c>
      <c r="K58" s="35">
        <f t="shared" si="0"/>
        <v>6.0180000000000004E-2</v>
      </c>
      <c r="L58" s="33">
        <v>1.2</v>
      </c>
      <c r="M58" s="35">
        <f t="shared" si="1"/>
        <v>7.2216000000000002E-2</v>
      </c>
    </row>
    <row r="59" spans="1:14" ht="12.75" customHeight="1">
      <c r="A59" s="108">
        <v>42</v>
      </c>
      <c r="B59" s="109" t="s">
        <v>379</v>
      </c>
      <c r="C59" s="110" t="s">
        <v>21</v>
      </c>
      <c r="D59" s="111">
        <v>250</v>
      </c>
      <c r="E59" s="112"/>
      <c r="F59" s="103"/>
      <c r="G59" s="107">
        <v>2</v>
      </c>
      <c r="H59" s="77">
        <v>0.02</v>
      </c>
      <c r="I59" s="35">
        <f t="shared" si="2"/>
        <v>5.04</v>
      </c>
      <c r="J59" s="36">
        <f t="shared" si="3"/>
        <v>257.04000000000002</v>
      </c>
      <c r="K59" s="35">
        <f t="shared" si="0"/>
        <v>303.30720000000002</v>
      </c>
      <c r="L59" s="33">
        <v>1.2</v>
      </c>
      <c r="M59" s="35">
        <f t="shared" si="1"/>
        <v>363.96863999999999</v>
      </c>
    </row>
    <row r="60" spans="1:14" ht="12.75" customHeight="1">
      <c r="A60" s="108">
        <v>43</v>
      </c>
      <c r="B60" s="109" t="s">
        <v>380</v>
      </c>
      <c r="C60" s="110" t="s">
        <v>21</v>
      </c>
      <c r="D60" s="111">
        <v>20</v>
      </c>
      <c r="E60" s="112"/>
      <c r="F60" s="103"/>
      <c r="G60" s="107">
        <v>3</v>
      </c>
      <c r="H60" s="77">
        <v>0.02</v>
      </c>
      <c r="I60" s="35">
        <f t="shared" si="2"/>
        <v>0.46</v>
      </c>
      <c r="J60" s="36">
        <f t="shared" si="3"/>
        <v>23.46</v>
      </c>
      <c r="K60" s="35">
        <f t="shared" si="0"/>
        <v>27.6828</v>
      </c>
      <c r="L60" s="33">
        <v>1.2</v>
      </c>
      <c r="M60" s="35">
        <f t="shared" si="1"/>
        <v>33.219360000000002</v>
      </c>
    </row>
    <row r="61" spans="1:14" ht="12.75" customHeight="1">
      <c r="A61" s="108">
        <v>44</v>
      </c>
      <c r="B61" s="109" t="s">
        <v>381</v>
      </c>
      <c r="C61" s="110" t="s">
        <v>24</v>
      </c>
      <c r="D61" s="111">
        <v>60.725000000000001</v>
      </c>
      <c r="E61" s="112"/>
      <c r="F61" s="103"/>
      <c r="G61" s="107">
        <v>3</v>
      </c>
      <c r="H61" s="77">
        <v>0.02</v>
      </c>
      <c r="I61" s="35">
        <f t="shared" si="2"/>
        <v>1.2745</v>
      </c>
      <c r="J61" s="36">
        <f t="shared" si="3"/>
        <v>64.999499999999998</v>
      </c>
      <c r="K61" s="35">
        <f t="shared" si="0"/>
        <v>76.699409999999986</v>
      </c>
      <c r="L61" s="33">
        <v>1.2</v>
      </c>
      <c r="M61" s="35">
        <f t="shared" si="1"/>
        <v>92.039291999999975</v>
      </c>
    </row>
    <row r="62" spans="1:14" ht="12.75" customHeight="1">
      <c r="A62" s="108">
        <v>45</v>
      </c>
      <c r="B62" s="109" t="s">
        <v>382</v>
      </c>
      <c r="C62" s="110" t="s">
        <v>21</v>
      </c>
      <c r="D62" s="111">
        <v>60</v>
      </c>
      <c r="E62" s="112"/>
      <c r="F62" s="106"/>
      <c r="G62" s="107">
        <v>0</v>
      </c>
      <c r="H62" s="77">
        <v>0.02</v>
      </c>
      <c r="I62" s="35">
        <f t="shared" si="2"/>
        <v>1.2</v>
      </c>
      <c r="J62" s="36">
        <f t="shared" si="3"/>
        <v>61.2</v>
      </c>
      <c r="K62" s="35">
        <f t="shared" si="0"/>
        <v>72.215999999999994</v>
      </c>
      <c r="L62" s="33">
        <v>1.2</v>
      </c>
      <c r="M62" s="35">
        <f t="shared" si="1"/>
        <v>86.659199999999984</v>
      </c>
    </row>
    <row r="63" spans="1:14" ht="12.75" customHeight="1">
      <c r="A63" s="108">
        <v>46</v>
      </c>
      <c r="B63" s="109" t="s">
        <v>383</v>
      </c>
      <c r="C63" s="113" t="s">
        <v>143</v>
      </c>
      <c r="D63" s="111">
        <v>1.274</v>
      </c>
      <c r="E63" s="112"/>
      <c r="F63" s="106"/>
      <c r="G63" s="107">
        <v>0.05</v>
      </c>
      <c r="H63" s="77">
        <v>0.02</v>
      </c>
      <c r="I63" s="35">
        <f t="shared" si="2"/>
        <v>2.6480000000000004E-2</v>
      </c>
      <c r="J63" s="36">
        <f t="shared" si="3"/>
        <v>1.3504800000000001</v>
      </c>
      <c r="K63" s="35">
        <f t="shared" si="0"/>
        <v>1.5935664</v>
      </c>
      <c r="L63" s="33">
        <v>1.2</v>
      </c>
      <c r="M63" s="35">
        <f t="shared" si="1"/>
        <v>1.9122796799999999</v>
      </c>
    </row>
    <row r="64" spans="1:14" ht="12.75" customHeight="1">
      <c r="A64" s="108">
        <v>47</v>
      </c>
      <c r="B64" s="109" t="s">
        <v>384</v>
      </c>
      <c r="C64" s="110" t="s">
        <v>24</v>
      </c>
      <c r="D64" s="111">
        <v>60</v>
      </c>
      <c r="E64" s="112"/>
      <c r="F64" s="106"/>
      <c r="G64" s="107">
        <v>3</v>
      </c>
      <c r="H64" s="77">
        <v>0.02</v>
      </c>
      <c r="I64" s="35">
        <f t="shared" si="2"/>
        <v>1.26</v>
      </c>
      <c r="J64" s="36">
        <f t="shared" si="3"/>
        <v>64.260000000000005</v>
      </c>
      <c r="K64" s="35">
        <f t="shared" si="0"/>
        <v>75.826800000000006</v>
      </c>
      <c r="L64" s="33">
        <v>1.2</v>
      </c>
      <c r="M64" s="35">
        <f t="shared" si="1"/>
        <v>90.992159999999998</v>
      </c>
    </row>
    <row r="65" spans="1:13" ht="12.75" customHeight="1">
      <c r="A65" s="108">
        <v>48</v>
      </c>
      <c r="B65" s="109" t="s">
        <v>385</v>
      </c>
      <c r="C65" s="110" t="s">
        <v>24</v>
      </c>
      <c r="D65" s="111">
        <v>30</v>
      </c>
      <c r="E65" s="112"/>
      <c r="F65" s="106"/>
      <c r="G65" s="107">
        <v>2</v>
      </c>
      <c r="H65" s="77">
        <v>0.02</v>
      </c>
      <c r="I65" s="35">
        <f t="shared" si="2"/>
        <v>0.64</v>
      </c>
      <c r="J65" s="36">
        <f t="shared" si="3"/>
        <v>32.64</v>
      </c>
      <c r="K65" s="35">
        <f t="shared" si="0"/>
        <v>38.5152</v>
      </c>
      <c r="L65" s="33">
        <v>1.2</v>
      </c>
      <c r="M65" s="35">
        <f t="shared" si="1"/>
        <v>46.218240000000002</v>
      </c>
    </row>
    <row r="66" spans="1:13" ht="12.75" customHeight="1">
      <c r="A66" s="108">
        <v>49</v>
      </c>
      <c r="B66" s="109" t="s">
        <v>386</v>
      </c>
      <c r="C66" s="110" t="s">
        <v>21</v>
      </c>
      <c r="D66" s="111">
        <v>11.8</v>
      </c>
      <c r="E66" s="112"/>
      <c r="F66" s="106"/>
      <c r="G66" s="107">
        <v>0.5</v>
      </c>
      <c r="H66" s="77">
        <v>0.02</v>
      </c>
      <c r="I66" s="35">
        <f t="shared" si="2"/>
        <v>0.24600000000000002</v>
      </c>
      <c r="J66" s="36">
        <f t="shared" si="3"/>
        <v>12.546000000000001</v>
      </c>
      <c r="K66" s="35">
        <f t="shared" si="0"/>
        <v>14.80428</v>
      </c>
      <c r="L66" s="33">
        <v>1.2</v>
      </c>
      <c r="M66" s="35">
        <f t="shared" si="1"/>
        <v>17.765135999999998</v>
      </c>
    </row>
    <row r="67" spans="1:13" ht="12.75" customHeight="1">
      <c r="A67" s="108">
        <v>50</v>
      </c>
      <c r="B67" s="109" t="s">
        <v>387</v>
      </c>
      <c r="C67" s="110" t="s">
        <v>21</v>
      </c>
      <c r="D67" s="111">
        <v>5</v>
      </c>
      <c r="E67" s="112"/>
      <c r="F67" s="106"/>
      <c r="G67" s="107">
        <v>0.05</v>
      </c>
      <c r="H67" s="77">
        <v>0.02</v>
      </c>
      <c r="I67" s="35">
        <f t="shared" si="2"/>
        <v>0.10099999999999999</v>
      </c>
      <c r="J67" s="36">
        <f t="shared" si="3"/>
        <v>5.1509999999999998</v>
      </c>
      <c r="K67" s="35">
        <f t="shared" si="0"/>
        <v>6.0781799999999997</v>
      </c>
      <c r="L67" s="33">
        <v>1.2</v>
      </c>
      <c r="M67" s="35">
        <f t="shared" si="1"/>
        <v>7.2938159999999996</v>
      </c>
    </row>
    <row r="68" spans="1:13" ht="12.75" customHeight="1">
      <c r="A68" s="108">
        <v>51</v>
      </c>
      <c r="B68" s="109" t="s">
        <v>388</v>
      </c>
      <c r="C68" s="110" t="s">
        <v>24</v>
      </c>
      <c r="D68" s="111">
        <v>3</v>
      </c>
      <c r="E68" s="112"/>
      <c r="F68" s="106"/>
      <c r="G68" s="107">
        <v>0.05</v>
      </c>
      <c r="H68" s="77">
        <v>0.02</v>
      </c>
      <c r="I68" s="35">
        <f t="shared" si="2"/>
        <v>6.0999999999999999E-2</v>
      </c>
      <c r="J68" s="36">
        <f t="shared" si="3"/>
        <v>3.1109999999999998</v>
      </c>
      <c r="K68" s="35">
        <f t="shared" si="0"/>
        <v>3.6709799999999997</v>
      </c>
      <c r="L68" s="33">
        <v>1.2</v>
      </c>
      <c r="M68" s="35">
        <f t="shared" si="1"/>
        <v>4.4051759999999991</v>
      </c>
    </row>
    <row r="69" spans="1:13" ht="12.75" customHeight="1">
      <c r="A69" s="108">
        <v>52</v>
      </c>
      <c r="B69" s="109" t="s">
        <v>389</v>
      </c>
      <c r="C69" s="110" t="s">
        <v>390</v>
      </c>
      <c r="D69" s="111">
        <v>0.89</v>
      </c>
      <c r="E69" s="112"/>
      <c r="F69" s="106"/>
      <c r="G69" s="107">
        <v>0.05</v>
      </c>
      <c r="H69" s="77">
        <v>0.02</v>
      </c>
      <c r="I69" s="35">
        <f t="shared" si="2"/>
        <v>1.8800000000000001E-2</v>
      </c>
      <c r="J69" s="36">
        <f t="shared" si="3"/>
        <v>0.9588000000000001</v>
      </c>
      <c r="K69" s="35">
        <f t="shared" si="0"/>
        <v>1.1313839999999999</v>
      </c>
      <c r="L69" s="33">
        <v>1.2</v>
      </c>
      <c r="M69" s="35">
        <f t="shared" si="1"/>
        <v>1.3576607999999999</v>
      </c>
    </row>
    <row r="70" spans="1:13" ht="12.75" customHeight="1">
      <c r="A70" s="108">
        <v>53</v>
      </c>
      <c r="B70" s="109" t="s">
        <v>391</v>
      </c>
      <c r="C70" s="110" t="s">
        <v>390</v>
      </c>
      <c r="D70" s="111">
        <f>32/25</f>
        <v>1.28</v>
      </c>
      <c r="E70" s="112"/>
      <c r="F70" s="106"/>
      <c r="G70" s="107">
        <v>0.05</v>
      </c>
      <c r="H70" s="77">
        <v>0.02</v>
      </c>
      <c r="I70" s="35">
        <f t="shared" si="2"/>
        <v>2.6600000000000002E-2</v>
      </c>
      <c r="J70" s="36">
        <f t="shared" si="3"/>
        <v>1.3566</v>
      </c>
      <c r="K70" s="35">
        <f t="shared" ref="K70:K86" si="4">J70*1.18</f>
        <v>1.6007879999999999</v>
      </c>
      <c r="L70" s="33">
        <v>1.2</v>
      </c>
      <c r="M70" s="35">
        <f t="shared" ref="M70:M86" si="5">K70*L70</f>
        <v>1.9209455999999998</v>
      </c>
    </row>
    <row r="71" spans="1:13" ht="12.75" customHeight="1">
      <c r="A71" s="108">
        <v>54</v>
      </c>
      <c r="B71" s="109" t="s">
        <v>392</v>
      </c>
      <c r="C71" s="110" t="s">
        <v>24</v>
      </c>
      <c r="D71" s="111">
        <v>7.7930000000000001</v>
      </c>
      <c r="E71" s="112"/>
      <c r="F71" s="106"/>
      <c r="G71" s="107">
        <v>0.05</v>
      </c>
      <c r="H71" s="77">
        <v>0.02</v>
      </c>
      <c r="I71" s="35">
        <f t="shared" ref="I71:I86" si="6">(D71+G71)*H71</f>
        <v>0.15686</v>
      </c>
      <c r="J71" s="36">
        <f t="shared" ref="J71:J86" si="7">D71+G71+I71</f>
        <v>7.99986</v>
      </c>
      <c r="K71" s="35">
        <f t="shared" si="4"/>
        <v>9.4398347999999999</v>
      </c>
      <c r="L71" s="33">
        <v>1.2</v>
      </c>
      <c r="M71" s="35">
        <f t="shared" si="5"/>
        <v>11.32780176</v>
      </c>
    </row>
    <row r="72" spans="1:13" ht="12.75" customHeight="1">
      <c r="A72" s="108">
        <v>55</v>
      </c>
      <c r="B72" s="109" t="s">
        <v>393</v>
      </c>
      <c r="C72" s="110" t="s">
        <v>24</v>
      </c>
      <c r="D72" s="111">
        <v>11.715</v>
      </c>
      <c r="E72" s="112"/>
      <c r="F72" s="106"/>
      <c r="G72" s="107">
        <v>0.05</v>
      </c>
      <c r="H72" s="77">
        <v>0.02</v>
      </c>
      <c r="I72" s="35">
        <f t="shared" si="6"/>
        <v>0.23530000000000001</v>
      </c>
      <c r="J72" s="36">
        <f t="shared" si="7"/>
        <v>12.000300000000001</v>
      </c>
      <c r="K72" s="35">
        <f t="shared" si="4"/>
        <v>14.160354</v>
      </c>
      <c r="L72" s="33">
        <v>1.2</v>
      </c>
      <c r="M72" s="35">
        <f t="shared" si="5"/>
        <v>16.992424799999998</v>
      </c>
    </row>
    <row r="73" spans="1:13" ht="12.75" customHeight="1">
      <c r="A73" s="108">
        <v>56</v>
      </c>
      <c r="B73" s="109" t="s">
        <v>394</v>
      </c>
      <c r="C73" s="110" t="s">
        <v>24</v>
      </c>
      <c r="D73" s="111">
        <v>17.597000000000001</v>
      </c>
      <c r="E73" s="112"/>
      <c r="F73" s="106"/>
      <c r="G73" s="107">
        <v>0.05</v>
      </c>
      <c r="H73" s="77">
        <v>0.02</v>
      </c>
      <c r="I73" s="35">
        <f t="shared" si="6"/>
        <v>0.35294000000000003</v>
      </c>
      <c r="J73" s="36">
        <f t="shared" si="7"/>
        <v>17.999940000000002</v>
      </c>
      <c r="K73" s="35">
        <f t="shared" si="4"/>
        <v>21.239929200000002</v>
      </c>
      <c r="L73" s="33">
        <v>1.2</v>
      </c>
      <c r="M73" s="35">
        <f t="shared" si="5"/>
        <v>25.487915040000001</v>
      </c>
    </row>
    <row r="74" spans="1:13" ht="12.75" customHeight="1">
      <c r="A74" s="108">
        <v>57</v>
      </c>
      <c r="B74" s="109" t="s">
        <v>395</v>
      </c>
      <c r="C74" s="110" t="s">
        <v>24</v>
      </c>
      <c r="D74" s="111">
        <v>68.576999999999998</v>
      </c>
      <c r="E74" s="112"/>
      <c r="F74" s="106"/>
      <c r="G74" s="107">
        <v>0.05</v>
      </c>
      <c r="H74" s="77">
        <v>0.02</v>
      </c>
      <c r="I74" s="35">
        <f t="shared" si="6"/>
        <v>1.3725399999999999</v>
      </c>
      <c r="J74" s="36">
        <f t="shared" si="7"/>
        <v>69.999539999999996</v>
      </c>
      <c r="K74" s="35">
        <f t="shared" si="4"/>
        <v>82.599457199999989</v>
      </c>
      <c r="L74" s="33">
        <v>1.2</v>
      </c>
      <c r="M74" s="35">
        <f t="shared" si="5"/>
        <v>99.119348639999984</v>
      </c>
    </row>
    <row r="75" spans="1:13" ht="12.75" customHeight="1">
      <c r="A75" s="108">
        <v>58</v>
      </c>
      <c r="B75" s="109" t="s">
        <v>396</v>
      </c>
      <c r="C75" s="110" t="s">
        <v>24</v>
      </c>
      <c r="D75" s="111">
        <v>1.65</v>
      </c>
      <c r="E75" s="112"/>
      <c r="F75" s="106"/>
      <c r="G75" s="107">
        <v>0.05</v>
      </c>
      <c r="H75" s="77">
        <v>0.02</v>
      </c>
      <c r="I75" s="35">
        <f t="shared" si="6"/>
        <v>3.4000000000000002E-2</v>
      </c>
      <c r="J75" s="36">
        <f t="shared" si="7"/>
        <v>1.734</v>
      </c>
      <c r="K75" s="35">
        <f t="shared" si="4"/>
        <v>2.0461199999999997</v>
      </c>
      <c r="L75" s="33">
        <v>1.2</v>
      </c>
      <c r="M75" s="35">
        <f t="shared" si="5"/>
        <v>2.4553439999999997</v>
      </c>
    </row>
    <row r="76" spans="1:13" ht="12.75" customHeight="1">
      <c r="A76" s="108">
        <v>59</v>
      </c>
      <c r="B76" s="109" t="s">
        <v>397</v>
      </c>
      <c r="C76" s="110" t="s">
        <v>24</v>
      </c>
      <c r="D76" s="111">
        <v>3.3</v>
      </c>
      <c r="E76" s="112"/>
      <c r="F76" s="106"/>
      <c r="G76" s="107">
        <v>0.05</v>
      </c>
      <c r="H76" s="77">
        <v>0.02</v>
      </c>
      <c r="I76" s="35">
        <f t="shared" si="6"/>
        <v>6.699999999999999E-2</v>
      </c>
      <c r="J76" s="36">
        <f t="shared" si="7"/>
        <v>3.4169999999999998</v>
      </c>
      <c r="K76" s="35">
        <f t="shared" si="4"/>
        <v>4.0320599999999995</v>
      </c>
      <c r="L76" s="33">
        <v>1.2</v>
      </c>
      <c r="M76" s="35">
        <f t="shared" si="5"/>
        <v>4.8384719999999994</v>
      </c>
    </row>
    <row r="77" spans="1:13" ht="12.75" customHeight="1">
      <c r="A77" s="108">
        <v>60</v>
      </c>
      <c r="B77" s="109" t="s">
        <v>398</v>
      </c>
      <c r="C77" s="110" t="s">
        <v>24</v>
      </c>
      <c r="D77" s="111">
        <v>4.8</v>
      </c>
      <c r="E77" s="112"/>
      <c r="F77" s="106"/>
      <c r="G77" s="107">
        <v>0.05</v>
      </c>
      <c r="H77" s="77">
        <v>0.02</v>
      </c>
      <c r="I77" s="35">
        <f t="shared" si="6"/>
        <v>9.6999999999999989E-2</v>
      </c>
      <c r="J77" s="36">
        <f t="shared" si="7"/>
        <v>4.9470000000000001</v>
      </c>
      <c r="K77" s="35">
        <f t="shared" si="4"/>
        <v>5.8374600000000001</v>
      </c>
      <c r="L77" s="33">
        <v>1.2</v>
      </c>
      <c r="M77" s="35">
        <f t="shared" si="5"/>
        <v>7.0049520000000003</v>
      </c>
    </row>
    <row r="78" spans="1:13" ht="12.75" customHeight="1">
      <c r="A78" s="108">
        <v>61</v>
      </c>
      <c r="B78" s="109" t="s">
        <v>399</v>
      </c>
      <c r="C78" s="110" t="s">
        <v>21</v>
      </c>
      <c r="D78" s="111">
        <v>1</v>
      </c>
      <c r="E78" s="112"/>
      <c r="F78" s="106"/>
      <c r="G78" s="107">
        <v>0.05</v>
      </c>
      <c r="H78" s="77">
        <v>0.02</v>
      </c>
      <c r="I78" s="35">
        <f t="shared" si="6"/>
        <v>2.1000000000000001E-2</v>
      </c>
      <c r="J78" s="36">
        <f t="shared" si="7"/>
        <v>1.071</v>
      </c>
      <c r="K78" s="35">
        <f t="shared" si="4"/>
        <v>1.2637799999999999</v>
      </c>
      <c r="L78" s="33">
        <v>1.2</v>
      </c>
      <c r="M78" s="35">
        <f t="shared" si="5"/>
        <v>1.5165359999999999</v>
      </c>
    </row>
    <row r="79" spans="1:13" ht="12.75" customHeight="1">
      <c r="A79" s="108">
        <v>62</v>
      </c>
      <c r="B79" s="109" t="s">
        <v>400</v>
      </c>
      <c r="C79" s="110" t="s">
        <v>143</v>
      </c>
      <c r="D79" s="111">
        <v>1.2</v>
      </c>
      <c r="E79" s="112"/>
      <c r="F79" s="106"/>
      <c r="G79" s="107">
        <v>0.05</v>
      </c>
      <c r="H79" s="77">
        <v>0.02</v>
      </c>
      <c r="I79" s="35">
        <f t="shared" si="6"/>
        <v>2.5000000000000001E-2</v>
      </c>
      <c r="J79" s="36">
        <f t="shared" si="7"/>
        <v>1.2749999999999999</v>
      </c>
      <c r="K79" s="35">
        <f t="shared" si="4"/>
        <v>1.5044999999999997</v>
      </c>
      <c r="L79" s="33">
        <v>1.2</v>
      </c>
      <c r="M79" s="35">
        <f t="shared" si="5"/>
        <v>1.8053999999999997</v>
      </c>
    </row>
    <row r="80" spans="1:13" ht="12.75" customHeight="1">
      <c r="A80" s="108">
        <v>63</v>
      </c>
      <c r="B80" s="109" t="s">
        <v>401</v>
      </c>
      <c r="C80" s="110" t="s">
        <v>24</v>
      </c>
      <c r="D80" s="111">
        <v>0.91200000000000003</v>
      </c>
      <c r="E80" s="112"/>
      <c r="F80" s="106"/>
      <c r="G80" s="107">
        <v>0.1</v>
      </c>
      <c r="H80" s="77">
        <v>0.02</v>
      </c>
      <c r="I80" s="35">
        <f t="shared" si="6"/>
        <v>2.0240000000000001E-2</v>
      </c>
      <c r="J80" s="36">
        <f t="shared" si="7"/>
        <v>1.03224</v>
      </c>
      <c r="K80" s="35">
        <f t="shared" si="4"/>
        <v>1.2180431999999999</v>
      </c>
      <c r="L80" s="33">
        <v>1.2</v>
      </c>
      <c r="M80" s="35">
        <f t="shared" si="5"/>
        <v>1.4616518399999998</v>
      </c>
    </row>
    <row r="81" spans="1:13" ht="12.75" customHeight="1">
      <c r="A81" s="108">
        <v>64</v>
      </c>
      <c r="B81" s="109" t="s">
        <v>402</v>
      </c>
      <c r="C81" s="110" t="s">
        <v>24</v>
      </c>
      <c r="D81" s="111">
        <v>7.04</v>
      </c>
      <c r="E81" s="112"/>
      <c r="F81" s="106"/>
      <c r="G81" s="107">
        <v>0.1</v>
      </c>
      <c r="H81" s="77">
        <v>0.02</v>
      </c>
      <c r="I81" s="35">
        <f t="shared" si="6"/>
        <v>0.14280000000000001</v>
      </c>
      <c r="J81" s="36">
        <f t="shared" si="7"/>
        <v>7.2827999999999999</v>
      </c>
      <c r="K81" s="35">
        <f t="shared" si="4"/>
        <v>8.5937039999999989</v>
      </c>
      <c r="L81" s="33">
        <v>1.2</v>
      </c>
      <c r="M81" s="35">
        <f t="shared" si="5"/>
        <v>10.312444799999998</v>
      </c>
    </row>
    <row r="82" spans="1:13" ht="12.75" customHeight="1">
      <c r="A82" s="108">
        <v>65</v>
      </c>
      <c r="B82" s="109" t="s">
        <v>403</v>
      </c>
      <c r="C82" s="110" t="s">
        <v>24</v>
      </c>
      <c r="D82" s="111">
        <v>9.8239999999999998</v>
      </c>
      <c r="E82" s="112"/>
      <c r="F82" s="106"/>
      <c r="G82" s="107">
        <v>0.1</v>
      </c>
      <c r="H82" s="77">
        <v>0.02</v>
      </c>
      <c r="I82" s="35">
        <f t="shared" si="6"/>
        <v>0.19847999999999999</v>
      </c>
      <c r="J82" s="36">
        <f t="shared" si="7"/>
        <v>10.122479999999999</v>
      </c>
      <c r="K82" s="35">
        <f t="shared" si="4"/>
        <v>11.944526399999999</v>
      </c>
      <c r="L82" s="33">
        <v>1.2</v>
      </c>
      <c r="M82" s="35">
        <f t="shared" si="5"/>
        <v>14.333431679999999</v>
      </c>
    </row>
    <row r="83" spans="1:13" ht="12.75" customHeight="1">
      <c r="A83" s="108">
        <v>66</v>
      </c>
      <c r="B83" s="114" t="s">
        <v>404</v>
      </c>
      <c r="C83" s="113" t="s">
        <v>143</v>
      </c>
      <c r="D83" s="111">
        <f>2*1.4</f>
        <v>2.8</v>
      </c>
      <c r="E83" s="112"/>
      <c r="F83" s="106"/>
      <c r="G83" s="107">
        <v>0.05</v>
      </c>
      <c r="H83" s="77">
        <v>0.02</v>
      </c>
      <c r="I83" s="35">
        <f>(D83+G83)*H83</f>
        <v>5.6999999999999995E-2</v>
      </c>
      <c r="J83" s="36">
        <f>D83+G83+I83</f>
        <v>2.9069999999999996</v>
      </c>
      <c r="K83" s="35">
        <f>J83*1.18</f>
        <v>3.4302599999999992</v>
      </c>
      <c r="L83" s="33">
        <v>1.2</v>
      </c>
      <c r="M83" s="35">
        <f>K83*L83</f>
        <v>4.1163119999999989</v>
      </c>
    </row>
    <row r="84" spans="1:13" ht="12.75" customHeight="1">
      <c r="A84" s="108">
        <v>67</v>
      </c>
      <c r="B84" s="109" t="s">
        <v>405</v>
      </c>
      <c r="C84" s="110" t="s">
        <v>24</v>
      </c>
      <c r="D84" s="111">
        <v>37.76</v>
      </c>
      <c r="E84" s="112"/>
      <c r="F84" s="106"/>
      <c r="G84" s="107">
        <v>2</v>
      </c>
      <c r="H84" s="77">
        <v>0.02</v>
      </c>
      <c r="I84" s="35">
        <f t="shared" si="6"/>
        <v>0.79520000000000002</v>
      </c>
      <c r="J84" s="36">
        <f t="shared" si="7"/>
        <v>40.555199999999999</v>
      </c>
      <c r="K84" s="35">
        <f t="shared" si="4"/>
        <v>47.855135999999995</v>
      </c>
      <c r="L84" s="33">
        <v>1.2</v>
      </c>
      <c r="M84" s="35">
        <f t="shared" si="5"/>
        <v>57.426163199999991</v>
      </c>
    </row>
    <row r="85" spans="1:13" ht="12.75" customHeight="1">
      <c r="A85" s="108">
        <v>68</v>
      </c>
      <c r="B85" s="109" t="s">
        <v>406</v>
      </c>
      <c r="C85" s="110" t="s">
        <v>24</v>
      </c>
      <c r="D85" s="111">
        <v>60.16</v>
      </c>
      <c r="E85" s="112"/>
      <c r="F85" s="106"/>
      <c r="G85" s="107">
        <v>2</v>
      </c>
      <c r="H85" s="77">
        <v>0.02</v>
      </c>
      <c r="I85" s="35">
        <f t="shared" si="6"/>
        <v>1.2431999999999999</v>
      </c>
      <c r="J85" s="36">
        <f t="shared" si="7"/>
        <v>63.403199999999998</v>
      </c>
      <c r="K85" s="35">
        <f t="shared" si="4"/>
        <v>74.815776</v>
      </c>
      <c r="L85" s="33">
        <v>1.2</v>
      </c>
      <c r="M85" s="35">
        <f t="shared" si="5"/>
        <v>89.778931200000002</v>
      </c>
    </row>
    <row r="86" spans="1:13" ht="12.75" customHeight="1">
      <c r="A86" s="115">
        <v>69</v>
      </c>
      <c r="B86" s="116" t="s">
        <v>407</v>
      </c>
      <c r="C86" s="117" t="s">
        <v>24</v>
      </c>
      <c r="D86" s="118">
        <v>93.76</v>
      </c>
      <c r="E86" s="119"/>
      <c r="F86" s="120"/>
      <c r="G86" s="121">
        <v>2</v>
      </c>
      <c r="H86" s="122">
        <v>0.02</v>
      </c>
      <c r="I86" s="123">
        <f t="shared" si="6"/>
        <v>1.9152000000000002</v>
      </c>
      <c r="J86" s="124">
        <f t="shared" si="7"/>
        <v>97.675200000000004</v>
      </c>
      <c r="K86" s="123">
        <f t="shared" si="4"/>
        <v>115.256736</v>
      </c>
      <c r="L86" s="125">
        <v>1.2</v>
      </c>
      <c r="M86" s="123">
        <f t="shared" si="5"/>
        <v>138.3080832</v>
      </c>
    </row>
    <row r="87" spans="1:13" ht="12.75" customHeight="1">
      <c r="A87" s="103">
        <v>70</v>
      </c>
      <c r="B87" s="126" t="s">
        <v>408</v>
      </c>
      <c r="C87" s="127" t="s">
        <v>23</v>
      </c>
      <c r="D87" s="128">
        <v>14.256</v>
      </c>
      <c r="E87" s="129"/>
      <c r="F87" s="129"/>
      <c r="G87" s="130">
        <v>2</v>
      </c>
      <c r="H87" s="131">
        <v>0.02</v>
      </c>
      <c r="I87" s="130">
        <f>(D87+G87)*H87</f>
        <v>0.32512000000000002</v>
      </c>
      <c r="J87" s="132">
        <f>D87+G87+I87</f>
        <v>16.581119999999999</v>
      </c>
      <c r="K87" s="130">
        <f>J87*1.18</f>
        <v>19.565721599999996</v>
      </c>
      <c r="L87" s="133">
        <v>1.2</v>
      </c>
      <c r="M87" s="130">
        <f>K87*L87</f>
        <v>23.478865919999993</v>
      </c>
    </row>
    <row r="88" spans="1:13" ht="12.75" customHeight="1">
      <c r="A88" s="103">
        <v>71</v>
      </c>
      <c r="B88" s="126" t="s">
        <v>409</v>
      </c>
      <c r="C88" s="127" t="s">
        <v>23</v>
      </c>
      <c r="D88" s="128">
        <v>0.32600000000000001</v>
      </c>
      <c r="E88" s="129"/>
      <c r="F88" s="129"/>
      <c r="G88" s="130">
        <v>0.05</v>
      </c>
      <c r="H88" s="131">
        <v>0.02</v>
      </c>
      <c r="I88" s="130">
        <f>(D88+G88)*H88</f>
        <v>7.5199999999999998E-3</v>
      </c>
      <c r="J88" s="132">
        <f>D88+G88+I88</f>
        <v>0.38352000000000003</v>
      </c>
      <c r="K88" s="130">
        <f>J88*1.18</f>
        <v>0.4525536</v>
      </c>
      <c r="L88" s="133">
        <v>1.2</v>
      </c>
      <c r="M88" s="130">
        <f>K88*L88</f>
        <v>0.54306431999999993</v>
      </c>
    </row>
    <row r="89" spans="1:13" ht="12.75" customHeight="1">
      <c r="A89" s="103">
        <v>72</v>
      </c>
      <c r="B89" s="126" t="s">
        <v>410</v>
      </c>
      <c r="C89" s="127" t="s">
        <v>411</v>
      </c>
      <c r="D89" s="129">
        <f>0.12*7500*1.5</f>
        <v>1350</v>
      </c>
      <c r="E89" s="129"/>
      <c r="F89" s="129"/>
      <c r="G89" s="130">
        <v>50</v>
      </c>
      <c r="H89" s="131">
        <v>0.02</v>
      </c>
      <c r="I89" s="130">
        <f t="shared" ref="I89:I94" si="8">(D89+G89)*H89</f>
        <v>28</v>
      </c>
      <c r="J89" s="132">
        <f t="shared" ref="J89:J94" si="9">D89+G89+I89</f>
        <v>1428</v>
      </c>
      <c r="K89" s="130">
        <f t="shared" ref="K89:K94" si="10">J89*1.18</f>
        <v>1685.04</v>
      </c>
      <c r="L89" s="133">
        <v>1.2</v>
      </c>
      <c r="M89" s="130">
        <f t="shared" ref="M89:M94" si="11">K89*L89</f>
        <v>2022.0479999999998</v>
      </c>
    </row>
    <row r="90" spans="1:13" ht="12.75" customHeight="1">
      <c r="A90" s="93">
        <v>73</v>
      </c>
      <c r="B90" s="126" t="s">
        <v>412</v>
      </c>
      <c r="C90" s="127" t="s">
        <v>413</v>
      </c>
      <c r="D90" s="129">
        <v>6.077</v>
      </c>
      <c r="E90" s="129"/>
      <c r="F90" s="129"/>
      <c r="G90" s="130">
        <v>0.05</v>
      </c>
      <c r="H90" s="131">
        <v>0.02</v>
      </c>
      <c r="I90" s="130">
        <f t="shared" si="8"/>
        <v>0.12254</v>
      </c>
      <c r="J90" s="132">
        <f t="shared" si="9"/>
        <v>6.2495399999999997</v>
      </c>
      <c r="K90" s="130">
        <f t="shared" si="10"/>
        <v>7.3744571999999993</v>
      </c>
      <c r="L90" s="133">
        <v>1.2</v>
      </c>
      <c r="M90" s="130">
        <f t="shared" si="11"/>
        <v>8.8493486399999988</v>
      </c>
    </row>
    <row r="91" spans="1:13" ht="12.75" customHeight="1">
      <c r="A91" s="93">
        <v>74</v>
      </c>
      <c r="B91" s="126" t="s">
        <v>414</v>
      </c>
      <c r="C91" s="127" t="s">
        <v>413</v>
      </c>
      <c r="D91" s="129">
        <f>[1]Feuil101!B120</f>
        <v>2.393090372727273</v>
      </c>
      <c r="E91" s="129"/>
      <c r="F91" s="129"/>
      <c r="G91" s="130">
        <v>0.05</v>
      </c>
      <c r="H91" s="131">
        <v>0.02</v>
      </c>
      <c r="I91" s="130">
        <f t="shared" si="8"/>
        <v>4.8861807454545457E-2</v>
      </c>
      <c r="J91" s="132">
        <f t="shared" si="9"/>
        <v>2.4919521801818183</v>
      </c>
      <c r="K91" s="130">
        <f t="shared" si="10"/>
        <v>2.9405035726145456</v>
      </c>
      <c r="L91" s="133">
        <v>1.2</v>
      </c>
      <c r="M91" s="130">
        <f t="shared" si="11"/>
        <v>3.5286042871374548</v>
      </c>
    </row>
    <row r="92" spans="1:13" ht="12.75" customHeight="1">
      <c r="A92" s="93">
        <v>75</v>
      </c>
      <c r="B92" s="126" t="s">
        <v>415</v>
      </c>
      <c r="C92" s="127" t="s">
        <v>413</v>
      </c>
      <c r="D92" s="129">
        <v>2.2050000000000001</v>
      </c>
      <c r="E92" s="129"/>
      <c r="F92" s="129"/>
      <c r="G92" s="130">
        <v>0.05</v>
      </c>
      <c r="H92" s="131">
        <v>0.02</v>
      </c>
      <c r="I92" s="130">
        <f t="shared" si="8"/>
        <v>4.5100000000000001E-2</v>
      </c>
      <c r="J92" s="132">
        <f t="shared" si="9"/>
        <v>2.3001</v>
      </c>
      <c r="K92" s="130">
        <f t="shared" si="10"/>
        <v>2.714118</v>
      </c>
      <c r="L92" s="133">
        <v>1.2</v>
      </c>
      <c r="M92" s="130">
        <f t="shared" si="11"/>
        <v>3.2569415999999998</v>
      </c>
    </row>
    <row r="93" spans="1:13" ht="12.75" customHeight="1">
      <c r="A93" s="93">
        <v>76</v>
      </c>
      <c r="B93" s="126" t="s">
        <v>416</v>
      </c>
      <c r="C93" s="127" t="s">
        <v>413</v>
      </c>
      <c r="D93" s="129">
        <f>[1]Feuil101!B103</f>
        <v>2.7018762272727272</v>
      </c>
      <c r="E93" s="129"/>
      <c r="F93" s="129"/>
      <c r="G93" s="130">
        <v>0.05</v>
      </c>
      <c r="H93" s="131">
        <v>0.02</v>
      </c>
      <c r="I93" s="130">
        <f t="shared" si="8"/>
        <v>5.503752454545454E-2</v>
      </c>
      <c r="J93" s="132">
        <f t="shared" si="9"/>
        <v>2.8069137518181817</v>
      </c>
      <c r="K93" s="130">
        <f t="shared" si="10"/>
        <v>3.3121582271454542</v>
      </c>
      <c r="L93" s="133">
        <v>1.2</v>
      </c>
      <c r="M93" s="130">
        <f t="shared" si="11"/>
        <v>3.974589872574545</v>
      </c>
    </row>
    <row r="94" spans="1:13" ht="12.75" customHeight="1">
      <c r="A94" s="93">
        <v>77</v>
      </c>
      <c r="B94" s="126" t="s">
        <v>417</v>
      </c>
      <c r="C94" s="127" t="s">
        <v>367</v>
      </c>
      <c r="D94" s="129">
        <v>1.6040000000000001</v>
      </c>
      <c r="E94" s="129"/>
      <c r="F94" s="129"/>
      <c r="G94" s="130">
        <v>2</v>
      </c>
      <c r="H94" s="131">
        <v>0.02</v>
      </c>
      <c r="I94" s="130">
        <f t="shared" si="8"/>
        <v>7.2080000000000005E-2</v>
      </c>
      <c r="J94" s="132">
        <f t="shared" si="9"/>
        <v>3.6760800000000002</v>
      </c>
      <c r="K94" s="130">
        <f t="shared" si="10"/>
        <v>4.3377743999999998</v>
      </c>
      <c r="L94" s="133">
        <v>1.2</v>
      </c>
      <c r="M94" s="130">
        <f t="shared" si="11"/>
        <v>5.2053292799999999</v>
      </c>
    </row>
    <row r="95" spans="1:13" ht="12.75" customHeight="1">
      <c r="A95" s="181">
        <v>78</v>
      </c>
      <c r="B95" s="182" t="s">
        <v>426</v>
      </c>
      <c r="C95" s="181" t="s">
        <v>24</v>
      </c>
      <c r="D95" s="182"/>
      <c r="E95" s="182"/>
      <c r="F95" s="182"/>
      <c r="G95" s="182"/>
      <c r="H95" s="182"/>
      <c r="I95" s="182"/>
      <c r="J95" s="171">
        <v>80</v>
      </c>
      <c r="K95" s="182"/>
      <c r="L95" s="182"/>
      <c r="M95" s="182"/>
    </row>
    <row r="96" spans="1:13" ht="12.75" customHeight="1">
      <c r="A96" s="181">
        <v>79</v>
      </c>
      <c r="B96" s="182" t="s">
        <v>427</v>
      </c>
      <c r="C96" s="181" t="s">
        <v>24</v>
      </c>
      <c r="D96" s="182"/>
      <c r="E96" s="182"/>
      <c r="F96" s="182"/>
      <c r="G96" s="182"/>
      <c r="H96" s="182"/>
      <c r="I96" s="182"/>
      <c r="J96" s="171">
        <v>50</v>
      </c>
      <c r="K96" s="182"/>
      <c r="L96" s="182"/>
      <c r="M96" s="182"/>
    </row>
    <row r="97" spans="1:13" ht="12.75" customHeight="1">
      <c r="A97" s="181">
        <v>80</v>
      </c>
      <c r="B97" s="182" t="s">
        <v>428</v>
      </c>
      <c r="C97" s="181" t="s">
        <v>24</v>
      </c>
      <c r="D97" s="182"/>
      <c r="E97" s="182"/>
      <c r="F97" s="182"/>
      <c r="G97" s="182"/>
      <c r="H97" s="182"/>
      <c r="I97" s="182"/>
      <c r="J97" s="171">
        <v>12</v>
      </c>
      <c r="K97" s="182"/>
      <c r="L97" s="182"/>
      <c r="M97" s="182"/>
    </row>
    <row r="98" spans="1:13" ht="12.75" customHeight="1">
      <c r="A98" s="181">
        <v>81</v>
      </c>
      <c r="B98" s="182" t="s">
        <v>429</v>
      </c>
      <c r="C98" s="181" t="s">
        <v>24</v>
      </c>
      <c r="D98" s="183"/>
      <c r="E98" s="183"/>
      <c r="F98" s="183"/>
      <c r="G98" s="183"/>
      <c r="H98" s="183"/>
      <c r="I98" s="183"/>
      <c r="J98" s="180">
        <v>8</v>
      </c>
      <c r="K98" s="183"/>
      <c r="L98" s="182"/>
      <c r="M98" s="182"/>
    </row>
    <row r="99" spans="1:13" ht="12.75" customHeight="1">
      <c r="A99" s="181">
        <v>82</v>
      </c>
      <c r="B99" s="182" t="s">
        <v>434</v>
      </c>
      <c r="C99" s="181" t="s">
        <v>339</v>
      </c>
      <c r="D99" s="182"/>
      <c r="E99" s="182"/>
      <c r="F99" s="182"/>
      <c r="G99" s="182"/>
      <c r="H99" s="182"/>
      <c r="I99" s="182"/>
      <c r="J99" s="171">
        <v>8.4</v>
      </c>
      <c r="K99" s="182"/>
      <c r="L99" s="182"/>
      <c r="M99" s="182"/>
    </row>
    <row r="100" spans="1:13" ht="12.75" customHeight="1">
      <c r="A100" s="181">
        <v>83</v>
      </c>
      <c r="B100" s="182" t="s">
        <v>435</v>
      </c>
      <c r="C100" s="181" t="s">
        <v>339</v>
      </c>
      <c r="D100" s="182"/>
      <c r="E100" s="182"/>
      <c r="F100" s="182"/>
      <c r="G100" s="182"/>
      <c r="H100" s="182"/>
      <c r="I100" s="182"/>
      <c r="J100" s="171">
        <v>18.100000000000001</v>
      </c>
      <c r="K100" s="182"/>
      <c r="L100" s="182"/>
      <c r="M100" s="182"/>
    </row>
    <row r="101" spans="1:13" ht="12.75" customHeight="1">
      <c r="A101" s="181">
        <v>84</v>
      </c>
      <c r="B101" s="184" t="s">
        <v>436</v>
      </c>
      <c r="C101" s="181" t="s">
        <v>339</v>
      </c>
      <c r="D101" s="181"/>
      <c r="E101" s="181"/>
      <c r="F101" s="181"/>
      <c r="G101" s="181"/>
      <c r="H101" s="181"/>
      <c r="I101" s="181"/>
      <c r="J101" s="171">
        <v>18.100000000000001</v>
      </c>
      <c r="K101" s="181"/>
      <c r="L101" s="181"/>
      <c r="M101" s="181"/>
    </row>
    <row r="102" spans="1:13" ht="12.75" customHeight="1">
      <c r="A102" s="181">
        <v>85</v>
      </c>
      <c r="B102" s="184" t="s">
        <v>437</v>
      </c>
      <c r="C102" s="181" t="s">
        <v>438</v>
      </c>
      <c r="D102" s="181"/>
      <c r="E102" s="181"/>
      <c r="F102" s="181"/>
      <c r="G102" s="181"/>
      <c r="H102" s="181"/>
      <c r="I102" s="181"/>
      <c r="J102" s="171">
        <v>1.032</v>
      </c>
      <c r="K102" s="181"/>
      <c r="L102" s="181"/>
      <c r="M102" s="181"/>
    </row>
    <row r="103" spans="1:13" ht="12.75" customHeight="1">
      <c r="A103" s="181">
        <v>86</v>
      </c>
      <c r="B103" s="184" t="s">
        <v>439</v>
      </c>
      <c r="C103" s="181" t="s">
        <v>440</v>
      </c>
      <c r="D103" s="181"/>
      <c r="E103" s="181"/>
      <c r="F103" s="181"/>
      <c r="G103" s="181"/>
      <c r="H103" s="181"/>
      <c r="I103" s="181"/>
      <c r="J103" s="171">
        <v>0.86299999999999999</v>
      </c>
      <c r="K103" s="181"/>
      <c r="L103" s="181"/>
      <c r="M103" s="181"/>
    </row>
    <row r="104" spans="1:13" ht="12.75" customHeight="1">
      <c r="A104" s="181">
        <v>87</v>
      </c>
      <c r="B104" s="184" t="s">
        <v>443</v>
      </c>
      <c r="C104" s="181" t="s">
        <v>24</v>
      </c>
      <c r="D104" s="181"/>
      <c r="E104" s="181"/>
      <c r="F104" s="181"/>
      <c r="G104" s="181"/>
      <c r="H104" s="181"/>
      <c r="I104" s="181"/>
      <c r="J104" s="171">
        <v>3.4</v>
      </c>
      <c r="K104" s="181"/>
      <c r="L104" s="181"/>
      <c r="M104" s="181"/>
    </row>
    <row r="105" spans="1:13" ht="12.75" customHeight="1">
      <c r="A105" s="181">
        <v>88</v>
      </c>
      <c r="B105" s="182" t="s">
        <v>362</v>
      </c>
      <c r="C105" s="181" t="s">
        <v>23</v>
      </c>
      <c r="D105" s="182"/>
      <c r="E105" s="182"/>
      <c r="F105" s="182"/>
      <c r="G105" s="182"/>
      <c r="H105" s="182"/>
      <c r="I105" s="182"/>
      <c r="J105" s="181">
        <v>75.099999999999994</v>
      </c>
      <c r="K105" s="182"/>
      <c r="L105" s="182"/>
      <c r="M105" s="182"/>
    </row>
    <row r="106" spans="1:13" ht="12.75" customHeight="1">
      <c r="A106" s="181">
        <v>89</v>
      </c>
      <c r="B106" s="182" t="s">
        <v>444</v>
      </c>
      <c r="C106" s="181" t="s">
        <v>23</v>
      </c>
      <c r="D106" s="182"/>
      <c r="E106" s="182"/>
      <c r="F106" s="182"/>
      <c r="G106" s="182"/>
      <c r="H106" s="182"/>
      <c r="I106" s="182"/>
      <c r="J106" s="181">
        <v>50</v>
      </c>
      <c r="K106" s="182"/>
      <c r="L106" s="182"/>
      <c r="M106" s="182"/>
    </row>
    <row r="107" spans="1:13" ht="12.75" customHeight="1">
      <c r="A107" s="181">
        <v>90</v>
      </c>
      <c r="B107" s="182" t="s">
        <v>445</v>
      </c>
      <c r="C107" s="181" t="s">
        <v>23</v>
      </c>
      <c r="D107" s="182"/>
      <c r="E107" s="182"/>
      <c r="F107" s="182"/>
      <c r="G107" s="182"/>
      <c r="H107" s="182"/>
      <c r="I107" s="182"/>
      <c r="J107" s="171">
        <v>6.5</v>
      </c>
      <c r="K107" s="182"/>
      <c r="L107" s="182"/>
      <c r="M107" s="182"/>
    </row>
    <row r="108" spans="1:13" ht="12.75" customHeight="1">
      <c r="A108" s="181">
        <v>91</v>
      </c>
      <c r="B108" s="182" t="s">
        <v>446</v>
      </c>
      <c r="C108" s="181" t="s">
        <v>23</v>
      </c>
      <c r="D108" s="182"/>
      <c r="E108" s="182"/>
      <c r="F108" s="182"/>
      <c r="G108" s="182"/>
      <c r="H108" s="182"/>
      <c r="I108" s="182"/>
      <c r="J108" s="171">
        <v>7.5</v>
      </c>
      <c r="K108" s="182"/>
      <c r="L108" s="182"/>
      <c r="M108" s="182"/>
    </row>
    <row r="109" spans="1:13" ht="12.75" customHeight="1">
      <c r="A109" s="181">
        <v>92</v>
      </c>
      <c r="B109" s="182" t="s">
        <v>447</v>
      </c>
      <c r="C109" s="181" t="s">
        <v>23</v>
      </c>
      <c r="D109" s="182"/>
      <c r="E109" s="182"/>
      <c r="F109" s="182"/>
      <c r="G109" s="182"/>
      <c r="H109" s="182"/>
      <c r="I109" s="182"/>
      <c r="J109" s="171">
        <v>13.5</v>
      </c>
      <c r="K109" s="182"/>
      <c r="L109" s="182"/>
      <c r="M109" s="182"/>
    </row>
    <row r="110" spans="1:13" ht="12.75" customHeight="1">
      <c r="A110" s="181">
        <v>93</v>
      </c>
      <c r="B110" s="182" t="s">
        <v>448</v>
      </c>
      <c r="C110" s="181" t="s">
        <v>23</v>
      </c>
      <c r="D110" s="182"/>
      <c r="E110" s="182"/>
      <c r="F110" s="182"/>
      <c r="G110" s="182"/>
      <c r="H110" s="182"/>
      <c r="I110" s="182"/>
      <c r="J110" s="171">
        <v>60.7</v>
      </c>
      <c r="K110" s="182"/>
      <c r="L110" s="182"/>
      <c r="M110" s="182"/>
    </row>
    <row r="111" spans="1:13" ht="12.75" customHeight="1">
      <c r="A111" s="181">
        <v>94</v>
      </c>
      <c r="B111" s="182" t="s">
        <v>450</v>
      </c>
      <c r="C111" s="181" t="s">
        <v>23</v>
      </c>
      <c r="D111" s="182"/>
      <c r="E111" s="182"/>
      <c r="F111" s="182"/>
      <c r="G111" s="182"/>
      <c r="H111" s="182"/>
      <c r="I111" s="182"/>
      <c r="J111" s="181">
        <v>8.1999999999999993</v>
      </c>
      <c r="K111" s="182"/>
      <c r="L111" s="182"/>
      <c r="M111" s="182"/>
    </row>
    <row r="112" spans="1:13" ht="12.75" customHeight="1">
      <c r="A112" s="181">
        <v>95</v>
      </c>
      <c r="B112" s="182" t="s">
        <v>452</v>
      </c>
      <c r="C112" s="181" t="s">
        <v>23</v>
      </c>
      <c r="D112" s="182"/>
      <c r="E112" s="182"/>
      <c r="F112" s="182"/>
      <c r="G112" s="182"/>
      <c r="H112" s="182"/>
      <c r="I112" s="182"/>
      <c r="J112" s="181">
        <v>25.158000000000001</v>
      </c>
      <c r="K112" s="182"/>
      <c r="L112" s="182"/>
      <c r="M112" s="182"/>
    </row>
    <row r="113" spans="1:13" ht="12.75" customHeight="1">
      <c r="A113" s="181">
        <v>96</v>
      </c>
      <c r="B113" s="182" t="s">
        <v>453</v>
      </c>
      <c r="C113" s="181" t="s">
        <v>23</v>
      </c>
      <c r="D113" s="182"/>
      <c r="E113" s="182"/>
      <c r="F113" s="182"/>
      <c r="G113" s="182"/>
      <c r="H113" s="182"/>
      <c r="I113" s="182"/>
      <c r="J113" s="181">
        <v>25.231999999999999</v>
      </c>
      <c r="K113" s="182"/>
      <c r="L113" s="182"/>
      <c r="M113" s="182"/>
    </row>
    <row r="114" spans="1:13" ht="12.75" customHeight="1">
      <c r="A114" s="171">
        <v>97</v>
      </c>
      <c r="B114" s="197" t="s">
        <v>454</v>
      </c>
      <c r="C114" s="171" t="s">
        <v>24</v>
      </c>
      <c r="D114" s="171"/>
      <c r="E114" s="171"/>
      <c r="F114" s="171"/>
      <c r="G114" s="171"/>
      <c r="H114" s="171"/>
      <c r="I114" s="171"/>
      <c r="J114" s="171">
        <v>28</v>
      </c>
      <c r="K114" s="191"/>
      <c r="L114" s="191"/>
      <c r="M114" s="191"/>
    </row>
    <row r="115" spans="1:13" ht="12.75" customHeight="1">
      <c r="A115" s="171">
        <v>98</v>
      </c>
      <c r="B115" s="198" t="s">
        <v>455</v>
      </c>
      <c r="C115" s="180" t="s">
        <v>24</v>
      </c>
      <c r="D115" s="195"/>
      <c r="E115" s="195"/>
      <c r="F115" s="195"/>
      <c r="G115" s="195"/>
      <c r="H115" s="195"/>
      <c r="I115" s="195"/>
      <c r="J115" s="180">
        <v>46</v>
      </c>
      <c r="K115" s="191"/>
      <c r="L115" s="191"/>
      <c r="M115" s="191"/>
    </row>
    <row r="116" spans="1:13" ht="12.75" customHeight="1">
      <c r="A116" s="171">
        <v>99</v>
      </c>
      <c r="B116" s="197" t="s">
        <v>456</v>
      </c>
      <c r="C116" s="171" t="s">
        <v>24</v>
      </c>
      <c r="D116" s="191"/>
      <c r="E116" s="191"/>
      <c r="F116" s="191"/>
      <c r="G116" s="191"/>
      <c r="H116" s="191"/>
      <c r="I116" s="191"/>
      <c r="J116" s="171">
        <v>8</v>
      </c>
      <c r="K116" s="191"/>
      <c r="L116" s="191"/>
      <c r="M116" s="191"/>
    </row>
    <row r="117" spans="1:13" ht="12.75" customHeight="1">
      <c r="A117" s="171">
        <v>100</v>
      </c>
      <c r="B117" s="197" t="s">
        <v>459</v>
      </c>
      <c r="C117" s="171" t="s">
        <v>24</v>
      </c>
      <c r="D117" s="191"/>
      <c r="E117" s="191"/>
      <c r="F117" s="191"/>
      <c r="G117" s="191"/>
      <c r="H117" s="191"/>
      <c r="I117" s="191"/>
      <c r="J117" s="191">
        <v>1549.2080000000001</v>
      </c>
      <c r="K117" s="191"/>
      <c r="L117" s="191"/>
      <c r="M117" s="191"/>
    </row>
    <row r="118" spans="1:13" ht="12.75" customHeight="1">
      <c r="A118" s="171">
        <v>101</v>
      </c>
      <c r="B118" s="197" t="s">
        <v>460</v>
      </c>
      <c r="C118" s="171" t="s">
        <v>21</v>
      </c>
      <c r="D118" s="171"/>
      <c r="E118" s="171"/>
      <c r="F118" s="171"/>
      <c r="G118" s="171"/>
      <c r="H118" s="171"/>
      <c r="I118" s="171"/>
      <c r="J118" s="171">
        <v>1</v>
      </c>
      <c r="K118" s="171"/>
      <c r="L118" s="171"/>
      <c r="M118" s="171"/>
    </row>
    <row r="119" spans="1:13" ht="12.75" customHeight="1">
      <c r="A119" s="171">
        <v>102</v>
      </c>
      <c r="B119" s="197" t="s">
        <v>461</v>
      </c>
      <c r="C119" s="171" t="s">
        <v>21</v>
      </c>
      <c r="D119" s="171"/>
      <c r="E119" s="171"/>
      <c r="F119" s="171"/>
      <c r="G119" s="171"/>
      <c r="H119" s="171"/>
      <c r="I119" s="171"/>
      <c r="J119" s="171">
        <v>3.8</v>
      </c>
      <c r="K119" s="171"/>
      <c r="L119" s="171"/>
      <c r="M119" s="171"/>
    </row>
    <row r="120" spans="1:13" ht="12.75" customHeight="1">
      <c r="A120" s="171">
        <v>103</v>
      </c>
      <c r="B120" s="197" t="s">
        <v>462</v>
      </c>
      <c r="C120" s="171" t="s">
        <v>23</v>
      </c>
      <c r="D120" s="171"/>
      <c r="E120" s="171"/>
      <c r="F120" s="171"/>
      <c r="G120" s="171"/>
      <c r="H120" s="171"/>
      <c r="I120" s="171"/>
      <c r="J120" s="171">
        <v>84</v>
      </c>
      <c r="K120" s="171"/>
      <c r="L120" s="171"/>
      <c r="M120" s="171"/>
    </row>
    <row r="121" spans="1:13" ht="12.75" customHeight="1">
      <c r="A121" s="171">
        <v>104</v>
      </c>
      <c r="B121" s="197" t="s">
        <v>463</v>
      </c>
      <c r="C121" s="171" t="s">
        <v>23</v>
      </c>
      <c r="D121" s="171"/>
      <c r="E121" s="171"/>
      <c r="F121" s="171"/>
      <c r="G121" s="171"/>
      <c r="H121" s="171"/>
      <c r="I121" s="171"/>
      <c r="J121" s="171">
        <v>92</v>
      </c>
      <c r="K121" s="171"/>
      <c r="L121" s="171"/>
      <c r="M121" s="171"/>
    </row>
    <row r="122" spans="1:13" ht="12.75" customHeight="1">
      <c r="A122" s="171">
        <v>105</v>
      </c>
      <c r="B122" s="197" t="s">
        <v>464</v>
      </c>
      <c r="C122" s="171" t="s">
        <v>21</v>
      </c>
      <c r="D122" s="171"/>
      <c r="E122" s="171"/>
      <c r="F122" s="171"/>
      <c r="G122" s="171"/>
      <c r="H122" s="171"/>
      <c r="I122" s="171"/>
      <c r="J122" s="171">
        <v>6</v>
      </c>
      <c r="K122" s="171"/>
      <c r="L122" s="171"/>
      <c r="M122" s="171"/>
    </row>
    <row r="123" spans="1:13" ht="12.75" customHeight="1">
      <c r="A123" s="171">
        <v>106</v>
      </c>
      <c r="B123" s="197" t="s">
        <v>465</v>
      </c>
      <c r="C123" s="171" t="s">
        <v>21</v>
      </c>
      <c r="D123" s="171"/>
      <c r="E123" s="171"/>
      <c r="F123" s="171"/>
      <c r="G123" s="171"/>
      <c r="H123" s="171"/>
      <c r="I123" s="171"/>
      <c r="J123" s="171">
        <v>1.8</v>
      </c>
      <c r="K123" s="171"/>
      <c r="L123" s="171"/>
      <c r="M123" s="171"/>
    </row>
    <row r="124" spans="1:13" ht="12.75" customHeight="1">
      <c r="A124" s="171">
        <v>107</v>
      </c>
      <c r="B124" s="199" t="s">
        <v>466</v>
      </c>
      <c r="C124" s="171" t="s">
        <v>467</v>
      </c>
      <c r="D124" s="196"/>
      <c r="E124" s="171"/>
      <c r="F124" s="171"/>
      <c r="G124" s="171"/>
      <c r="H124" s="171"/>
      <c r="I124" s="171"/>
      <c r="J124" s="171">
        <v>130</v>
      </c>
      <c r="K124" s="171"/>
      <c r="L124" s="171"/>
      <c r="M124" s="171"/>
    </row>
    <row r="125" spans="1:13" ht="12.75" customHeight="1">
      <c r="A125" s="171">
        <v>108</v>
      </c>
      <c r="B125" s="199" t="s">
        <v>468</v>
      </c>
      <c r="C125" s="171" t="s">
        <v>467</v>
      </c>
      <c r="D125" s="196"/>
      <c r="E125" s="171"/>
      <c r="F125" s="171"/>
      <c r="G125" s="171"/>
      <c r="H125" s="171"/>
      <c r="I125" s="171"/>
      <c r="J125" s="171">
        <v>36</v>
      </c>
      <c r="K125" s="171"/>
      <c r="L125" s="171"/>
      <c r="M125" s="171"/>
    </row>
    <row r="126" spans="1:13" ht="12.75" customHeight="1">
      <c r="A126" s="171">
        <v>109</v>
      </c>
      <c r="B126" s="199" t="s">
        <v>469</v>
      </c>
      <c r="C126" s="171" t="s">
        <v>467</v>
      </c>
      <c r="D126" s="171"/>
      <c r="E126" s="171"/>
      <c r="F126" s="171"/>
      <c r="G126" s="171"/>
      <c r="H126" s="171"/>
      <c r="I126" s="171"/>
      <c r="J126" s="171">
        <v>184</v>
      </c>
      <c r="K126" s="171"/>
      <c r="L126" s="171"/>
      <c r="M126" s="171"/>
    </row>
    <row r="127" spans="1:13" ht="12.75" customHeight="1">
      <c r="A127" s="171">
        <v>110</v>
      </c>
      <c r="B127" s="197" t="s">
        <v>470</v>
      </c>
      <c r="C127" s="171" t="s">
        <v>467</v>
      </c>
      <c r="D127" s="171"/>
      <c r="E127" s="171"/>
      <c r="F127" s="171"/>
      <c r="G127" s="171"/>
      <c r="H127" s="171"/>
      <c r="I127" s="171"/>
      <c r="J127" s="171">
        <v>40</v>
      </c>
      <c r="K127" s="171"/>
      <c r="L127" s="171"/>
      <c r="M127" s="171"/>
    </row>
    <row r="128" spans="1:13" ht="12.75" customHeight="1">
      <c r="A128" s="171">
        <v>111</v>
      </c>
      <c r="B128" s="197" t="s">
        <v>472</v>
      </c>
      <c r="C128" s="171" t="s">
        <v>23</v>
      </c>
      <c r="D128" s="171"/>
      <c r="E128" s="171"/>
      <c r="F128" s="171"/>
      <c r="G128" s="171"/>
      <c r="H128" s="171"/>
      <c r="I128" s="171"/>
      <c r="J128" s="171">
        <v>87</v>
      </c>
      <c r="K128" s="171"/>
      <c r="L128" s="171"/>
      <c r="M128" s="171"/>
    </row>
    <row r="129" spans="1:13" ht="12.75" customHeight="1">
      <c r="A129" s="171">
        <v>112</v>
      </c>
      <c r="B129" s="197" t="s">
        <v>473</v>
      </c>
      <c r="C129" s="171" t="s">
        <v>467</v>
      </c>
      <c r="D129" s="171"/>
      <c r="E129" s="171"/>
      <c r="F129" s="171"/>
      <c r="G129" s="171"/>
      <c r="H129" s="171"/>
      <c r="I129" s="171"/>
      <c r="J129" s="171">
        <v>45</v>
      </c>
      <c r="K129" s="171"/>
      <c r="L129" s="171"/>
      <c r="M129" s="171"/>
    </row>
    <row r="130" spans="1:13" ht="12.75" customHeight="1">
      <c r="A130" s="171">
        <v>113</v>
      </c>
      <c r="B130" s="197" t="s">
        <v>474</v>
      </c>
      <c r="C130" s="171" t="s">
        <v>467</v>
      </c>
      <c r="D130" s="171"/>
      <c r="E130" s="171"/>
      <c r="F130" s="171"/>
      <c r="G130" s="171"/>
      <c r="H130" s="171"/>
      <c r="I130" s="171"/>
      <c r="J130" s="171">
        <v>145</v>
      </c>
      <c r="K130" s="171"/>
      <c r="L130" s="171"/>
      <c r="M130" s="171"/>
    </row>
    <row r="131" spans="1:13" ht="12.75" customHeight="1">
      <c r="A131" s="171">
        <v>114</v>
      </c>
      <c r="B131" s="197"/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</row>
    <row r="132" spans="1:13" ht="12.75" customHeight="1">
      <c r="A132" s="171">
        <v>115</v>
      </c>
      <c r="B132" s="197" t="s">
        <v>476</v>
      </c>
      <c r="C132" s="171" t="s">
        <v>467</v>
      </c>
      <c r="D132" s="171"/>
      <c r="E132" s="171"/>
      <c r="F132" s="171"/>
      <c r="G132" s="171"/>
      <c r="H132" s="171"/>
      <c r="I132" s="171"/>
      <c r="J132" s="171">
        <v>140</v>
      </c>
      <c r="K132" s="171"/>
      <c r="L132" s="171"/>
      <c r="M132" s="171"/>
    </row>
    <row r="133" spans="1:13" ht="12.75" customHeight="1">
      <c r="A133" s="171">
        <v>116</v>
      </c>
      <c r="B133" s="191" t="s">
        <v>478</v>
      </c>
      <c r="C133" s="191"/>
      <c r="D133" s="191"/>
      <c r="E133" s="191"/>
      <c r="F133" s="191"/>
      <c r="G133" s="191"/>
      <c r="H133" s="191"/>
      <c r="I133" s="191"/>
      <c r="J133" s="191">
        <v>23.37</v>
      </c>
      <c r="K133" s="191"/>
      <c r="L133" s="191"/>
      <c r="M133" s="191"/>
    </row>
    <row r="134" spans="1:13" ht="12.75" customHeight="1">
      <c r="A134" s="171">
        <v>117</v>
      </c>
      <c r="B134" s="191" t="s">
        <v>479</v>
      </c>
      <c r="C134" s="191"/>
      <c r="D134" s="191"/>
      <c r="E134" s="191"/>
      <c r="F134" s="191"/>
      <c r="G134" s="191"/>
      <c r="H134" s="191"/>
      <c r="I134" s="191"/>
      <c r="J134" s="191">
        <v>9</v>
      </c>
      <c r="K134" s="191"/>
      <c r="L134" s="191"/>
      <c r="M134" s="191"/>
    </row>
    <row r="135" spans="1:13" ht="12.75" customHeight="1">
      <c r="A135" s="171">
        <v>118</v>
      </c>
      <c r="B135" s="191" t="s">
        <v>480</v>
      </c>
      <c r="C135" s="191"/>
      <c r="D135" s="191"/>
      <c r="E135" s="191"/>
      <c r="F135" s="191"/>
      <c r="G135" s="191"/>
      <c r="H135" s="191"/>
      <c r="I135" s="191"/>
      <c r="J135" s="191">
        <v>15</v>
      </c>
      <c r="K135" s="191"/>
      <c r="L135" s="191"/>
      <c r="M135" s="191"/>
    </row>
    <row r="136" spans="1:13" ht="12.75" customHeight="1">
      <c r="A136" s="171">
        <v>119</v>
      </c>
      <c r="B136" s="191" t="s">
        <v>482</v>
      </c>
      <c r="C136" s="171" t="s">
        <v>21</v>
      </c>
      <c r="D136" s="191"/>
      <c r="E136" s="191"/>
      <c r="F136" s="191"/>
      <c r="G136" s="191"/>
      <c r="H136" s="191"/>
      <c r="I136" s="191"/>
      <c r="J136" s="191">
        <v>30</v>
      </c>
      <c r="K136" s="191"/>
      <c r="L136" s="191"/>
      <c r="M136" s="191"/>
    </row>
    <row r="137" spans="1:13" ht="12.75" customHeight="1">
      <c r="A137" s="171">
        <v>120</v>
      </c>
      <c r="B137" s="191" t="s">
        <v>427</v>
      </c>
      <c r="C137" s="171" t="s">
        <v>24</v>
      </c>
      <c r="D137" s="191"/>
      <c r="E137" s="191"/>
      <c r="F137" s="191"/>
      <c r="G137" s="191"/>
      <c r="H137" s="191"/>
      <c r="I137" s="191"/>
      <c r="J137" s="191">
        <v>40</v>
      </c>
      <c r="K137" s="191"/>
      <c r="L137" s="191"/>
      <c r="M137" s="191"/>
    </row>
    <row r="138" spans="1:13" ht="12.75" customHeight="1">
      <c r="A138" s="171">
        <v>121</v>
      </c>
      <c r="B138" s="191" t="s">
        <v>483</v>
      </c>
      <c r="C138" s="171" t="s">
        <v>24</v>
      </c>
      <c r="D138" s="191"/>
      <c r="E138" s="191"/>
      <c r="F138" s="191"/>
      <c r="G138" s="191"/>
      <c r="H138" s="191"/>
      <c r="I138" s="191"/>
      <c r="J138" s="191">
        <v>65</v>
      </c>
      <c r="K138" s="191"/>
      <c r="L138" s="191"/>
      <c r="M138" s="191"/>
    </row>
    <row r="139" spans="1:13" ht="12.75" customHeight="1">
      <c r="A139" s="171">
        <v>122</v>
      </c>
      <c r="B139" s="191" t="s">
        <v>485</v>
      </c>
      <c r="C139" s="171" t="s">
        <v>23</v>
      </c>
      <c r="D139" s="191"/>
      <c r="E139" s="191"/>
      <c r="F139" s="191"/>
      <c r="G139" s="191"/>
      <c r="H139" s="191"/>
      <c r="I139" s="191"/>
      <c r="J139" s="191">
        <v>25.7</v>
      </c>
      <c r="K139" s="191"/>
      <c r="L139" s="191"/>
      <c r="M139" s="191"/>
    </row>
    <row r="140" spans="1:13" ht="12.75" customHeight="1">
      <c r="A140" s="171">
        <v>123</v>
      </c>
      <c r="B140" s="191" t="s">
        <v>486</v>
      </c>
      <c r="C140" s="171" t="s">
        <v>23</v>
      </c>
      <c r="D140" s="191"/>
      <c r="E140" s="191"/>
      <c r="F140" s="191"/>
      <c r="G140" s="191"/>
      <c r="H140" s="191"/>
      <c r="I140" s="191"/>
      <c r="J140" s="191">
        <v>25.7</v>
      </c>
      <c r="K140" s="191"/>
      <c r="L140" s="191"/>
      <c r="M140" s="191"/>
    </row>
    <row r="141" spans="1:13" ht="12.75" customHeight="1">
      <c r="A141" s="171">
        <v>124</v>
      </c>
      <c r="B141" s="191" t="s">
        <v>487</v>
      </c>
      <c r="C141" s="196" t="s">
        <v>143</v>
      </c>
      <c r="D141" s="191"/>
      <c r="E141" s="191"/>
      <c r="F141" s="191"/>
      <c r="G141" s="191"/>
      <c r="H141" s="191"/>
      <c r="I141" s="191"/>
      <c r="J141" s="191">
        <v>1.1759999999999999</v>
      </c>
      <c r="K141" s="191"/>
      <c r="L141" s="191"/>
      <c r="M141" s="191"/>
    </row>
    <row r="142" spans="1:13" ht="12.75" customHeight="1">
      <c r="A142" s="171">
        <v>125</v>
      </c>
      <c r="B142" s="191" t="s">
        <v>488</v>
      </c>
      <c r="C142" s="196" t="s">
        <v>23</v>
      </c>
      <c r="D142" s="191"/>
      <c r="E142" s="191"/>
      <c r="F142" s="191"/>
      <c r="G142" s="191"/>
      <c r="H142" s="191"/>
      <c r="I142" s="191"/>
      <c r="J142" s="191">
        <v>14.5</v>
      </c>
      <c r="K142" s="191"/>
      <c r="L142" s="191"/>
      <c r="M142" s="191"/>
    </row>
    <row r="143" spans="1:13" ht="12.75" customHeight="1">
      <c r="A143" s="171">
        <v>126</v>
      </c>
      <c r="B143" s="191" t="s">
        <v>489</v>
      </c>
      <c r="C143" s="196" t="s">
        <v>21</v>
      </c>
      <c r="D143" s="191"/>
      <c r="E143" s="191"/>
      <c r="F143" s="191"/>
      <c r="G143" s="191"/>
      <c r="H143" s="191"/>
      <c r="I143" s="191"/>
      <c r="J143" s="191">
        <v>24</v>
      </c>
      <c r="K143" s="191"/>
      <c r="L143" s="191"/>
      <c r="M143" s="191"/>
    </row>
    <row r="144" spans="1:13" ht="12.75" customHeight="1">
      <c r="A144" s="171">
        <v>127</v>
      </c>
      <c r="B144" s="191" t="s">
        <v>491</v>
      </c>
      <c r="C144" s="171" t="s">
        <v>467</v>
      </c>
      <c r="D144" s="191"/>
      <c r="E144" s="191"/>
      <c r="F144" s="191"/>
      <c r="G144" s="191"/>
      <c r="H144" s="191"/>
      <c r="I144" s="191"/>
      <c r="J144" s="191">
        <v>200</v>
      </c>
      <c r="K144" s="191"/>
      <c r="L144" s="191"/>
      <c r="M144" s="191"/>
    </row>
    <row r="145" spans="1:13" ht="12.75" customHeight="1">
      <c r="A145" s="171">
        <v>128</v>
      </c>
      <c r="B145" s="191" t="s">
        <v>492</v>
      </c>
      <c r="C145" s="171" t="s">
        <v>24</v>
      </c>
      <c r="D145" s="191"/>
      <c r="E145" s="191"/>
      <c r="F145" s="191"/>
      <c r="G145" s="191"/>
      <c r="H145" s="191"/>
      <c r="I145" s="191"/>
      <c r="J145" s="191">
        <v>130</v>
      </c>
      <c r="K145" s="191"/>
      <c r="L145" s="191"/>
      <c r="M145" s="191"/>
    </row>
    <row r="146" spans="1:13" ht="12.75" customHeight="1">
      <c r="A146" s="171">
        <v>129</v>
      </c>
      <c r="B146" s="191" t="s">
        <v>493</v>
      </c>
      <c r="C146" s="171" t="s">
        <v>23</v>
      </c>
      <c r="D146" s="191"/>
      <c r="E146" s="191"/>
      <c r="F146" s="191"/>
      <c r="G146" s="191"/>
      <c r="H146" s="191"/>
      <c r="I146" s="191"/>
      <c r="J146" s="191">
        <v>28</v>
      </c>
      <c r="K146" s="191"/>
      <c r="L146" s="191"/>
      <c r="M146" s="191"/>
    </row>
    <row r="147" spans="1:13" ht="12.75" customHeight="1">
      <c r="B147" s="65" t="s">
        <v>494</v>
      </c>
      <c r="C147" s="247" t="s">
        <v>23</v>
      </c>
      <c r="J147" s="65">
        <v>40</v>
      </c>
    </row>
    <row r="148" spans="1:13" ht="12.75" customHeight="1">
      <c r="B148" s="65" t="s">
        <v>497</v>
      </c>
      <c r="C148" s="247" t="s">
        <v>21</v>
      </c>
      <c r="J148" s="65">
        <v>5</v>
      </c>
    </row>
  </sheetData>
  <mergeCells count="9">
    <mergeCell ref="A1:M1"/>
    <mergeCell ref="A3:C3"/>
    <mergeCell ref="D3:K3"/>
    <mergeCell ref="A4:A5"/>
    <mergeCell ref="B4:B5"/>
    <mergeCell ref="C4:C5"/>
    <mergeCell ref="E4:G4"/>
    <mergeCell ref="H4:I4"/>
    <mergeCell ref="J4:K4"/>
  </mergeCells>
  <conditionalFormatting sqref="J1:J65535">
    <cfRule type="colorScale" priority="2">
      <colorScale>
        <cfvo type="min" val="0"/>
        <cfvo type="max" val="0"/>
        <color rgb="FFFFEF9C"/>
        <color rgb="FFFF7128"/>
      </colorScale>
    </cfRule>
  </conditionalFormatting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codeName="Feuil27"/>
  <dimension ref="A1:O39"/>
  <sheetViews>
    <sheetView workbookViewId="0">
      <selection activeCell="J30" sqref="J30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38</v>
      </c>
      <c r="B1" s="221" t="str">
        <f>'BP+BE'!B33</f>
        <v>Bordures d'espaces verts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5" t="s">
        <v>418</v>
      </c>
      <c r="E3" s="175" t="s">
        <v>195</v>
      </c>
      <c r="F3" s="175" t="s">
        <v>418</v>
      </c>
      <c r="G3" s="174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3" t="str">
        <f>'PRIX ELEMENTAIRES FOURNITURES'!B92</f>
        <v>bordure mince P2</v>
      </c>
      <c r="B5" s="173" t="s">
        <v>24</v>
      </c>
      <c r="C5" s="173">
        <v>1.05</v>
      </c>
      <c r="D5" s="175">
        <f>'PRIX ELEMENTAIRES FOURNITURES'!J92*0.8</f>
        <v>1.8400800000000002</v>
      </c>
      <c r="E5" s="175">
        <f>'PRIX ELEMENTAIRES FOURNITURES'!J92*0.2</f>
        <v>0.46002000000000004</v>
      </c>
      <c r="F5" s="175">
        <f t="shared" ref="F5:F10" si="0">D5*C5</f>
        <v>1.9320840000000004</v>
      </c>
      <c r="G5" s="175">
        <f t="shared" ref="G5:G10" si="1">E5*C5</f>
        <v>0.48302100000000009</v>
      </c>
      <c r="H5" s="158">
        <f>SDP!$K$4</f>
        <v>1.2</v>
      </c>
      <c r="I5" s="175">
        <f t="shared" ref="I5:I10" si="2">(F5+G5)*H5</f>
        <v>2.8981260000000004</v>
      </c>
      <c r="L5" s="136"/>
    </row>
    <row r="6" spans="1:15" ht="17.25" customHeight="1">
      <c r="A6" s="173" t="str">
        <f>'PRIX ELEMENTAIRES FOURNITURES'!B105</f>
        <v>Beton 250</v>
      </c>
      <c r="B6" s="173" t="s">
        <v>23</v>
      </c>
      <c r="C6" s="173">
        <v>8.0000000000000002E-3</v>
      </c>
      <c r="D6" s="175">
        <f>'PRIX ELEMENTAIRES FOURNITURES'!J105*0.8</f>
        <v>60.08</v>
      </c>
      <c r="E6" s="175">
        <f>'PRIX ELEMENTAIRES FOURNITURES'!J105*0.2</f>
        <v>15.02</v>
      </c>
      <c r="F6" s="175">
        <f t="shared" si="0"/>
        <v>0.48064000000000001</v>
      </c>
      <c r="G6" s="175">
        <f t="shared" si="1"/>
        <v>0.12016</v>
      </c>
      <c r="H6" s="158">
        <f>SDP!$K$4</f>
        <v>1.2</v>
      </c>
      <c r="I6" s="175">
        <f t="shared" si="2"/>
        <v>0.72095999999999993</v>
      </c>
      <c r="L6" s="136"/>
    </row>
    <row r="7" spans="1:15" ht="15" customHeight="1">
      <c r="A7" s="173" t="str">
        <f>'PRIX ELEMENTAIRES FOURNITURES'!B106</f>
        <v>mortier</v>
      </c>
      <c r="B7" s="173" t="s">
        <v>23</v>
      </c>
      <c r="C7" s="173">
        <v>0.02</v>
      </c>
      <c r="D7" s="175">
        <f>'PRIX ELEMENTAIRES FOURNITURES'!J106*0.8</f>
        <v>40</v>
      </c>
      <c r="E7" s="175">
        <f>'PRIX ELEMENTAIRES FOURNITURES'!J106*0.2</f>
        <v>10</v>
      </c>
      <c r="F7" s="175">
        <f t="shared" si="0"/>
        <v>0.8</v>
      </c>
      <c r="G7" s="175">
        <f t="shared" si="1"/>
        <v>0.2</v>
      </c>
      <c r="H7" s="158">
        <f>SDP!$K$4</f>
        <v>1.2</v>
      </c>
      <c r="I7" s="175">
        <f t="shared" si="2"/>
        <v>1.2</v>
      </c>
    </row>
    <row r="8" spans="1:15" ht="21" customHeight="1">
      <c r="A8" s="173"/>
      <c r="B8" s="173"/>
      <c r="C8" s="173"/>
      <c r="D8" s="175">
        <v>0</v>
      </c>
      <c r="E8" s="175">
        <v>0</v>
      </c>
      <c r="F8" s="175">
        <f t="shared" si="0"/>
        <v>0</v>
      </c>
      <c r="G8" s="175">
        <f t="shared" si="1"/>
        <v>0</v>
      </c>
      <c r="H8" s="158">
        <f>SDP!$K$4</f>
        <v>1.2</v>
      </c>
      <c r="I8" s="175">
        <f t="shared" si="2"/>
        <v>0</v>
      </c>
      <c r="L8" s="136"/>
    </row>
    <row r="9" spans="1:15" ht="19.5" customHeight="1">
      <c r="A9" s="173"/>
      <c r="B9" s="173"/>
      <c r="C9" s="173"/>
      <c r="D9" s="175">
        <v>0</v>
      </c>
      <c r="E9" s="175">
        <v>0</v>
      </c>
      <c r="F9" s="175">
        <f t="shared" si="0"/>
        <v>0</v>
      </c>
      <c r="G9" s="175">
        <f t="shared" si="1"/>
        <v>0</v>
      </c>
      <c r="H9" s="158">
        <f>SDP!$K$4</f>
        <v>1.2</v>
      </c>
      <c r="I9" s="175">
        <f t="shared" si="2"/>
        <v>0</v>
      </c>
      <c r="L9" s="136"/>
    </row>
    <row r="10" spans="1:15" ht="17.25" customHeight="1">
      <c r="A10" s="173"/>
      <c r="B10" s="173"/>
      <c r="C10" s="173"/>
      <c r="D10" s="175">
        <v>0</v>
      </c>
      <c r="E10" s="175">
        <v>0</v>
      </c>
      <c r="F10" s="175">
        <f t="shared" si="0"/>
        <v>0</v>
      </c>
      <c r="G10" s="175">
        <f t="shared" si="1"/>
        <v>0</v>
      </c>
      <c r="H10" s="158">
        <f>SDP!$K$4</f>
        <v>1.2</v>
      </c>
      <c r="I10" s="175">
        <f t="shared" si="2"/>
        <v>0</v>
      </c>
      <c r="L10" s="136"/>
    </row>
    <row r="11" spans="1:15" ht="18" customHeight="1">
      <c r="A11" s="173"/>
      <c r="B11" s="173"/>
      <c r="C11" s="173"/>
      <c r="D11" s="175"/>
      <c r="E11" s="175"/>
      <c r="F11" s="175"/>
      <c r="G11" s="175"/>
      <c r="H11" s="158">
        <f>SDP!$K$4</f>
        <v>1.2</v>
      </c>
      <c r="I11" s="175"/>
      <c r="L11" s="136"/>
    </row>
    <row r="12" spans="1:15" ht="19.5" customHeight="1">
      <c r="A12" s="173"/>
      <c r="B12" s="173"/>
      <c r="C12" s="173"/>
      <c r="D12" s="175"/>
      <c r="E12" s="175"/>
      <c r="F12" s="175"/>
      <c r="G12" s="175"/>
      <c r="H12" s="158">
        <f>SDP!$K$4</f>
        <v>1.2</v>
      </c>
      <c r="I12" s="175"/>
      <c r="L12" s="136"/>
    </row>
    <row r="13" spans="1:15" ht="25.5" customHeight="1">
      <c r="A13" s="173"/>
      <c r="B13" s="173"/>
      <c r="C13" s="173"/>
      <c r="D13" s="175"/>
      <c r="E13" s="175"/>
      <c r="F13" s="175"/>
      <c r="G13" s="175"/>
      <c r="H13" s="158">
        <f>SDP!$K$4</f>
        <v>1.2</v>
      </c>
      <c r="I13" s="175"/>
      <c r="L13" s="136"/>
    </row>
    <row r="14" spans="1:15" ht="23.25" customHeight="1">
      <c r="A14" s="173"/>
      <c r="B14" s="173"/>
      <c r="C14" s="173"/>
      <c r="D14" s="175"/>
      <c r="E14" s="175"/>
      <c r="F14" s="175"/>
      <c r="G14" s="175"/>
      <c r="H14" s="158">
        <f>SDP!$K$4</f>
        <v>1.2</v>
      </c>
      <c r="I14" s="175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4.0159050000000009</v>
      </c>
      <c r="G15" s="139">
        <f>SUM(G5:G14)</f>
        <v>0.80318100000000014</v>
      </c>
      <c r="H15" s="153">
        <f>SDP!$K$4</f>
        <v>1.2</v>
      </c>
      <c r="I15" s="139">
        <f>SUM(I5:I14)</f>
        <v>4.8190860000000004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3" t="str">
        <f>'PRIX ELEMENTAIRES ENGINS EQUI'!B39</f>
        <v>Mini chargeur</v>
      </c>
      <c r="B17" s="173" t="s">
        <v>221</v>
      </c>
      <c r="C17" s="173">
        <v>0.5</v>
      </c>
      <c r="D17" s="175">
        <f>'PRIX ELEMENTAIRES ENGINS EQUI'!G39*0.8</f>
        <v>120</v>
      </c>
      <c r="E17" s="175">
        <f>'PRIX ELEMENTAIRES ENGINS EQUI'!G39*0.2</f>
        <v>30</v>
      </c>
      <c r="F17" s="175">
        <f>D17*C17</f>
        <v>60</v>
      </c>
      <c r="G17" s="175">
        <f>E17*C17</f>
        <v>15</v>
      </c>
      <c r="H17" s="175">
        <f>SDP!$K$4</f>
        <v>1.2</v>
      </c>
      <c r="I17" s="175">
        <f>(G17+F17)*H17</f>
        <v>90</v>
      </c>
    </row>
    <row r="18" spans="1:11" ht="21" customHeight="1">
      <c r="A18" s="173"/>
      <c r="B18" s="173"/>
      <c r="C18" s="173"/>
      <c r="D18" s="175"/>
      <c r="E18" s="175">
        <v>0</v>
      </c>
      <c r="F18" s="175">
        <f>D18*C18</f>
        <v>0</v>
      </c>
      <c r="G18" s="175">
        <f>E18*C18</f>
        <v>0</v>
      </c>
      <c r="H18" s="175">
        <f>SDP!$K$4</f>
        <v>1.2</v>
      </c>
      <c r="I18" s="175">
        <f>(G18+F18)*H18</f>
        <v>0</v>
      </c>
    </row>
    <row r="19" spans="1:11" ht="17.25" customHeight="1">
      <c r="A19" s="173"/>
      <c r="B19" s="173"/>
      <c r="C19" s="173"/>
      <c r="D19" s="175"/>
      <c r="E19" s="175">
        <v>0</v>
      </c>
      <c r="F19" s="175">
        <f t="shared" ref="F19:F23" si="3">D19*C19</f>
        <v>0</v>
      </c>
      <c r="G19" s="175">
        <f t="shared" ref="G19:G23" si="4">E19*C19</f>
        <v>0</v>
      </c>
      <c r="H19" s="175">
        <f>SDP!$K$4</f>
        <v>1.2</v>
      </c>
      <c r="I19" s="175">
        <f t="shared" ref="I19:I23" si="5">(G19+F19)*H19</f>
        <v>0</v>
      </c>
    </row>
    <row r="20" spans="1:11" ht="21" customHeight="1">
      <c r="A20" s="173"/>
      <c r="B20" s="173"/>
      <c r="C20" s="173"/>
      <c r="D20" s="175"/>
      <c r="E20" s="175">
        <v>0</v>
      </c>
      <c r="F20" s="175">
        <f t="shared" si="3"/>
        <v>0</v>
      </c>
      <c r="G20" s="175">
        <f t="shared" si="4"/>
        <v>0</v>
      </c>
      <c r="H20" s="175">
        <f>SDP!$K$4</f>
        <v>1.2</v>
      </c>
      <c r="I20" s="175">
        <f t="shared" si="5"/>
        <v>0</v>
      </c>
    </row>
    <row r="21" spans="1:11" ht="18.75" customHeight="1">
      <c r="A21" s="173"/>
      <c r="B21" s="173"/>
      <c r="C21" s="173"/>
      <c r="D21" s="175"/>
      <c r="E21" s="175">
        <v>0</v>
      </c>
      <c r="F21" s="175">
        <f t="shared" si="3"/>
        <v>0</v>
      </c>
      <c r="G21" s="175">
        <f t="shared" si="4"/>
        <v>0</v>
      </c>
      <c r="H21" s="175">
        <f>SDP!$K$4</f>
        <v>1.2</v>
      </c>
      <c r="I21" s="175">
        <f t="shared" si="5"/>
        <v>0</v>
      </c>
    </row>
    <row r="22" spans="1:11" ht="21" customHeight="1">
      <c r="A22" s="173"/>
      <c r="B22" s="173"/>
      <c r="C22" s="173"/>
      <c r="D22" s="175"/>
      <c r="E22" s="175">
        <v>0</v>
      </c>
      <c r="F22" s="175">
        <f t="shared" si="3"/>
        <v>0</v>
      </c>
      <c r="G22" s="175">
        <f t="shared" si="4"/>
        <v>0</v>
      </c>
      <c r="H22" s="175">
        <f>SDP!$K$4</f>
        <v>1.2</v>
      </c>
      <c r="I22" s="175">
        <f t="shared" si="5"/>
        <v>0</v>
      </c>
    </row>
    <row r="23" spans="1:11" ht="18.75" customHeight="1">
      <c r="A23" s="173"/>
      <c r="B23" s="173"/>
      <c r="C23" s="173"/>
      <c r="D23" s="175"/>
      <c r="E23" s="175">
        <v>0</v>
      </c>
      <c r="F23" s="175">
        <f t="shared" si="3"/>
        <v>0</v>
      </c>
      <c r="G23" s="175">
        <f t="shared" si="4"/>
        <v>0</v>
      </c>
      <c r="H23" s="175">
        <f>SDP!$K$4</f>
        <v>1.2</v>
      </c>
      <c r="I23" s="175">
        <f t="shared" si="5"/>
        <v>0</v>
      </c>
    </row>
    <row r="24" spans="1:11" ht="19.5" customHeight="1">
      <c r="A24" s="173"/>
      <c r="B24" s="173" t="s">
        <v>221</v>
      </c>
      <c r="C24" s="173"/>
      <c r="D24" s="175"/>
      <c r="E24" s="175"/>
      <c r="F24" s="175"/>
      <c r="G24" s="175"/>
      <c r="H24" s="175">
        <f>SDP!$K$4</f>
        <v>1.2</v>
      </c>
      <c r="I24" s="175"/>
    </row>
    <row r="25" spans="1:11" ht="23.25" customHeight="1">
      <c r="A25" s="173"/>
      <c r="B25" s="173" t="s">
        <v>221</v>
      </c>
      <c r="C25" s="173"/>
      <c r="D25" s="175"/>
      <c r="E25" s="175"/>
      <c r="F25" s="175"/>
      <c r="G25" s="175"/>
      <c r="H25" s="175">
        <f>SDP!$K$4</f>
        <v>1.2</v>
      </c>
      <c r="I25" s="175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60</v>
      </c>
      <c r="G26" s="139">
        <f>SUM(G17:G25)</f>
        <v>15</v>
      </c>
      <c r="H26" s="153">
        <f>SDP!$K$4</f>
        <v>1.2</v>
      </c>
      <c r="I26" s="139">
        <f>SUM(I17:I25)</f>
        <v>90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3" t="s">
        <v>218</v>
      </c>
      <c r="B28" s="173" t="s">
        <v>221</v>
      </c>
      <c r="C28" s="173">
        <v>0.5</v>
      </c>
      <c r="D28" s="175">
        <f>K28*0.8</f>
        <v>33.527999999999999</v>
      </c>
      <c r="E28" s="175">
        <f>K28*0.2</f>
        <v>8.3819999999999997</v>
      </c>
      <c r="F28" s="175">
        <f>ROUND(D28*C28,3)</f>
        <v>16.763999999999999</v>
      </c>
      <c r="G28" s="175">
        <f>ROUND(E28*C28,3)</f>
        <v>4.1909999999999998</v>
      </c>
      <c r="H28" s="175">
        <f>SDP!$K$4</f>
        <v>1.2</v>
      </c>
      <c r="I28" s="175">
        <f t="shared" ref="I28:I30" si="6">(F28+G28)*H28</f>
        <v>25.145999999999997</v>
      </c>
      <c r="K28">
        <f>'PRIX ELEMENTAIRES MO'!$I$15</f>
        <v>41.91</v>
      </c>
    </row>
    <row r="29" spans="1:11" ht="18" customHeight="1">
      <c r="A29" s="173" t="s">
        <v>219</v>
      </c>
      <c r="B29" s="173" t="s">
        <v>221</v>
      </c>
      <c r="C29" s="173">
        <v>2</v>
      </c>
      <c r="D29" s="175">
        <f>ROUND(K29*0.8,3)</f>
        <v>29.434000000000001</v>
      </c>
      <c r="E29" s="175">
        <f>ROUND(K29*0.2,3)</f>
        <v>7.3579999999999997</v>
      </c>
      <c r="F29" s="175">
        <f>ROUND(D29*C29,3)</f>
        <v>58.868000000000002</v>
      </c>
      <c r="G29" s="175">
        <f>ROUND(E29*C29,3)</f>
        <v>14.715999999999999</v>
      </c>
      <c r="H29" s="175">
        <f>SDP!$K$4</f>
        <v>1.2</v>
      </c>
      <c r="I29" s="175">
        <f t="shared" si="6"/>
        <v>88.300799999999995</v>
      </c>
      <c r="K29">
        <f>'PRIX ELEMENTAIRES MO'!$I$16</f>
        <v>36.792000000000002</v>
      </c>
    </row>
    <row r="30" spans="1:11" ht="18" customHeight="1">
      <c r="A30" s="173" t="s">
        <v>220</v>
      </c>
      <c r="B30" s="173" t="s">
        <v>221</v>
      </c>
      <c r="C30" s="23">
        <v>6</v>
      </c>
      <c r="D30" s="175">
        <f t="shared" ref="D30" si="7">K30*0.8</f>
        <v>21.488</v>
      </c>
      <c r="E30" s="175">
        <f t="shared" ref="E30" si="8">K30*0.2</f>
        <v>5.3719999999999999</v>
      </c>
      <c r="F30" s="175">
        <f t="shared" ref="F30" si="9">D30*C30</f>
        <v>128.928</v>
      </c>
      <c r="G30" s="175">
        <f t="shared" ref="G30" si="10">E30*C30</f>
        <v>32.231999999999999</v>
      </c>
      <c r="H30" s="175">
        <f>SDP!$K$4</f>
        <v>1.2</v>
      </c>
      <c r="I30" s="175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204.56</v>
      </c>
      <c r="G31" s="139">
        <f>SUM(G28:G30)</f>
        <v>51.138999999999996</v>
      </c>
      <c r="H31" s="153">
        <f>SDP!$K$4</f>
        <v>1.2</v>
      </c>
      <c r="I31" s="139">
        <f>SUM(I28:I30)</f>
        <v>306.83879999999999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4"/>
      <c r="E34" s="174"/>
      <c r="F34" s="174">
        <f>F31+F26</f>
        <v>264.56</v>
      </c>
      <c r="G34" s="143">
        <f>G31+G26</f>
        <v>66.138999999999996</v>
      </c>
      <c r="H34" s="156"/>
      <c r="I34" s="150">
        <f>I31+I26</f>
        <v>396.83879999999999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4"/>
      <c r="E36" s="174"/>
      <c r="F36" s="174"/>
      <c r="G36" s="174">
        <v>80</v>
      </c>
      <c r="H36" s="158"/>
      <c r="I36" s="174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7.3229050000000004</v>
      </c>
      <c r="G38" s="145">
        <f>G34/G36+G15</f>
        <v>1.6299185</v>
      </c>
      <c r="H38" s="160"/>
      <c r="I38" s="145">
        <f>I34/G36+I15</f>
        <v>9.7795710000000007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7.3230000000000004</v>
      </c>
      <c r="G39" s="146">
        <f>ROUND(G38,3)</f>
        <v>1.63</v>
      </c>
      <c r="H39" s="161">
        <f>SDP!$K$4</f>
        <v>1.2</v>
      </c>
      <c r="I39" s="146">
        <f>ROUND(I38,3)</f>
        <v>9.7799999999999994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codeName="Feuil28"/>
  <dimension ref="A1:O39"/>
  <sheetViews>
    <sheetView workbookViewId="0">
      <selection activeCell="A34" sqref="A34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306</v>
      </c>
      <c r="B1" s="221" t="str">
        <f>'BP+BE'!B34</f>
        <v>Pavés autobloquant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5" t="s">
        <v>418</v>
      </c>
      <c r="E3" s="175" t="s">
        <v>195</v>
      </c>
      <c r="F3" s="175" t="s">
        <v>418</v>
      </c>
      <c r="G3" s="174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3" t="str">
        <f>'PRIX ELEMENTAIRES FOURNITURES'!B107</f>
        <v>pavés autobloquants gris 6 cm</v>
      </c>
      <c r="B5" s="173" t="s">
        <v>23</v>
      </c>
      <c r="C5" s="173">
        <v>0.75</v>
      </c>
      <c r="D5" s="175">
        <f>'PRIX ELEMENTAIRES FOURNITURES'!J107*0.8</f>
        <v>5.2</v>
      </c>
      <c r="E5" s="175">
        <f>'PRIX ELEMENTAIRES FOURNITURES'!J107*0.2</f>
        <v>1.3</v>
      </c>
      <c r="F5" s="175">
        <f t="shared" ref="F5:F10" si="0">D5*C5</f>
        <v>3.9000000000000004</v>
      </c>
      <c r="G5" s="175">
        <f t="shared" ref="G5:G10" si="1">E5*C5</f>
        <v>0.97500000000000009</v>
      </c>
      <c r="H5" s="158">
        <f>SDP!$K$4</f>
        <v>1.2</v>
      </c>
      <c r="I5" s="175">
        <f t="shared" ref="I5:I10" si="2">(F5+G5)*H5</f>
        <v>5.85</v>
      </c>
      <c r="L5" s="136"/>
    </row>
    <row r="6" spans="1:15" ht="17.25" customHeight="1">
      <c r="A6" s="173" t="str">
        <f>'PRIX ELEMENTAIRES FOURNITURES'!B108</f>
        <v>pavés autobloquants rouge 6 cm</v>
      </c>
      <c r="B6" s="173" t="s">
        <v>23</v>
      </c>
      <c r="C6" s="173">
        <v>0.25</v>
      </c>
      <c r="D6" s="175">
        <f>'PRIX ELEMENTAIRES FOURNITURES'!J108*0.8</f>
        <v>6</v>
      </c>
      <c r="E6" s="175">
        <f>'PRIX ELEMENTAIRES FOURNITURES'!J108*0.2</f>
        <v>1.5</v>
      </c>
      <c r="F6" s="175">
        <f t="shared" si="0"/>
        <v>1.5</v>
      </c>
      <c r="G6" s="175">
        <f t="shared" si="1"/>
        <v>0.375</v>
      </c>
      <c r="H6" s="158">
        <f>SDP!$K$4</f>
        <v>1.2</v>
      </c>
      <c r="I6" s="175">
        <f t="shared" si="2"/>
        <v>2.25</v>
      </c>
      <c r="L6" s="136"/>
    </row>
    <row r="7" spans="1:15" ht="15" customHeight="1">
      <c r="A7" s="173" t="str">
        <f>'PRIX ELEMENTAIRES FOURNITURES'!B109</f>
        <v>grave concassé 0/31,5</v>
      </c>
      <c r="B7" s="173" t="s">
        <v>23</v>
      </c>
      <c r="C7" s="173">
        <v>0.2</v>
      </c>
      <c r="D7" s="175">
        <f>'PRIX ELEMENTAIRES FOURNITURES'!J109*0.8</f>
        <v>10.8</v>
      </c>
      <c r="E7" s="175">
        <f>'PRIX ELEMENTAIRES FOURNITURES'!J109*0.2</f>
        <v>2.7</v>
      </c>
      <c r="F7" s="175">
        <f t="shared" si="0"/>
        <v>2.16</v>
      </c>
      <c r="G7" s="175">
        <f t="shared" si="1"/>
        <v>0.54</v>
      </c>
      <c r="H7" s="158">
        <f>SDP!$K$4</f>
        <v>1.2</v>
      </c>
      <c r="I7" s="175">
        <f t="shared" si="2"/>
        <v>3.24</v>
      </c>
    </row>
    <row r="8" spans="1:15" ht="21" customHeight="1">
      <c r="A8" s="173" t="str">
        <f>'PRIX ELEMENTAIRES FOURNITURES'!B110</f>
        <v>Béton 150</v>
      </c>
      <c r="B8" s="173" t="s">
        <v>23</v>
      </c>
      <c r="C8" s="173">
        <v>0.05</v>
      </c>
      <c r="D8" s="175">
        <f>'PRIX ELEMENTAIRES FOURNITURES'!J110*0.8</f>
        <v>48.56</v>
      </c>
      <c r="E8" s="175">
        <f>'PRIX ELEMENTAIRES FOURNITURES'!J110*0.2</f>
        <v>12.14</v>
      </c>
      <c r="F8" s="175">
        <f t="shared" si="0"/>
        <v>2.4280000000000004</v>
      </c>
      <c r="G8" s="175">
        <f t="shared" si="1"/>
        <v>0.6070000000000001</v>
      </c>
      <c r="H8" s="158">
        <f>SDP!$K$4</f>
        <v>1.2</v>
      </c>
      <c r="I8" s="175">
        <f t="shared" si="2"/>
        <v>3.6420000000000003</v>
      </c>
      <c r="L8" s="136"/>
    </row>
    <row r="9" spans="1:15" ht="19.5" customHeight="1">
      <c r="A9" s="173"/>
      <c r="B9" s="173"/>
      <c r="C9" s="173"/>
      <c r="D9" s="175">
        <v>0</v>
      </c>
      <c r="E9" s="175">
        <v>0</v>
      </c>
      <c r="F9" s="175">
        <f t="shared" si="0"/>
        <v>0</v>
      </c>
      <c r="G9" s="175">
        <f t="shared" si="1"/>
        <v>0</v>
      </c>
      <c r="H9" s="158">
        <f>SDP!$K$4</f>
        <v>1.2</v>
      </c>
      <c r="I9" s="175">
        <f t="shared" si="2"/>
        <v>0</v>
      </c>
      <c r="L9" s="136"/>
    </row>
    <row r="10" spans="1:15" ht="17.25" customHeight="1">
      <c r="A10" s="173"/>
      <c r="B10" s="173"/>
      <c r="C10" s="173"/>
      <c r="D10" s="175">
        <v>0</v>
      </c>
      <c r="E10" s="175">
        <v>0</v>
      </c>
      <c r="F10" s="175">
        <f t="shared" si="0"/>
        <v>0</v>
      </c>
      <c r="G10" s="175">
        <f t="shared" si="1"/>
        <v>0</v>
      </c>
      <c r="H10" s="158">
        <f>SDP!$K$4</f>
        <v>1.2</v>
      </c>
      <c r="I10" s="175">
        <f t="shared" si="2"/>
        <v>0</v>
      </c>
      <c r="L10" s="136"/>
    </row>
    <row r="11" spans="1:15" ht="18" customHeight="1">
      <c r="A11" s="173"/>
      <c r="B11" s="173"/>
      <c r="C11" s="173"/>
      <c r="D11" s="175"/>
      <c r="E11" s="175"/>
      <c r="F11" s="175"/>
      <c r="G11" s="175"/>
      <c r="H11" s="158">
        <f>SDP!$K$4</f>
        <v>1.2</v>
      </c>
      <c r="I11" s="175"/>
      <c r="L11" s="136"/>
    </row>
    <row r="12" spans="1:15" ht="19.5" customHeight="1">
      <c r="A12" s="173"/>
      <c r="B12" s="173"/>
      <c r="C12" s="173"/>
      <c r="D12" s="175"/>
      <c r="E12" s="175"/>
      <c r="F12" s="175"/>
      <c r="G12" s="175"/>
      <c r="H12" s="158">
        <f>SDP!$K$4</f>
        <v>1.2</v>
      </c>
      <c r="I12" s="175"/>
      <c r="L12" s="136"/>
    </row>
    <row r="13" spans="1:15" ht="25.5" customHeight="1">
      <c r="A13" s="173"/>
      <c r="B13" s="173"/>
      <c r="C13" s="173"/>
      <c r="D13" s="175"/>
      <c r="E13" s="175"/>
      <c r="F13" s="175"/>
      <c r="G13" s="175"/>
      <c r="H13" s="158">
        <f>SDP!$K$4</f>
        <v>1.2</v>
      </c>
      <c r="I13" s="175"/>
      <c r="L13" s="136"/>
    </row>
    <row r="14" spans="1:15" ht="23.25" customHeight="1">
      <c r="A14" s="173"/>
      <c r="B14" s="173"/>
      <c r="C14" s="173"/>
      <c r="D14" s="175"/>
      <c r="E14" s="175"/>
      <c r="F14" s="175"/>
      <c r="G14" s="175"/>
      <c r="H14" s="158">
        <f>SDP!$K$4</f>
        <v>1.2</v>
      </c>
      <c r="I14" s="175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12.484999999999999</v>
      </c>
      <c r="G15" s="139">
        <f>SUM(G5:G14)</f>
        <v>2.4970000000000003</v>
      </c>
      <c r="H15" s="153">
        <f>SDP!$K$4</f>
        <v>1.2</v>
      </c>
      <c r="I15" s="139">
        <f>SUM(I5:I14)</f>
        <v>14.981999999999999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3" t="str">
        <f>'PRIX ELEMENTAIRES ENGINS EQUI'!B39</f>
        <v>Mini chargeur</v>
      </c>
      <c r="B17" s="173" t="s">
        <v>221</v>
      </c>
      <c r="C17" s="173">
        <v>0.5</v>
      </c>
      <c r="D17" s="175">
        <f>'PRIX ELEMENTAIRES ENGINS EQUI'!G39*0.8</f>
        <v>120</v>
      </c>
      <c r="E17" s="175">
        <f>'PRIX ELEMENTAIRES ENGINS EQUI'!G39*0.2</f>
        <v>30</v>
      </c>
      <c r="F17" s="175">
        <f>D17*C17</f>
        <v>60</v>
      </c>
      <c r="G17" s="175">
        <f>E17*C17</f>
        <v>15</v>
      </c>
      <c r="H17" s="175">
        <f>SDP!$K$4</f>
        <v>1.2</v>
      </c>
      <c r="I17" s="175">
        <f>(G17+F17)*H17</f>
        <v>90</v>
      </c>
    </row>
    <row r="18" spans="1:11" ht="21" customHeight="1">
      <c r="A18" s="173"/>
      <c r="B18" s="173"/>
      <c r="C18" s="173"/>
      <c r="D18" s="175"/>
      <c r="E18" s="175">
        <v>0</v>
      </c>
      <c r="F18" s="175">
        <f>D18*C18</f>
        <v>0</v>
      </c>
      <c r="G18" s="175">
        <f>E18*C18</f>
        <v>0</v>
      </c>
      <c r="H18" s="175">
        <f>SDP!$K$4</f>
        <v>1.2</v>
      </c>
      <c r="I18" s="175">
        <f>(G18+F18)*H18</f>
        <v>0</v>
      </c>
    </row>
    <row r="19" spans="1:11" ht="17.25" customHeight="1">
      <c r="A19" s="173"/>
      <c r="B19" s="173"/>
      <c r="C19" s="173"/>
      <c r="D19" s="175"/>
      <c r="E19" s="175">
        <v>0</v>
      </c>
      <c r="F19" s="175">
        <f t="shared" ref="F19:F23" si="3">D19*C19</f>
        <v>0</v>
      </c>
      <c r="G19" s="175">
        <f t="shared" ref="G19:G23" si="4">E19*C19</f>
        <v>0</v>
      </c>
      <c r="H19" s="175">
        <f>SDP!$K$4</f>
        <v>1.2</v>
      </c>
      <c r="I19" s="175">
        <f t="shared" ref="I19:I23" si="5">(G19+F19)*H19</f>
        <v>0</v>
      </c>
    </row>
    <row r="20" spans="1:11" ht="21" customHeight="1">
      <c r="A20" s="173"/>
      <c r="B20" s="173"/>
      <c r="C20" s="173"/>
      <c r="D20" s="175"/>
      <c r="E20" s="175">
        <v>0</v>
      </c>
      <c r="F20" s="175">
        <f t="shared" si="3"/>
        <v>0</v>
      </c>
      <c r="G20" s="175">
        <f t="shared" si="4"/>
        <v>0</v>
      </c>
      <c r="H20" s="175">
        <f>SDP!$K$4</f>
        <v>1.2</v>
      </c>
      <c r="I20" s="175">
        <f t="shared" si="5"/>
        <v>0</v>
      </c>
    </row>
    <row r="21" spans="1:11" ht="18.75" customHeight="1">
      <c r="A21" s="173"/>
      <c r="B21" s="173"/>
      <c r="C21" s="173"/>
      <c r="D21" s="175"/>
      <c r="E21" s="175">
        <v>0</v>
      </c>
      <c r="F21" s="175">
        <f t="shared" si="3"/>
        <v>0</v>
      </c>
      <c r="G21" s="175">
        <f t="shared" si="4"/>
        <v>0</v>
      </c>
      <c r="H21" s="175">
        <f>SDP!$K$4</f>
        <v>1.2</v>
      </c>
      <c r="I21" s="175">
        <f t="shared" si="5"/>
        <v>0</v>
      </c>
    </row>
    <row r="22" spans="1:11" ht="21" customHeight="1">
      <c r="A22" s="173"/>
      <c r="B22" s="173"/>
      <c r="C22" s="173"/>
      <c r="D22" s="175"/>
      <c r="E22" s="175">
        <v>0</v>
      </c>
      <c r="F22" s="175">
        <f t="shared" si="3"/>
        <v>0</v>
      </c>
      <c r="G22" s="175">
        <f t="shared" si="4"/>
        <v>0</v>
      </c>
      <c r="H22" s="175">
        <f>SDP!$K$4</f>
        <v>1.2</v>
      </c>
      <c r="I22" s="175">
        <f t="shared" si="5"/>
        <v>0</v>
      </c>
    </row>
    <row r="23" spans="1:11" ht="18.75" customHeight="1">
      <c r="A23" s="173"/>
      <c r="B23" s="173"/>
      <c r="C23" s="173"/>
      <c r="D23" s="175"/>
      <c r="E23" s="175">
        <v>0</v>
      </c>
      <c r="F23" s="175">
        <f t="shared" si="3"/>
        <v>0</v>
      </c>
      <c r="G23" s="175">
        <f t="shared" si="4"/>
        <v>0</v>
      </c>
      <c r="H23" s="175">
        <f>SDP!$K$4</f>
        <v>1.2</v>
      </c>
      <c r="I23" s="175">
        <f t="shared" si="5"/>
        <v>0</v>
      </c>
    </row>
    <row r="24" spans="1:11" ht="19.5" customHeight="1">
      <c r="A24" s="173"/>
      <c r="B24" s="173" t="s">
        <v>221</v>
      </c>
      <c r="C24" s="173"/>
      <c r="D24" s="175"/>
      <c r="E24" s="175"/>
      <c r="F24" s="175"/>
      <c r="G24" s="175"/>
      <c r="H24" s="175">
        <f>SDP!$K$4</f>
        <v>1.2</v>
      </c>
      <c r="I24" s="175"/>
    </row>
    <row r="25" spans="1:11" ht="23.25" customHeight="1">
      <c r="A25" s="173"/>
      <c r="B25" s="173" t="s">
        <v>221</v>
      </c>
      <c r="C25" s="173"/>
      <c r="D25" s="175"/>
      <c r="E25" s="175"/>
      <c r="F25" s="175"/>
      <c r="G25" s="175"/>
      <c r="H25" s="175">
        <f>SDP!$K$4</f>
        <v>1.2</v>
      </c>
      <c r="I25" s="175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60</v>
      </c>
      <c r="G26" s="139">
        <f>SUM(G17:G25)</f>
        <v>15</v>
      </c>
      <c r="H26" s="153">
        <f>SDP!$K$4</f>
        <v>1.2</v>
      </c>
      <c r="I26" s="139">
        <f>SUM(I17:I25)</f>
        <v>90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3" t="s">
        <v>218</v>
      </c>
      <c r="B28" s="173" t="s">
        <v>221</v>
      </c>
      <c r="C28" s="173">
        <v>1</v>
      </c>
      <c r="D28" s="175">
        <f>K28*0.8</f>
        <v>33.527999999999999</v>
      </c>
      <c r="E28" s="175">
        <f>K28*0.2</f>
        <v>8.3819999999999997</v>
      </c>
      <c r="F28" s="175">
        <f>ROUND(D28*C28,3)</f>
        <v>33.527999999999999</v>
      </c>
      <c r="G28" s="175">
        <f>ROUND(E28*C28,3)</f>
        <v>8.3819999999999997</v>
      </c>
      <c r="H28" s="175">
        <f>SDP!$K$4</f>
        <v>1.2</v>
      </c>
      <c r="I28" s="175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73" t="s">
        <v>219</v>
      </c>
      <c r="B29" s="173" t="s">
        <v>221</v>
      </c>
      <c r="C29" s="173">
        <v>3</v>
      </c>
      <c r="D29" s="175">
        <f>ROUND(K29*0.8,3)</f>
        <v>29.434000000000001</v>
      </c>
      <c r="E29" s="175">
        <f>ROUND(K29*0.2,3)</f>
        <v>7.3579999999999997</v>
      </c>
      <c r="F29" s="175">
        <f>ROUND(D29*C29,3)</f>
        <v>88.302000000000007</v>
      </c>
      <c r="G29" s="175">
        <f>ROUND(E29*C29,3)</f>
        <v>22.074000000000002</v>
      </c>
      <c r="H29" s="175">
        <f>SDP!$K$4</f>
        <v>1.2</v>
      </c>
      <c r="I29" s="175">
        <f t="shared" si="6"/>
        <v>132.4512</v>
      </c>
      <c r="K29">
        <f>'PRIX ELEMENTAIRES MO'!$I$16</f>
        <v>36.792000000000002</v>
      </c>
    </row>
    <row r="30" spans="1:11" ht="18" customHeight="1">
      <c r="A30" s="173" t="s">
        <v>220</v>
      </c>
      <c r="B30" s="173" t="s">
        <v>221</v>
      </c>
      <c r="C30" s="23">
        <v>6</v>
      </c>
      <c r="D30" s="175">
        <f t="shared" ref="D30" si="7">K30*0.8</f>
        <v>21.488</v>
      </c>
      <c r="E30" s="175">
        <f t="shared" ref="E30" si="8">K30*0.2</f>
        <v>5.3719999999999999</v>
      </c>
      <c r="F30" s="175">
        <f t="shared" ref="F30" si="9">D30*C30</f>
        <v>128.928</v>
      </c>
      <c r="G30" s="175">
        <f t="shared" ref="G30" si="10">E30*C30</f>
        <v>32.231999999999999</v>
      </c>
      <c r="H30" s="175">
        <f>SDP!$K$4</f>
        <v>1.2</v>
      </c>
      <c r="I30" s="175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250.75800000000001</v>
      </c>
      <c r="G31" s="139">
        <f>SUM(G28:G30)</f>
        <v>62.688000000000002</v>
      </c>
      <c r="H31" s="153">
        <f>SDP!$K$4</f>
        <v>1.2</v>
      </c>
      <c r="I31" s="139">
        <f>SUM(I28:I30)</f>
        <v>376.1352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4"/>
      <c r="E34" s="174"/>
      <c r="F34" s="174">
        <f>F31+F26</f>
        <v>310.75800000000004</v>
      </c>
      <c r="G34" s="143">
        <f>G31+G26</f>
        <v>77.688000000000002</v>
      </c>
      <c r="H34" s="156"/>
      <c r="I34" s="150">
        <f>I31+I26</f>
        <v>466.1352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4"/>
      <c r="E36" s="174"/>
      <c r="F36" s="174"/>
      <c r="G36" s="174">
        <v>120</v>
      </c>
      <c r="H36" s="158"/>
      <c r="I36" s="174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15.07465</v>
      </c>
      <c r="G38" s="145">
        <f>G34/G36+G15</f>
        <v>3.1444000000000001</v>
      </c>
      <c r="H38" s="160"/>
      <c r="I38" s="145">
        <f>I34/G36+I15</f>
        <v>18.86646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15.074999999999999</v>
      </c>
      <c r="G39" s="146">
        <f>ROUND(G38,3)</f>
        <v>3.1440000000000001</v>
      </c>
      <c r="H39" s="161">
        <f>SDP!$K$4</f>
        <v>1.2</v>
      </c>
      <c r="I39" s="146">
        <f>ROUND(I38,3)</f>
        <v>18.866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 codeName="Feuil29"/>
  <dimension ref="A1:O39"/>
  <sheetViews>
    <sheetView workbookViewId="0">
      <selection activeCell="A20" sqref="A20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39</v>
      </c>
      <c r="B1" s="221" t="str">
        <f>'BP+BE'!B35</f>
        <v>Bande de peinture de larg 12 cm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5" t="s">
        <v>418</v>
      </c>
      <c r="E3" s="175" t="s">
        <v>195</v>
      </c>
      <c r="F3" s="175" t="s">
        <v>418</v>
      </c>
      <c r="G3" s="174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3" t="s">
        <v>449</v>
      </c>
      <c r="B5" s="173" t="s">
        <v>21</v>
      </c>
      <c r="C5" s="173">
        <v>1</v>
      </c>
      <c r="D5" s="175">
        <f>K5*0.8</f>
        <v>3.5200000000000005</v>
      </c>
      <c r="E5" s="175">
        <f>K5*0.2</f>
        <v>0.88000000000000012</v>
      </c>
      <c r="F5" s="175">
        <f t="shared" ref="F5:F10" si="0">D5*C5</f>
        <v>3.5200000000000005</v>
      </c>
      <c r="G5" s="175">
        <f t="shared" ref="G5:G10" si="1">E5*C5</f>
        <v>0.88000000000000012</v>
      </c>
      <c r="H5" s="158">
        <f>SDP!$K$4</f>
        <v>1.2</v>
      </c>
      <c r="I5" s="175">
        <f t="shared" ref="I5:I10" si="2">(F5+G5)*H5</f>
        <v>5.28</v>
      </c>
      <c r="K5">
        <v>4.4000000000000004</v>
      </c>
      <c r="L5" s="136"/>
    </row>
    <row r="6" spans="1:15" ht="17.25" customHeight="1">
      <c r="A6" s="173"/>
      <c r="B6" s="173"/>
      <c r="C6" s="173"/>
      <c r="D6" s="175"/>
      <c r="E6" s="175"/>
      <c r="F6" s="175">
        <f t="shared" si="0"/>
        <v>0</v>
      </c>
      <c r="G6" s="175">
        <f t="shared" si="1"/>
        <v>0</v>
      </c>
      <c r="H6" s="158">
        <f>SDP!$K$4</f>
        <v>1.2</v>
      </c>
      <c r="I6" s="175">
        <f t="shared" si="2"/>
        <v>0</v>
      </c>
      <c r="L6" s="136"/>
    </row>
    <row r="7" spans="1:15" ht="15" customHeight="1">
      <c r="A7" s="173"/>
      <c r="B7" s="173"/>
      <c r="C7" s="173"/>
      <c r="D7" s="175"/>
      <c r="E7" s="175"/>
      <c r="F7" s="175">
        <f t="shared" si="0"/>
        <v>0</v>
      </c>
      <c r="G7" s="175">
        <f t="shared" si="1"/>
        <v>0</v>
      </c>
      <c r="H7" s="158">
        <f>SDP!$K$4</f>
        <v>1.2</v>
      </c>
      <c r="I7" s="175">
        <f t="shared" si="2"/>
        <v>0</v>
      </c>
    </row>
    <row r="8" spans="1:15" ht="21" customHeight="1">
      <c r="A8" s="173"/>
      <c r="B8" s="173"/>
      <c r="C8" s="173"/>
      <c r="D8" s="175"/>
      <c r="E8" s="175"/>
      <c r="F8" s="175">
        <f t="shared" si="0"/>
        <v>0</v>
      </c>
      <c r="G8" s="175">
        <f t="shared" si="1"/>
        <v>0</v>
      </c>
      <c r="H8" s="158">
        <f>SDP!$K$4</f>
        <v>1.2</v>
      </c>
      <c r="I8" s="175">
        <f t="shared" si="2"/>
        <v>0</v>
      </c>
      <c r="L8" s="136"/>
    </row>
    <row r="9" spans="1:15" ht="19.5" customHeight="1">
      <c r="A9" s="173"/>
      <c r="B9" s="173"/>
      <c r="C9" s="173"/>
      <c r="D9" s="175">
        <v>0</v>
      </c>
      <c r="E9" s="175">
        <v>0</v>
      </c>
      <c r="F9" s="175">
        <f t="shared" si="0"/>
        <v>0</v>
      </c>
      <c r="G9" s="175">
        <f t="shared" si="1"/>
        <v>0</v>
      </c>
      <c r="H9" s="158">
        <f>SDP!$K$4</f>
        <v>1.2</v>
      </c>
      <c r="I9" s="175">
        <f t="shared" si="2"/>
        <v>0</v>
      </c>
      <c r="L9" s="136"/>
    </row>
    <row r="10" spans="1:15" ht="17.25" customHeight="1">
      <c r="A10" s="173"/>
      <c r="B10" s="173"/>
      <c r="C10" s="173"/>
      <c r="D10" s="175">
        <v>0</v>
      </c>
      <c r="E10" s="175">
        <v>0</v>
      </c>
      <c r="F10" s="175">
        <f t="shared" si="0"/>
        <v>0</v>
      </c>
      <c r="G10" s="175">
        <f t="shared" si="1"/>
        <v>0</v>
      </c>
      <c r="H10" s="158">
        <f>SDP!$K$4</f>
        <v>1.2</v>
      </c>
      <c r="I10" s="175">
        <f t="shared" si="2"/>
        <v>0</v>
      </c>
      <c r="L10" s="136"/>
    </row>
    <row r="11" spans="1:15" ht="18" customHeight="1">
      <c r="A11" s="173"/>
      <c r="B11" s="173"/>
      <c r="C11" s="173"/>
      <c r="D11" s="175"/>
      <c r="E11" s="175"/>
      <c r="F11" s="175"/>
      <c r="G11" s="175"/>
      <c r="H11" s="158">
        <f>SDP!$K$4</f>
        <v>1.2</v>
      </c>
      <c r="I11" s="175"/>
      <c r="L11" s="136"/>
    </row>
    <row r="12" spans="1:15" ht="19.5" customHeight="1">
      <c r="A12" s="173"/>
      <c r="B12" s="173"/>
      <c r="C12" s="173"/>
      <c r="D12" s="175"/>
      <c r="E12" s="175"/>
      <c r="F12" s="175"/>
      <c r="G12" s="175"/>
      <c r="H12" s="158">
        <f>SDP!$K$4</f>
        <v>1.2</v>
      </c>
      <c r="I12" s="175"/>
      <c r="L12" s="136"/>
    </row>
    <row r="13" spans="1:15" ht="25.5" customHeight="1">
      <c r="A13" s="173"/>
      <c r="B13" s="173"/>
      <c r="C13" s="173"/>
      <c r="D13" s="175"/>
      <c r="E13" s="175"/>
      <c r="F13" s="175"/>
      <c r="G13" s="175"/>
      <c r="H13" s="158">
        <f>SDP!$K$4</f>
        <v>1.2</v>
      </c>
      <c r="I13" s="175"/>
      <c r="L13" s="136"/>
    </row>
    <row r="14" spans="1:15" ht="23.25" customHeight="1">
      <c r="A14" s="173"/>
      <c r="B14" s="173"/>
      <c r="C14" s="173"/>
      <c r="D14" s="175"/>
      <c r="E14" s="175"/>
      <c r="F14" s="175"/>
      <c r="G14" s="175"/>
      <c r="H14" s="158">
        <f>SDP!$K$4</f>
        <v>1.2</v>
      </c>
      <c r="I14" s="175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4.4000000000000004</v>
      </c>
      <c r="G15" s="139">
        <f>SUM(G5:G14)</f>
        <v>0.88000000000000012</v>
      </c>
      <c r="H15" s="153">
        <f>SDP!$K$4</f>
        <v>1.2</v>
      </c>
      <c r="I15" s="139">
        <f>SUM(I5:I14)</f>
        <v>5.28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3"/>
      <c r="B17" s="173"/>
      <c r="C17" s="173"/>
      <c r="D17" s="175"/>
      <c r="E17" s="175"/>
      <c r="F17" s="175"/>
      <c r="G17" s="175">
        <f>E17*C17</f>
        <v>0</v>
      </c>
      <c r="H17" s="175">
        <f>SDP!$K$4</f>
        <v>1.2</v>
      </c>
      <c r="I17" s="175">
        <f>(G17+F17)*H17</f>
        <v>0</v>
      </c>
    </row>
    <row r="18" spans="1:11" ht="21" customHeight="1">
      <c r="A18" s="173"/>
      <c r="B18" s="173"/>
      <c r="C18" s="173"/>
      <c r="D18" s="175"/>
      <c r="E18" s="175">
        <v>0</v>
      </c>
      <c r="F18" s="175">
        <f>D18*C18</f>
        <v>0</v>
      </c>
      <c r="G18" s="175">
        <f>E18*C18</f>
        <v>0</v>
      </c>
      <c r="H18" s="175">
        <f>SDP!$K$4</f>
        <v>1.2</v>
      </c>
      <c r="I18" s="175">
        <f>(G18+F18)*H18</f>
        <v>0</v>
      </c>
    </row>
    <row r="19" spans="1:11" ht="17.25" customHeight="1">
      <c r="A19" s="173"/>
      <c r="B19" s="173"/>
      <c r="C19" s="173"/>
      <c r="D19" s="175"/>
      <c r="E19" s="175">
        <v>0</v>
      </c>
      <c r="F19" s="175">
        <f t="shared" ref="F19:F23" si="3">D19*C19</f>
        <v>0</v>
      </c>
      <c r="G19" s="175">
        <f t="shared" ref="G19:G23" si="4">E19*C19</f>
        <v>0</v>
      </c>
      <c r="H19" s="175">
        <f>SDP!$K$4</f>
        <v>1.2</v>
      </c>
      <c r="I19" s="175">
        <f t="shared" ref="I19:I23" si="5">(G19+F19)*H19</f>
        <v>0</v>
      </c>
    </row>
    <row r="20" spans="1:11" ht="21" customHeight="1">
      <c r="A20" s="173"/>
      <c r="B20" s="173"/>
      <c r="C20" s="173"/>
      <c r="D20" s="175"/>
      <c r="E20" s="175">
        <v>0</v>
      </c>
      <c r="F20" s="175">
        <f t="shared" si="3"/>
        <v>0</v>
      </c>
      <c r="G20" s="175">
        <f t="shared" si="4"/>
        <v>0</v>
      </c>
      <c r="H20" s="175">
        <f>SDP!$K$4</f>
        <v>1.2</v>
      </c>
      <c r="I20" s="175">
        <f t="shared" si="5"/>
        <v>0</v>
      </c>
    </row>
    <row r="21" spans="1:11" ht="18.75" customHeight="1">
      <c r="A21" s="173"/>
      <c r="B21" s="173"/>
      <c r="C21" s="173"/>
      <c r="D21" s="175"/>
      <c r="E21" s="175">
        <v>0</v>
      </c>
      <c r="F21" s="175">
        <f t="shared" si="3"/>
        <v>0</v>
      </c>
      <c r="G21" s="175">
        <f t="shared" si="4"/>
        <v>0</v>
      </c>
      <c r="H21" s="175">
        <f>SDP!$K$4</f>
        <v>1.2</v>
      </c>
      <c r="I21" s="175">
        <f t="shared" si="5"/>
        <v>0</v>
      </c>
    </row>
    <row r="22" spans="1:11" ht="21" customHeight="1">
      <c r="A22" s="173"/>
      <c r="B22" s="173"/>
      <c r="C22" s="173"/>
      <c r="D22" s="175"/>
      <c r="E22" s="175">
        <v>0</v>
      </c>
      <c r="F22" s="175">
        <f t="shared" si="3"/>
        <v>0</v>
      </c>
      <c r="G22" s="175">
        <f t="shared" si="4"/>
        <v>0</v>
      </c>
      <c r="H22" s="175">
        <f>SDP!$K$4</f>
        <v>1.2</v>
      </c>
      <c r="I22" s="175">
        <f t="shared" si="5"/>
        <v>0</v>
      </c>
    </row>
    <row r="23" spans="1:11" ht="18.75" customHeight="1">
      <c r="A23" s="173"/>
      <c r="B23" s="173"/>
      <c r="C23" s="173"/>
      <c r="D23" s="175"/>
      <c r="E23" s="175">
        <v>0</v>
      </c>
      <c r="F23" s="175">
        <f t="shared" si="3"/>
        <v>0</v>
      </c>
      <c r="G23" s="175">
        <f t="shared" si="4"/>
        <v>0</v>
      </c>
      <c r="H23" s="175">
        <f>SDP!$K$4</f>
        <v>1.2</v>
      </c>
      <c r="I23" s="175">
        <f t="shared" si="5"/>
        <v>0</v>
      </c>
    </row>
    <row r="24" spans="1:11" ht="19.5" customHeight="1">
      <c r="A24" s="173"/>
      <c r="B24" s="173" t="s">
        <v>221</v>
      </c>
      <c r="C24" s="173"/>
      <c r="D24" s="175"/>
      <c r="E24" s="175"/>
      <c r="F24" s="175"/>
      <c r="G24" s="175"/>
      <c r="H24" s="175">
        <f>SDP!$K$4</f>
        <v>1.2</v>
      </c>
      <c r="I24" s="175"/>
    </row>
    <row r="25" spans="1:11" ht="23.25" customHeight="1">
      <c r="A25" s="173"/>
      <c r="B25" s="173" t="s">
        <v>221</v>
      </c>
      <c r="C25" s="173"/>
      <c r="D25" s="175"/>
      <c r="E25" s="175"/>
      <c r="F25" s="175"/>
      <c r="G25" s="175"/>
      <c r="H25" s="175">
        <f>SDP!$K$4</f>
        <v>1.2</v>
      </c>
      <c r="I25" s="175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3" t="s">
        <v>218</v>
      </c>
      <c r="B28" s="173" t="s">
        <v>221</v>
      </c>
      <c r="C28" s="173"/>
      <c r="D28" s="175">
        <f>K28*0.8</f>
        <v>33.527999999999999</v>
      </c>
      <c r="E28" s="175">
        <f>K28*0.2</f>
        <v>8.3819999999999997</v>
      </c>
      <c r="F28" s="175">
        <f>ROUND(D28*C28,3)</f>
        <v>0</v>
      </c>
      <c r="G28" s="175">
        <f>ROUND(E28*C28,3)</f>
        <v>0</v>
      </c>
      <c r="H28" s="175">
        <f>SDP!$K$4</f>
        <v>1.2</v>
      </c>
      <c r="I28" s="175">
        <f t="shared" ref="I28:I30" si="6">(F28+G28)*H28</f>
        <v>0</v>
      </c>
      <c r="K28">
        <f>'PRIX ELEMENTAIRES MO'!$I$15</f>
        <v>41.91</v>
      </c>
    </row>
    <row r="29" spans="1:11" ht="18" customHeight="1">
      <c r="A29" s="173" t="s">
        <v>219</v>
      </c>
      <c r="B29" s="173" t="s">
        <v>221</v>
      </c>
      <c r="C29" s="173"/>
      <c r="D29" s="175">
        <f>ROUND(K29*0.8,3)</f>
        <v>29.434000000000001</v>
      </c>
      <c r="E29" s="175">
        <f>ROUND(K29*0.2,3)</f>
        <v>7.3579999999999997</v>
      </c>
      <c r="F29" s="175">
        <f>ROUND(D29*C29,3)</f>
        <v>0</v>
      </c>
      <c r="G29" s="175">
        <f>ROUND(E29*C29,3)</f>
        <v>0</v>
      </c>
      <c r="H29" s="175">
        <f>SDP!$K$4</f>
        <v>1.2</v>
      </c>
      <c r="I29" s="175">
        <f t="shared" si="6"/>
        <v>0</v>
      </c>
      <c r="K29">
        <f>'PRIX ELEMENTAIRES MO'!$I$16</f>
        <v>36.792000000000002</v>
      </c>
    </row>
    <row r="30" spans="1:11" ht="18" customHeight="1">
      <c r="A30" s="173" t="s">
        <v>220</v>
      </c>
      <c r="B30" s="173" t="s">
        <v>221</v>
      </c>
      <c r="C30" s="23"/>
      <c r="D30" s="175">
        <f t="shared" ref="D30" si="7">K30*0.8</f>
        <v>21.488</v>
      </c>
      <c r="E30" s="175">
        <f t="shared" ref="E30" si="8">K30*0.2</f>
        <v>5.3719999999999999</v>
      </c>
      <c r="F30" s="175">
        <f t="shared" ref="F30" si="9">D30*C30</f>
        <v>0</v>
      </c>
      <c r="G30" s="175">
        <f t="shared" ref="G30" si="10">E30*C30</f>
        <v>0</v>
      </c>
      <c r="H30" s="175">
        <f>SDP!$K$4</f>
        <v>1.2</v>
      </c>
      <c r="I30" s="175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4"/>
      <c r="E34" s="174"/>
      <c r="F34" s="174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4"/>
      <c r="E36" s="174"/>
      <c r="F36" s="174"/>
      <c r="G36" s="174">
        <v>1</v>
      </c>
      <c r="H36" s="158"/>
      <c r="I36" s="174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4.4000000000000004</v>
      </c>
      <c r="G38" s="145">
        <f>G34/G36+G15</f>
        <v>0.88000000000000012</v>
      </c>
      <c r="H38" s="160"/>
      <c r="I38" s="145">
        <f>I34/G36+I15</f>
        <v>5.28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4.4000000000000004</v>
      </c>
      <c r="G39" s="146">
        <f>ROUND(G38,3)</f>
        <v>0.88</v>
      </c>
      <c r="H39" s="161">
        <f>SDP!$K$4</f>
        <v>1.2</v>
      </c>
      <c r="I39" s="146">
        <f>ROUND(I38,3)</f>
        <v>5.28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 codeName="Feuil30"/>
  <dimension ref="A1:O39"/>
  <sheetViews>
    <sheetView topLeftCell="A16" workbookViewId="0">
      <selection activeCell="J9" sqref="J9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40</v>
      </c>
      <c r="B1" s="221" t="str">
        <f>'BP+BE'!B36</f>
        <v>Bande de peinture de larg 18 cm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5" t="s">
        <v>418</v>
      </c>
      <c r="E3" s="175" t="s">
        <v>195</v>
      </c>
      <c r="F3" s="175" t="s">
        <v>418</v>
      </c>
      <c r="G3" s="174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3" t="s">
        <v>449</v>
      </c>
      <c r="B5" s="173" t="s">
        <v>21</v>
      </c>
      <c r="C5" s="173">
        <v>1</v>
      </c>
      <c r="D5" s="175">
        <f>K5*0.8</f>
        <v>4.4000000000000004</v>
      </c>
      <c r="E5" s="175">
        <f>K5*0.2</f>
        <v>1.1000000000000001</v>
      </c>
      <c r="F5" s="175">
        <f t="shared" ref="F5:F10" si="0">D5*C5</f>
        <v>4.4000000000000004</v>
      </c>
      <c r="G5" s="175">
        <f t="shared" ref="G5:G10" si="1">E5*C5</f>
        <v>1.1000000000000001</v>
      </c>
      <c r="H5" s="158">
        <f>SDP!$K$4</f>
        <v>1.2</v>
      </c>
      <c r="I5" s="175">
        <f t="shared" ref="I5:I10" si="2">(F5+G5)*H5</f>
        <v>6.6</v>
      </c>
      <c r="K5">
        <v>5.5</v>
      </c>
      <c r="L5" s="136"/>
    </row>
    <row r="6" spans="1:15" ht="17.25" customHeight="1">
      <c r="A6" s="173"/>
      <c r="B6" s="173"/>
      <c r="C6" s="173"/>
      <c r="D6" s="175"/>
      <c r="E6" s="175"/>
      <c r="F6" s="175">
        <f t="shared" si="0"/>
        <v>0</v>
      </c>
      <c r="G6" s="175">
        <f t="shared" si="1"/>
        <v>0</v>
      </c>
      <c r="H6" s="158">
        <f>SDP!$K$4</f>
        <v>1.2</v>
      </c>
      <c r="I6" s="175">
        <f t="shared" si="2"/>
        <v>0</v>
      </c>
      <c r="L6" s="136"/>
    </row>
    <row r="7" spans="1:15" ht="15" customHeight="1">
      <c r="A7" s="173"/>
      <c r="B7" s="173"/>
      <c r="C7" s="173"/>
      <c r="D7" s="175"/>
      <c r="E7" s="175"/>
      <c r="F7" s="175">
        <f t="shared" si="0"/>
        <v>0</v>
      </c>
      <c r="G7" s="175">
        <f t="shared" si="1"/>
        <v>0</v>
      </c>
      <c r="H7" s="158">
        <f>SDP!$K$4</f>
        <v>1.2</v>
      </c>
      <c r="I7" s="175">
        <f t="shared" si="2"/>
        <v>0</v>
      </c>
    </row>
    <row r="8" spans="1:15" ht="21" customHeight="1">
      <c r="A8" s="173"/>
      <c r="B8" s="173"/>
      <c r="C8" s="173"/>
      <c r="D8" s="175"/>
      <c r="E8" s="175"/>
      <c r="F8" s="175">
        <f t="shared" si="0"/>
        <v>0</v>
      </c>
      <c r="G8" s="175">
        <f t="shared" si="1"/>
        <v>0</v>
      </c>
      <c r="H8" s="158">
        <f>SDP!$K$4</f>
        <v>1.2</v>
      </c>
      <c r="I8" s="175">
        <f t="shared" si="2"/>
        <v>0</v>
      </c>
      <c r="L8" s="136"/>
    </row>
    <row r="9" spans="1:15" ht="19.5" customHeight="1">
      <c r="A9" s="173"/>
      <c r="B9" s="173"/>
      <c r="C9" s="173"/>
      <c r="D9" s="175">
        <v>0</v>
      </c>
      <c r="E9" s="175">
        <v>0</v>
      </c>
      <c r="F9" s="175">
        <f t="shared" si="0"/>
        <v>0</v>
      </c>
      <c r="G9" s="175">
        <f t="shared" si="1"/>
        <v>0</v>
      </c>
      <c r="H9" s="158">
        <f>SDP!$K$4</f>
        <v>1.2</v>
      </c>
      <c r="I9" s="175">
        <f t="shared" si="2"/>
        <v>0</v>
      </c>
      <c r="L9" s="136"/>
    </row>
    <row r="10" spans="1:15" ht="17.25" customHeight="1">
      <c r="A10" s="173"/>
      <c r="B10" s="173"/>
      <c r="C10" s="173"/>
      <c r="D10" s="175">
        <v>0</v>
      </c>
      <c r="E10" s="175">
        <v>0</v>
      </c>
      <c r="F10" s="175">
        <f t="shared" si="0"/>
        <v>0</v>
      </c>
      <c r="G10" s="175">
        <f t="shared" si="1"/>
        <v>0</v>
      </c>
      <c r="H10" s="158">
        <f>SDP!$K$4</f>
        <v>1.2</v>
      </c>
      <c r="I10" s="175">
        <f t="shared" si="2"/>
        <v>0</v>
      </c>
      <c r="L10" s="136"/>
    </row>
    <row r="11" spans="1:15" ht="18" customHeight="1">
      <c r="A11" s="173"/>
      <c r="B11" s="173"/>
      <c r="C11" s="173"/>
      <c r="D11" s="175"/>
      <c r="E11" s="175"/>
      <c r="F11" s="175"/>
      <c r="G11" s="175"/>
      <c r="H11" s="158">
        <f>SDP!$K$4</f>
        <v>1.2</v>
      </c>
      <c r="I11" s="175"/>
      <c r="L11" s="136"/>
    </row>
    <row r="12" spans="1:15" ht="19.5" customHeight="1">
      <c r="A12" s="173"/>
      <c r="B12" s="173"/>
      <c r="C12" s="173"/>
      <c r="D12" s="175"/>
      <c r="E12" s="175"/>
      <c r="F12" s="175"/>
      <c r="G12" s="175"/>
      <c r="H12" s="158">
        <f>SDP!$K$4</f>
        <v>1.2</v>
      </c>
      <c r="I12" s="175"/>
      <c r="L12" s="136"/>
    </row>
    <row r="13" spans="1:15" ht="25.5" customHeight="1">
      <c r="A13" s="173"/>
      <c r="B13" s="173"/>
      <c r="C13" s="173"/>
      <c r="D13" s="175"/>
      <c r="E13" s="175"/>
      <c r="F13" s="175"/>
      <c r="G13" s="175"/>
      <c r="H13" s="158">
        <f>SDP!$K$4</f>
        <v>1.2</v>
      </c>
      <c r="I13" s="175"/>
      <c r="L13" s="136"/>
    </row>
    <row r="14" spans="1:15" ht="23.25" customHeight="1">
      <c r="A14" s="173"/>
      <c r="B14" s="173"/>
      <c r="C14" s="173"/>
      <c r="D14" s="175"/>
      <c r="E14" s="175"/>
      <c r="F14" s="175"/>
      <c r="G14" s="175"/>
      <c r="H14" s="158">
        <f>SDP!$K$4</f>
        <v>1.2</v>
      </c>
      <c r="I14" s="175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5.5</v>
      </c>
      <c r="G15" s="139">
        <f>SUM(G5:G14)</f>
        <v>1.1000000000000001</v>
      </c>
      <c r="H15" s="153">
        <f>SDP!$K$4</f>
        <v>1.2</v>
      </c>
      <c r="I15" s="139">
        <f>SUM(I5:I14)</f>
        <v>6.6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3"/>
      <c r="B17" s="173"/>
      <c r="C17" s="173"/>
      <c r="D17" s="175"/>
      <c r="E17" s="175"/>
      <c r="F17" s="175"/>
      <c r="G17" s="175">
        <f>E17*C17</f>
        <v>0</v>
      </c>
      <c r="H17" s="175">
        <f>SDP!$K$4</f>
        <v>1.2</v>
      </c>
      <c r="I17" s="175">
        <f>(G17+F17)*H17</f>
        <v>0</v>
      </c>
    </row>
    <row r="18" spans="1:11" ht="21" customHeight="1">
      <c r="A18" s="173"/>
      <c r="B18" s="173"/>
      <c r="C18" s="173"/>
      <c r="D18" s="175"/>
      <c r="E18" s="175">
        <v>0</v>
      </c>
      <c r="F18" s="175">
        <f>D18*C18</f>
        <v>0</v>
      </c>
      <c r="G18" s="175">
        <f>E18*C18</f>
        <v>0</v>
      </c>
      <c r="H18" s="175">
        <f>SDP!$K$4</f>
        <v>1.2</v>
      </c>
      <c r="I18" s="175">
        <f>(G18+F18)*H18</f>
        <v>0</v>
      </c>
    </row>
    <row r="19" spans="1:11" ht="17.25" customHeight="1">
      <c r="A19" s="173"/>
      <c r="B19" s="173"/>
      <c r="C19" s="173"/>
      <c r="D19" s="175"/>
      <c r="E19" s="175">
        <v>0</v>
      </c>
      <c r="F19" s="175">
        <f t="shared" ref="F19:F23" si="3">D19*C19</f>
        <v>0</v>
      </c>
      <c r="G19" s="175">
        <f t="shared" ref="G19:G23" si="4">E19*C19</f>
        <v>0</v>
      </c>
      <c r="H19" s="175">
        <f>SDP!$K$4</f>
        <v>1.2</v>
      </c>
      <c r="I19" s="175">
        <f t="shared" ref="I19:I23" si="5">(G19+F19)*H19</f>
        <v>0</v>
      </c>
    </row>
    <row r="20" spans="1:11" ht="21" customHeight="1">
      <c r="A20" s="173"/>
      <c r="B20" s="173"/>
      <c r="C20" s="173"/>
      <c r="D20" s="175"/>
      <c r="E20" s="175">
        <v>0</v>
      </c>
      <c r="F20" s="175">
        <f t="shared" si="3"/>
        <v>0</v>
      </c>
      <c r="G20" s="175">
        <f t="shared" si="4"/>
        <v>0</v>
      </c>
      <c r="H20" s="175">
        <f>SDP!$K$4</f>
        <v>1.2</v>
      </c>
      <c r="I20" s="175">
        <f t="shared" si="5"/>
        <v>0</v>
      </c>
    </row>
    <row r="21" spans="1:11" ht="18.75" customHeight="1">
      <c r="A21" s="173"/>
      <c r="B21" s="173"/>
      <c r="C21" s="173"/>
      <c r="D21" s="175"/>
      <c r="E21" s="175">
        <v>0</v>
      </c>
      <c r="F21" s="175">
        <f t="shared" si="3"/>
        <v>0</v>
      </c>
      <c r="G21" s="175">
        <f t="shared" si="4"/>
        <v>0</v>
      </c>
      <c r="H21" s="175">
        <f>SDP!$K$4</f>
        <v>1.2</v>
      </c>
      <c r="I21" s="175">
        <f t="shared" si="5"/>
        <v>0</v>
      </c>
    </row>
    <row r="22" spans="1:11" ht="21" customHeight="1">
      <c r="A22" s="173"/>
      <c r="B22" s="173"/>
      <c r="C22" s="173"/>
      <c r="D22" s="175"/>
      <c r="E22" s="175">
        <v>0</v>
      </c>
      <c r="F22" s="175">
        <f t="shared" si="3"/>
        <v>0</v>
      </c>
      <c r="G22" s="175">
        <f t="shared" si="4"/>
        <v>0</v>
      </c>
      <c r="H22" s="175">
        <f>SDP!$K$4</f>
        <v>1.2</v>
      </c>
      <c r="I22" s="175">
        <f t="shared" si="5"/>
        <v>0</v>
      </c>
    </row>
    <row r="23" spans="1:11" ht="18.75" customHeight="1">
      <c r="A23" s="173"/>
      <c r="B23" s="173"/>
      <c r="C23" s="173"/>
      <c r="D23" s="175"/>
      <c r="E23" s="175">
        <v>0</v>
      </c>
      <c r="F23" s="175">
        <f t="shared" si="3"/>
        <v>0</v>
      </c>
      <c r="G23" s="175">
        <f t="shared" si="4"/>
        <v>0</v>
      </c>
      <c r="H23" s="175">
        <f>SDP!$K$4</f>
        <v>1.2</v>
      </c>
      <c r="I23" s="175">
        <f t="shared" si="5"/>
        <v>0</v>
      </c>
    </row>
    <row r="24" spans="1:11" ht="19.5" customHeight="1">
      <c r="A24" s="173"/>
      <c r="B24" s="173" t="s">
        <v>221</v>
      </c>
      <c r="C24" s="173"/>
      <c r="D24" s="175"/>
      <c r="E24" s="175"/>
      <c r="F24" s="175"/>
      <c r="G24" s="175"/>
      <c r="H24" s="175">
        <f>SDP!$K$4</f>
        <v>1.2</v>
      </c>
      <c r="I24" s="175"/>
    </row>
    <row r="25" spans="1:11" ht="23.25" customHeight="1">
      <c r="A25" s="173"/>
      <c r="B25" s="173" t="s">
        <v>221</v>
      </c>
      <c r="C25" s="173"/>
      <c r="D25" s="175"/>
      <c r="E25" s="175"/>
      <c r="F25" s="175"/>
      <c r="G25" s="175"/>
      <c r="H25" s="175">
        <f>SDP!$K$4</f>
        <v>1.2</v>
      </c>
      <c r="I25" s="175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3" t="s">
        <v>218</v>
      </c>
      <c r="B28" s="173" t="s">
        <v>221</v>
      </c>
      <c r="C28" s="173"/>
      <c r="D28" s="175">
        <f>K28*0.8</f>
        <v>33.527999999999999</v>
      </c>
      <c r="E28" s="175">
        <f>K28*0.2</f>
        <v>8.3819999999999997</v>
      </c>
      <c r="F28" s="175">
        <f>ROUND(D28*C28,3)</f>
        <v>0</v>
      </c>
      <c r="G28" s="175">
        <f>ROUND(E28*C28,3)</f>
        <v>0</v>
      </c>
      <c r="H28" s="175">
        <f>SDP!$K$4</f>
        <v>1.2</v>
      </c>
      <c r="I28" s="175">
        <f t="shared" ref="I28:I30" si="6">(F28+G28)*H28</f>
        <v>0</v>
      </c>
      <c r="K28">
        <f>'PRIX ELEMENTAIRES MO'!$I$15</f>
        <v>41.91</v>
      </c>
    </row>
    <row r="29" spans="1:11" ht="18" customHeight="1">
      <c r="A29" s="173" t="s">
        <v>219</v>
      </c>
      <c r="B29" s="173" t="s">
        <v>221</v>
      </c>
      <c r="C29" s="173"/>
      <c r="D29" s="175">
        <f>ROUND(K29*0.8,3)</f>
        <v>29.434000000000001</v>
      </c>
      <c r="E29" s="175">
        <f>ROUND(K29*0.2,3)</f>
        <v>7.3579999999999997</v>
      </c>
      <c r="F29" s="175">
        <f>ROUND(D29*C29,3)</f>
        <v>0</v>
      </c>
      <c r="G29" s="175">
        <f>ROUND(E29*C29,3)</f>
        <v>0</v>
      </c>
      <c r="H29" s="175">
        <f>SDP!$K$4</f>
        <v>1.2</v>
      </c>
      <c r="I29" s="175">
        <f t="shared" si="6"/>
        <v>0</v>
      </c>
      <c r="K29">
        <f>'PRIX ELEMENTAIRES MO'!$I$16</f>
        <v>36.792000000000002</v>
      </c>
    </row>
    <row r="30" spans="1:11" ht="18" customHeight="1">
      <c r="A30" s="173" t="s">
        <v>220</v>
      </c>
      <c r="B30" s="173" t="s">
        <v>221</v>
      </c>
      <c r="C30" s="23"/>
      <c r="D30" s="175">
        <f t="shared" ref="D30" si="7">K30*0.8</f>
        <v>21.488</v>
      </c>
      <c r="E30" s="175">
        <f t="shared" ref="E30" si="8">K30*0.2</f>
        <v>5.3719999999999999</v>
      </c>
      <c r="F30" s="175">
        <f t="shared" ref="F30" si="9">D30*C30</f>
        <v>0</v>
      </c>
      <c r="G30" s="175">
        <f t="shared" ref="G30" si="10">E30*C30</f>
        <v>0</v>
      </c>
      <c r="H30" s="175">
        <f>SDP!$K$4</f>
        <v>1.2</v>
      </c>
      <c r="I30" s="175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4"/>
      <c r="E34" s="174"/>
      <c r="F34" s="174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4"/>
      <c r="E36" s="174"/>
      <c r="F36" s="174"/>
      <c r="G36" s="174">
        <v>1</v>
      </c>
      <c r="H36" s="158"/>
      <c r="I36" s="174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5.5</v>
      </c>
      <c r="G38" s="145">
        <f>G34/G36+G15</f>
        <v>1.1000000000000001</v>
      </c>
      <c r="H38" s="160"/>
      <c r="I38" s="145">
        <f>I34/G36+I15</f>
        <v>6.6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5.5</v>
      </c>
      <c r="G39" s="146">
        <f>ROUND(G38,3)</f>
        <v>1.1000000000000001</v>
      </c>
      <c r="H39" s="161">
        <f>SDP!$K$4</f>
        <v>1.2</v>
      </c>
      <c r="I39" s="146">
        <f>ROUND(I38,3)</f>
        <v>6.6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 codeName="Feuil31"/>
  <dimension ref="A1:O39"/>
  <sheetViews>
    <sheetView workbookViewId="0">
      <selection activeCell="J14" sqref="J14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41</v>
      </c>
      <c r="B1" s="221" t="str">
        <f>'BP+BE'!B37</f>
        <v>peinture sur chaussées et parking pour flèches,passages piétonniers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5" t="s">
        <v>418</v>
      </c>
      <c r="E3" s="175" t="s">
        <v>195</v>
      </c>
      <c r="F3" s="175" t="s">
        <v>418</v>
      </c>
      <c r="G3" s="174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3" t="s">
        <v>449</v>
      </c>
      <c r="B5" s="173" t="s">
        <v>21</v>
      </c>
      <c r="C5" s="173">
        <v>1</v>
      </c>
      <c r="D5" s="175">
        <f>K5*0.8</f>
        <v>4.4000000000000004</v>
      </c>
      <c r="E5" s="175">
        <f>K5*0.2</f>
        <v>1.1000000000000001</v>
      </c>
      <c r="F5" s="175">
        <f t="shared" ref="F5:F10" si="0">D5*C5</f>
        <v>4.4000000000000004</v>
      </c>
      <c r="G5" s="175">
        <f t="shared" ref="G5:G10" si="1">E5*C5</f>
        <v>1.1000000000000001</v>
      </c>
      <c r="H5" s="158">
        <f>SDP!$K$4</f>
        <v>1.2</v>
      </c>
      <c r="I5" s="175">
        <f t="shared" ref="I5:I10" si="2">(F5+G5)*H5</f>
        <v>6.6</v>
      </c>
      <c r="K5">
        <v>5.5</v>
      </c>
      <c r="L5" s="136"/>
    </row>
    <row r="6" spans="1:15" ht="17.25" customHeight="1">
      <c r="A6" s="173"/>
      <c r="B6" s="173"/>
      <c r="C6" s="173"/>
      <c r="D6" s="175"/>
      <c r="E6" s="175"/>
      <c r="F6" s="175">
        <f t="shared" si="0"/>
        <v>0</v>
      </c>
      <c r="G6" s="175">
        <f t="shared" si="1"/>
        <v>0</v>
      </c>
      <c r="H6" s="158">
        <f>SDP!$K$4</f>
        <v>1.2</v>
      </c>
      <c r="I6" s="175">
        <f t="shared" si="2"/>
        <v>0</v>
      </c>
      <c r="L6" s="136"/>
    </row>
    <row r="7" spans="1:15" ht="15" customHeight="1">
      <c r="A7" s="173"/>
      <c r="B7" s="173"/>
      <c r="C7" s="173"/>
      <c r="D7" s="175"/>
      <c r="E7" s="175"/>
      <c r="F7" s="175">
        <f t="shared" si="0"/>
        <v>0</v>
      </c>
      <c r="G7" s="175">
        <f t="shared" si="1"/>
        <v>0</v>
      </c>
      <c r="H7" s="158">
        <f>SDP!$K$4</f>
        <v>1.2</v>
      </c>
      <c r="I7" s="175">
        <f t="shared" si="2"/>
        <v>0</v>
      </c>
    </row>
    <row r="8" spans="1:15" ht="21" customHeight="1">
      <c r="A8" s="173"/>
      <c r="B8" s="173"/>
      <c r="C8" s="173"/>
      <c r="D8" s="175"/>
      <c r="E8" s="175"/>
      <c r="F8" s="175">
        <f t="shared" si="0"/>
        <v>0</v>
      </c>
      <c r="G8" s="175">
        <f t="shared" si="1"/>
        <v>0</v>
      </c>
      <c r="H8" s="158">
        <f>SDP!$K$4</f>
        <v>1.2</v>
      </c>
      <c r="I8" s="175">
        <f t="shared" si="2"/>
        <v>0</v>
      </c>
      <c r="L8" s="136"/>
    </row>
    <row r="9" spans="1:15" ht="19.5" customHeight="1">
      <c r="A9" s="173"/>
      <c r="B9" s="173"/>
      <c r="C9" s="173"/>
      <c r="D9" s="175">
        <v>0</v>
      </c>
      <c r="E9" s="175">
        <v>0</v>
      </c>
      <c r="F9" s="175">
        <f t="shared" si="0"/>
        <v>0</v>
      </c>
      <c r="G9" s="175">
        <f t="shared" si="1"/>
        <v>0</v>
      </c>
      <c r="H9" s="158">
        <f>SDP!$K$4</f>
        <v>1.2</v>
      </c>
      <c r="I9" s="175">
        <f t="shared" si="2"/>
        <v>0</v>
      </c>
      <c r="L9" s="136"/>
    </row>
    <row r="10" spans="1:15" ht="17.25" customHeight="1">
      <c r="A10" s="173"/>
      <c r="B10" s="173"/>
      <c r="C10" s="173"/>
      <c r="D10" s="175">
        <v>0</v>
      </c>
      <c r="E10" s="175">
        <v>0</v>
      </c>
      <c r="F10" s="175">
        <f t="shared" si="0"/>
        <v>0</v>
      </c>
      <c r="G10" s="175">
        <f t="shared" si="1"/>
        <v>0</v>
      </c>
      <c r="H10" s="158">
        <f>SDP!$K$4</f>
        <v>1.2</v>
      </c>
      <c r="I10" s="175">
        <f t="shared" si="2"/>
        <v>0</v>
      </c>
      <c r="L10" s="136"/>
    </row>
    <row r="11" spans="1:15" ht="18" customHeight="1">
      <c r="A11" s="173"/>
      <c r="B11" s="173"/>
      <c r="C11" s="173"/>
      <c r="D11" s="175"/>
      <c r="E11" s="175"/>
      <c r="F11" s="175"/>
      <c r="G11" s="175"/>
      <c r="H11" s="158">
        <f>SDP!$K$4</f>
        <v>1.2</v>
      </c>
      <c r="I11" s="175"/>
      <c r="L11" s="136"/>
    </row>
    <row r="12" spans="1:15" ht="19.5" customHeight="1">
      <c r="A12" s="173"/>
      <c r="B12" s="173"/>
      <c r="C12" s="173"/>
      <c r="D12" s="175"/>
      <c r="E12" s="175"/>
      <c r="F12" s="175"/>
      <c r="G12" s="175"/>
      <c r="H12" s="158">
        <f>SDP!$K$4</f>
        <v>1.2</v>
      </c>
      <c r="I12" s="175"/>
      <c r="L12" s="136"/>
    </row>
    <row r="13" spans="1:15" ht="25.5" customHeight="1">
      <c r="A13" s="173"/>
      <c r="B13" s="173"/>
      <c r="C13" s="173"/>
      <c r="D13" s="175"/>
      <c r="E13" s="175"/>
      <c r="F13" s="175"/>
      <c r="G13" s="175"/>
      <c r="H13" s="158">
        <f>SDP!$K$4</f>
        <v>1.2</v>
      </c>
      <c r="I13" s="175"/>
      <c r="L13" s="136"/>
    </row>
    <row r="14" spans="1:15" ht="23.25" customHeight="1">
      <c r="A14" s="173"/>
      <c r="B14" s="173"/>
      <c r="C14" s="173"/>
      <c r="D14" s="175"/>
      <c r="E14" s="175"/>
      <c r="F14" s="175"/>
      <c r="G14" s="175"/>
      <c r="H14" s="158">
        <f>SDP!$K$4</f>
        <v>1.2</v>
      </c>
      <c r="I14" s="175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5.5</v>
      </c>
      <c r="G15" s="139">
        <f>SUM(G5:G14)</f>
        <v>1.1000000000000001</v>
      </c>
      <c r="H15" s="153">
        <f>SDP!$K$4</f>
        <v>1.2</v>
      </c>
      <c r="I15" s="139">
        <f>SUM(I5:I14)</f>
        <v>6.6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3"/>
      <c r="B17" s="173"/>
      <c r="C17" s="173"/>
      <c r="D17" s="175"/>
      <c r="E17" s="175"/>
      <c r="F17" s="175"/>
      <c r="G17" s="175">
        <f>E17*C17</f>
        <v>0</v>
      </c>
      <c r="H17" s="175">
        <f>SDP!$K$4</f>
        <v>1.2</v>
      </c>
      <c r="I17" s="175">
        <f>(G17+F17)*H17</f>
        <v>0</v>
      </c>
    </row>
    <row r="18" spans="1:11" ht="21" customHeight="1">
      <c r="A18" s="173"/>
      <c r="B18" s="173"/>
      <c r="C18" s="173"/>
      <c r="D18" s="175"/>
      <c r="E18" s="175">
        <v>0</v>
      </c>
      <c r="F18" s="175">
        <f>D18*C18</f>
        <v>0</v>
      </c>
      <c r="G18" s="175">
        <f>E18*C18</f>
        <v>0</v>
      </c>
      <c r="H18" s="175">
        <f>SDP!$K$4</f>
        <v>1.2</v>
      </c>
      <c r="I18" s="175">
        <f>(G18+F18)*H18</f>
        <v>0</v>
      </c>
    </row>
    <row r="19" spans="1:11" ht="17.25" customHeight="1">
      <c r="A19" s="173"/>
      <c r="B19" s="173"/>
      <c r="C19" s="173"/>
      <c r="D19" s="175"/>
      <c r="E19" s="175">
        <v>0</v>
      </c>
      <c r="F19" s="175">
        <f t="shared" ref="F19:F23" si="3">D19*C19</f>
        <v>0</v>
      </c>
      <c r="G19" s="175">
        <f t="shared" ref="G19:G23" si="4">E19*C19</f>
        <v>0</v>
      </c>
      <c r="H19" s="175">
        <f>SDP!$K$4</f>
        <v>1.2</v>
      </c>
      <c r="I19" s="175">
        <f t="shared" ref="I19:I23" si="5">(G19+F19)*H19</f>
        <v>0</v>
      </c>
    </row>
    <row r="20" spans="1:11" ht="21" customHeight="1">
      <c r="A20" s="173"/>
      <c r="B20" s="173"/>
      <c r="C20" s="173"/>
      <c r="D20" s="175"/>
      <c r="E20" s="175">
        <v>0</v>
      </c>
      <c r="F20" s="175">
        <f t="shared" si="3"/>
        <v>0</v>
      </c>
      <c r="G20" s="175">
        <f t="shared" si="4"/>
        <v>0</v>
      </c>
      <c r="H20" s="175">
        <f>SDP!$K$4</f>
        <v>1.2</v>
      </c>
      <c r="I20" s="175">
        <f t="shared" si="5"/>
        <v>0</v>
      </c>
    </row>
    <row r="21" spans="1:11" ht="18.75" customHeight="1">
      <c r="A21" s="173"/>
      <c r="B21" s="173"/>
      <c r="C21" s="173"/>
      <c r="D21" s="175"/>
      <c r="E21" s="175">
        <v>0</v>
      </c>
      <c r="F21" s="175">
        <f t="shared" si="3"/>
        <v>0</v>
      </c>
      <c r="G21" s="175">
        <f t="shared" si="4"/>
        <v>0</v>
      </c>
      <c r="H21" s="175">
        <f>SDP!$K$4</f>
        <v>1.2</v>
      </c>
      <c r="I21" s="175">
        <f t="shared" si="5"/>
        <v>0</v>
      </c>
    </row>
    <row r="22" spans="1:11" ht="21" customHeight="1">
      <c r="A22" s="173"/>
      <c r="B22" s="173"/>
      <c r="C22" s="173"/>
      <c r="D22" s="175"/>
      <c r="E22" s="175">
        <v>0</v>
      </c>
      <c r="F22" s="175">
        <f t="shared" si="3"/>
        <v>0</v>
      </c>
      <c r="G22" s="175">
        <f t="shared" si="4"/>
        <v>0</v>
      </c>
      <c r="H22" s="175">
        <f>SDP!$K$4</f>
        <v>1.2</v>
      </c>
      <c r="I22" s="175">
        <f t="shared" si="5"/>
        <v>0</v>
      </c>
    </row>
    <row r="23" spans="1:11" ht="18.75" customHeight="1">
      <c r="A23" s="173"/>
      <c r="B23" s="173"/>
      <c r="C23" s="173"/>
      <c r="D23" s="175"/>
      <c r="E23" s="175">
        <v>0</v>
      </c>
      <c r="F23" s="175">
        <f t="shared" si="3"/>
        <v>0</v>
      </c>
      <c r="G23" s="175">
        <f t="shared" si="4"/>
        <v>0</v>
      </c>
      <c r="H23" s="175">
        <f>SDP!$K$4</f>
        <v>1.2</v>
      </c>
      <c r="I23" s="175">
        <f t="shared" si="5"/>
        <v>0</v>
      </c>
    </row>
    <row r="24" spans="1:11" ht="19.5" customHeight="1">
      <c r="A24" s="173"/>
      <c r="B24" s="173" t="s">
        <v>221</v>
      </c>
      <c r="C24" s="173"/>
      <c r="D24" s="175"/>
      <c r="E24" s="175"/>
      <c r="F24" s="175"/>
      <c r="G24" s="175"/>
      <c r="H24" s="175">
        <f>SDP!$K$4</f>
        <v>1.2</v>
      </c>
      <c r="I24" s="175"/>
    </row>
    <row r="25" spans="1:11" ht="23.25" customHeight="1">
      <c r="A25" s="173"/>
      <c r="B25" s="173" t="s">
        <v>221</v>
      </c>
      <c r="C25" s="173"/>
      <c r="D25" s="175"/>
      <c r="E25" s="175"/>
      <c r="F25" s="175"/>
      <c r="G25" s="175"/>
      <c r="H25" s="175">
        <f>SDP!$K$4</f>
        <v>1.2</v>
      </c>
      <c r="I25" s="175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3" t="s">
        <v>218</v>
      </c>
      <c r="B28" s="173" t="s">
        <v>221</v>
      </c>
      <c r="C28" s="173"/>
      <c r="D28" s="175">
        <f>K28*0.8</f>
        <v>33.527999999999999</v>
      </c>
      <c r="E28" s="175">
        <f>K28*0.2</f>
        <v>8.3819999999999997</v>
      </c>
      <c r="F28" s="175">
        <f>ROUND(D28*C28,3)</f>
        <v>0</v>
      </c>
      <c r="G28" s="175">
        <f>ROUND(E28*C28,3)</f>
        <v>0</v>
      </c>
      <c r="H28" s="175">
        <f>SDP!$K$4</f>
        <v>1.2</v>
      </c>
      <c r="I28" s="175">
        <f t="shared" ref="I28:I30" si="6">(F28+G28)*H28</f>
        <v>0</v>
      </c>
      <c r="K28">
        <f>'PRIX ELEMENTAIRES MO'!$I$15</f>
        <v>41.91</v>
      </c>
    </row>
    <row r="29" spans="1:11" ht="18" customHeight="1">
      <c r="A29" s="173" t="s">
        <v>219</v>
      </c>
      <c r="B29" s="173" t="s">
        <v>221</v>
      </c>
      <c r="C29" s="173"/>
      <c r="D29" s="175">
        <f>ROUND(K29*0.8,3)</f>
        <v>29.434000000000001</v>
      </c>
      <c r="E29" s="175">
        <f>ROUND(K29*0.2,3)</f>
        <v>7.3579999999999997</v>
      </c>
      <c r="F29" s="175">
        <f>ROUND(D29*C29,3)</f>
        <v>0</v>
      </c>
      <c r="G29" s="175">
        <f>ROUND(E29*C29,3)</f>
        <v>0</v>
      </c>
      <c r="H29" s="175">
        <f>SDP!$K$4</f>
        <v>1.2</v>
      </c>
      <c r="I29" s="175">
        <f t="shared" si="6"/>
        <v>0</v>
      </c>
      <c r="K29">
        <f>'PRIX ELEMENTAIRES MO'!$I$16</f>
        <v>36.792000000000002</v>
      </c>
    </row>
    <row r="30" spans="1:11" ht="18" customHeight="1">
      <c r="A30" s="173" t="s">
        <v>220</v>
      </c>
      <c r="B30" s="173" t="s">
        <v>221</v>
      </c>
      <c r="C30" s="23"/>
      <c r="D30" s="175">
        <f t="shared" ref="D30" si="7">K30*0.8</f>
        <v>21.488</v>
      </c>
      <c r="E30" s="175">
        <f t="shared" ref="E30" si="8">K30*0.2</f>
        <v>5.3719999999999999</v>
      </c>
      <c r="F30" s="175">
        <f t="shared" ref="F30" si="9">D30*C30</f>
        <v>0</v>
      </c>
      <c r="G30" s="175">
        <f t="shared" ref="G30" si="10">E30*C30</f>
        <v>0</v>
      </c>
      <c r="H30" s="175">
        <f>SDP!$K$4</f>
        <v>1.2</v>
      </c>
      <c r="I30" s="175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4"/>
      <c r="E34" s="174"/>
      <c r="F34" s="174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4"/>
      <c r="E36" s="174"/>
      <c r="F36" s="174"/>
      <c r="G36" s="174">
        <v>1</v>
      </c>
      <c r="H36" s="158"/>
      <c r="I36" s="174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5.5</v>
      </c>
      <c r="G38" s="145">
        <f>G34/G36+G15</f>
        <v>1.1000000000000001</v>
      </c>
      <c r="H38" s="160"/>
      <c r="I38" s="145">
        <f>I34/G36+I15</f>
        <v>6.6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5.5</v>
      </c>
      <c r="G39" s="146">
        <f>ROUND(G38,3)</f>
        <v>1.1000000000000001</v>
      </c>
      <c r="H39" s="161">
        <f>SDP!$K$4</f>
        <v>1.2</v>
      </c>
      <c r="I39" s="146">
        <f>ROUND(I38,3)</f>
        <v>6.6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Feuil32"/>
  <dimension ref="A1:O39"/>
  <sheetViews>
    <sheetView workbookViewId="0">
      <selection activeCell="B46" sqref="B46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308</v>
      </c>
      <c r="B1" s="221" t="str">
        <f>'BP+BE'!B38</f>
        <v>Glissière de sécurité GS4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5" t="s">
        <v>418</v>
      </c>
      <c r="E3" s="175" t="s">
        <v>195</v>
      </c>
      <c r="F3" s="175" t="s">
        <v>418</v>
      </c>
      <c r="G3" s="174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3" t="s">
        <v>449</v>
      </c>
      <c r="B5" s="173" t="s">
        <v>21</v>
      </c>
      <c r="C5" s="173">
        <v>1</v>
      </c>
      <c r="D5" s="175">
        <f>K5*0.8</f>
        <v>39.200000000000003</v>
      </c>
      <c r="E5" s="175">
        <f>K5*0.2</f>
        <v>9.8000000000000007</v>
      </c>
      <c r="F5" s="175">
        <f t="shared" ref="F5:F10" si="0">D5*C5</f>
        <v>39.200000000000003</v>
      </c>
      <c r="G5" s="175">
        <f t="shared" ref="G5:G10" si="1">E5*C5</f>
        <v>9.8000000000000007</v>
      </c>
      <c r="H5" s="158">
        <f>SDP!$K$4</f>
        <v>1.2</v>
      </c>
      <c r="I5" s="175">
        <f t="shared" ref="I5:I10" si="2">(F5+G5)*H5</f>
        <v>58.8</v>
      </c>
      <c r="K5">
        <v>49</v>
      </c>
      <c r="L5" s="136"/>
    </row>
    <row r="6" spans="1:15" ht="17.25" customHeight="1">
      <c r="A6" s="173"/>
      <c r="B6" s="173"/>
      <c r="C6" s="173"/>
      <c r="D6" s="175"/>
      <c r="E6" s="175"/>
      <c r="F6" s="175">
        <f t="shared" si="0"/>
        <v>0</v>
      </c>
      <c r="G6" s="175">
        <f t="shared" si="1"/>
        <v>0</v>
      </c>
      <c r="H6" s="158">
        <f>SDP!$K$4</f>
        <v>1.2</v>
      </c>
      <c r="I6" s="175">
        <f t="shared" si="2"/>
        <v>0</v>
      </c>
      <c r="L6" s="136"/>
    </row>
    <row r="7" spans="1:15" ht="15" customHeight="1">
      <c r="A7" s="173"/>
      <c r="B7" s="173"/>
      <c r="C7" s="173"/>
      <c r="D7" s="175"/>
      <c r="E7" s="175"/>
      <c r="F7" s="175">
        <f t="shared" si="0"/>
        <v>0</v>
      </c>
      <c r="G7" s="175">
        <f t="shared" si="1"/>
        <v>0</v>
      </c>
      <c r="H7" s="158">
        <f>SDP!$K$4</f>
        <v>1.2</v>
      </c>
      <c r="I7" s="175">
        <f t="shared" si="2"/>
        <v>0</v>
      </c>
    </row>
    <row r="8" spans="1:15" ht="21" customHeight="1">
      <c r="A8" s="173"/>
      <c r="B8" s="173"/>
      <c r="C8" s="173"/>
      <c r="D8" s="175"/>
      <c r="E8" s="175"/>
      <c r="F8" s="175">
        <f t="shared" si="0"/>
        <v>0</v>
      </c>
      <c r="G8" s="175">
        <f t="shared" si="1"/>
        <v>0</v>
      </c>
      <c r="H8" s="158">
        <f>SDP!$K$4</f>
        <v>1.2</v>
      </c>
      <c r="I8" s="175">
        <f t="shared" si="2"/>
        <v>0</v>
      </c>
      <c r="L8" s="136"/>
    </row>
    <row r="9" spans="1:15" ht="19.5" customHeight="1">
      <c r="A9" s="173"/>
      <c r="B9" s="173"/>
      <c r="C9" s="173"/>
      <c r="D9" s="175">
        <v>0</v>
      </c>
      <c r="E9" s="175">
        <v>0</v>
      </c>
      <c r="F9" s="175">
        <f t="shared" si="0"/>
        <v>0</v>
      </c>
      <c r="G9" s="175">
        <f t="shared" si="1"/>
        <v>0</v>
      </c>
      <c r="H9" s="158">
        <f>SDP!$K$4</f>
        <v>1.2</v>
      </c>
      <c r="I9" s="175">
        <f t="shared" si="2"/>
        <v>0</v>
      </c>
      <c r="L9" s="136"/>
    </row>
    <row r="10" spans="1:15" ht="17.25" customHeight="1">
      <c r="A10" s="173"/>
      <c r="B10" s="173"/>
      <c r="C10" s="173"/>
      <c r="D10" s="175">
        <v>0</v>
      </c>
      <c r="E10" s="175">
        <v>0</v>
      </c>
      <c r="F10" s="175">
        <f t="shared" si="0"/>
        <v>0</v>
      </c>
      <c r="G10" s="175">
        <f t="shared" si="1"/>
        <v>0</v>
      </c>
      <c r="H10" s="158">
        <f>SDP!$K$4</f>
        <v>1.2</v>
      </c>
      <c r="I10" s="175">
        <f t="shared" si="2"/>
        <v>0</v>
      </c>
      <c r="L10" s="136"/>
    </row>
    <row r="11" spans="1:15" ht="18" customHeight="1">
      <c r="A11" s="173"/>
      <c r="B11" s="173"/>
      <c r="C11" s="173"/>
      <c r="D11" s="175"/>
      <c r="E11" s="175"/>
      <c r="F11" s="175"/>
      <c r="G11" s="175"/>
      <c r="H11" s="158">
        <f>SDP!$K$4</f>
        <v>1.2</v>
      </c>
      <c r="I11" s="175"/>
      <c r="L11" s="136"/>
    </row>
    <row r="12" spans="1:15" ht="19.5" customHeight="1">
      <c r="A12" s="173"/>
      <c r="B12" s="173"/>
      <c r="C12" s="173"/>
      <c r="D12" s="175"/>
      <c r="E12" s="175"/>
      <c r="F12" s="175"/>
      <c r="G12" s="175"/>
      <c r="H12" s="158">
        <f>SDP!$K$4</f>
        <v>1.2</v>
      </c>
      <c r="I12" s="175"/>
      <c r="L12" s="136"/>
    </row>
    <row r="13" spans="1:15" ht="25.5" customHeight="1">
      <c r="A13" s="173"/>
      <c r="B13" s="173"/>
      <c r="C13" s="173"/>
      <c r="D13" s="175"/>
      <c r="E13" s="175"/>
      <c r="F13" s="175"/>
      <c r="G13" s="175"/>
      <c r="H13" s="158">
        <f>SDP!$K$4</f>
        <v>1.2</v>
      </c>
      <c r="I13" s="175"/>
      <c r="L13" s="136"/>
    </row>
    <row r="14" spans="1:15" ht="23.25" customHeight="1">
      <c r="A14" s="173"/>
      <c r="B14" s="173"/>
      <c r="C14" s="173"/>
      <c r="D14" s="175"/>
      <c r="E14" s="175"/>
      <c r="F14" s="175"/>
      <c r="G14" s="175"/>
      <c r="H14" s="158">
        <f>SDP!$K$4</f>
        <v>1.2</v>
      </c>
      <c r="I14" s="175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49</v>
      </c>
      <c r="G15" s="139">
        <f>SUM(G5:G14)</f>
        <v>9.8000000000000007</v>
      </c>
      <c r="H15" s="153">
        <f>SDP!$K$4</f>
        <v>1.2</v>
      </c>
      <c r="I15" s="139">
        <f>SUM(I5:I14)</f>
        <v>58.8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3"/>
      <c r="B17" s="173"/>
      <c r="C17" s="173"/>
      <c r="D17" s="175"/>
      <c r="E17" s="175"/>
      <c r="F17" s="175"/>
      <c r="G17" s="175">
        <f>E17*C17</f>
        <v>0</v>
      </c>
      <c r="H17" s="175">
        <f>SDP!$K$4</f>
        <v>1.2</v>
      </c>
      <c r="I17" s="175">
        <f>(G17+F17)*H17</f>
        <v>0</v>
      </c>
    </row>
    <row r="18" spans="1:11" ht="21" customHeight="1">
      <c r="A18" s="173"/>
      <c r="B18" s="173"/>
      <c r="C18" s="173"/>
      <c r="D18" s="175"/>
      <c r="E18" s="175">
        <v>0</v>
      </c>
      <c r="F18" s="175">
        <f>D18*C18</f>
        <v>0</v>
      </c>
      <c r="G18" s="175">
        <f>E18*C18</f>
        <v>0</v>
      </c>
      <c r="H18" s="175">
        <f>SDP!$K$4</f>
        <v>1.2</v>
      </c>
      <c r="I18" s="175">
        <f>(G18+F18)*H18</f>
        <v>0</v>
      </c>
    </row>
    <row r="19" spans="1:11" ht="17.25" customHeight="1">
      <c r="A19" s="173"/>
      <c r="B19" s="173"/>
      <c r="C19" s="173"/>
      <c r="D19" s="175"/>
      <c r="E19" s="175">
        <v>0</v>
      </c>
      <c r="F19" s="175">
        <f t="shared" ref="F19:F23" si="3">D19*C19</f>
        <v>0</v>
      </c>
      <c r="G19" s="175">
        <f t="shared" ref="G19:G23" si="4">E19*C19</f>
        <v>0</v>
      </c>
      <c r="H19" s="175">
        <f>SDP!$K$4</f>
        <v>1.2</v>
      </c>
      <c r="I19" s="175">
        <f t="shared" ref="I19:I23" si="5">(G19+F19)*H19</f>
        <v>0</v>
      </c>
    </row>
    <row r="20" spans="1:11" ht="21" customHeight="1">
      <c r="A20" s="173"/>
      <c r="B20" s="173"/>
      <c r="C20" s="173"/>
      <c r="D20" s="175"/>
      <c r="E20" s="175">
        <v>0</v>
      </c>
      <c r="F20" s="175">
        <f t="shared" si="3"/>
        <v>0</v>
      </c>
      <c r="G20" s="175">
        <f t="shared" si="4"/>
        <v>0</v>
      </c>
      <c r="H20" s="175">
        <f>SDP!$K$4</f>
        <v>1.2</v>
      </c>
      <c r="I20" s="175">
        <f t="shared" si="5"/>
        <v>0</v>
      </c>
    </row>
    <row r="21" spans="1:11" ht="18.75" customHeight="1">
      <c r="A21" s="173"/>
      <c r="B21" s="173"/>
      <c r="C21" s="173"/>
      <c r="D21" s="175"/>
      <c r="E21" s="175">
        <v>0</v>
      </c>
      <c r="F21" s="175">
        <f t="shared" si="3"/>
        <v>0</v>
      </c>
      <c r="G21" s="175">
        <f t="shared" si="4"/>
        <v>0</v>
      </c>
      <c r="H21" s="175">
        <f>SDP!$K$4</f>
        <v>1.2</v>
      </c>
      <c r="I21" s="175">
        <f t="shared" si="5"/>
        <v>0</v>
      </c>
    </row>
    <row r="22" spans="1:11" ht="21" customHeight="1">
      <c r="A22" s="173"/>
      <c r="B22" s="173"/>
      <c r="C22" s="173"/>
      <c r="D22" s="175"/>
      <c r="E22" s="175">
        <v>0</v>
      </c>
      <c r="F22" s="175">
        <f t="shared" si="3"/>
        <v>0</v>
      </c>
      <c r="G22" s="175">
        <f t="shared" si="4"/>
        <v>0</v>
      </c>
      <c r="H22" s="175">
        <f>SDP!$K$4</f>
        <v>1.2</v>
      </c>
      <c r="I22" s="175">
        <f t="shared" si="5"/>
        <v>0</v>
      </c>
    </row>
    <row r="23" spans="1:11" ht="18.75" customHeight="1">
      <c r="A23" s="173"/>
      <c r="B23" s="173"/>
      <c r="C23" s="173"/>
      <c r="D23" s="175"/>
      <c r="E23" s="175">
        <v>0</v>
      </c>
      <c r="F23" s="175">
        <f t="shared" si="3"/>
        <v>0</v>
      </c>
      <c r="G23" s="175">
        <f t="shared" si="4"/>
        <v>0</v>
      </c>
      <c r="H23" s="175">
        <f>SDP!$K$4</f>
        <v>1.2</v>
      </c>
      <c r="I23" s="175">
        <f t="shared" si="5"/>
        <v>0</v>
      </c>
    </row>
    <row r="24" spans="1:11" ht="19.5" customHeight="1">
      <c r="A24" s="173"/>
      <c r="B24" s="173" t="s">
        <v>221</v>
      </c>
      <c r="C24" s="173"/>
      <c r="D24" s="175"/>
      <c r="E24" s="175"/>
      <c r="F24" s="175"/>
      <c r="G24" s="175"/>
      <c r="H24" s="175">
        <f>SDP!$K$4</f>
        <v>1.2</v>
      </c>
      <c r="I24" s="175"/>
    </row>
    <row r="25" spans="1:11" ht="23.25" customHeight="1">
      <c r="A25" s="173"/>
      <c r="B25" s="173" t="s">
        <v>221</v>
      </c>
      <c r="C25" s="173"/>
      <c r="D25" s="175"/>
      <c r="E25" s="175"/>
      <c r="F25" s="175"/>
      <c r="G25" s="175"/>
      <c r="H25" s="175">
        <f>SDP!$K$4</f>
        <v>1.2</v>
      </c>
      <c r="I25" s="175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3" t="s">
        <v>218</v>
      </c>
      <c r="B28" s="173" t="s">
        <v>221</v>
      </c>
      <c r="C28" s="173"/>
      <c r="D28" s="175">
        <f>K28*0.8</f>
        <v>33.527999999999999</v>
      </c>
      <c r="E28" s="175">
        <f>K28*0.2</f>
        <v>8.3819999999999997</v>
      </c>
      <c r="F28" s="175">
        <f>ROUND(D28*C28,3)</f>
        <v>0</v>
      </c>
      <c r="G28" s="175">
        <f>ROUND(E28*C28,3)</f>
        <v>0</v>
      </c>
      <c r="H28" s="175">
        <f>SDP!$K$4</f>
        <v>1.2</v>
      </c>
      <c r="I28" s="175">
        <f t="shared" ref="I28:I30" si="6">(F28+G28)*H28</f>
        <v>0</v>
      </c>
      <c r="K28">
        <f>'PRIX ELEMENTAIRES MO'!$I$15</f>
        <v>41.91</v>
      </c>
    </row>
    <row r="29" spans="1:11" ht="18" customHeight="1">
      <c r="A29" s="173" t="s">
        <v>219</v>
      </c>
      <c r="B29" s="173" t="s">
        <v>221</v>
      </c>
      <c r="C29" s="173"/>
      <c r="D29" s="175">
        <f>ROUND(K29*0.8,3)</f>
        <v>29.434000000000001</v>
      </c>
      <c r="E29" s="175">
        <f>ROUND(K29*0.2,3)</f>
        <v>7.3579999999999997</v>
      </c>
      <c r="F29" s="175">
        <f>ROUND(D29*C29,3)</f>
        <v>0</v>
      </c>
      <c r="G29" s="175">
        <f>ROUND(E29*C29,3)</f>
        <v>0</v>
      </c>
      <c r="H29" s="175">
        <f>SDP!$K$4</f>
        <v>1.2</v>
      </c>
      <c r="I29" s="175">
        <f t="shared" si="6"/>
        <v>0</v>
      </c>
      <c r="K29">
        <f>'PRIX ELEMENTAIRES MO'!$I$16</f>
        <v>36.792000000000002</v>
      </c>
    </row>
    <row r="30" spans="1:11" ht="18" customHeight="1">
      <c r="A30" s="173" t="s">
        <v>220</v>
      </c>
      <c r="B30" s="173" t="s">
        <v>221</v>
      </c>
      <c r="C30" s="23"/>
      <c r="D30" s="175">
        <f t="shared" ref="D30" si="7">K30*0.8</f>
        <v>21.488</v>
      </c>
      <c r="E30" s="175">
        <f t="shared" ref="E30" si="8">K30*0.2</f>
        <v>5.3719999999999999</v>
      </c>
      <c r="F30" s="175">
        <f t="shared" ref="F30" si="9">D30*C30</f>
        <v>0</v>
      </c>
      <c r="G30" s="175">
        <f t="shared" ref="G30" si="10">E30*C30</f>
        <v>0</v>
      </c>
      <c r="H30" s="175">
        <f>SDP!$K$4</f>
        <v>1.2</v>
      </c>
      <c r="I30" s="175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4"/>
      <c r="E34" s="174"/>
      <c r="F34" s="174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4"/>
      <c r="E36" s="174"/>
      <c r="F36" s="174"/>
      <c r="G36" s="174">
        <v>1</v>
      </c>
      <c r="H36" s="158"/>
      <c r="I36" s="174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49</v>
      </c>
      <c r="G38" s="145">
        <f>G34/G36+G15</f>
        <v>9.8000000000000007</v>
      </c>
      <c r="H38" s="160"/>
      <c r="I38" s="145">
        <f>I34/G36+I15</f>
        <v>58.8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49</v>
      </c>
      <c r="G39" s="146">
        <f>ROUND(G38,3)</f>
        <v>9.8000000000000007</v>
      </c>
      <c r="H39" s="161">
        <f>SDP!$K$4</f>
        <v>1.2</v>
      </c>
      <c r="I39" s="146">
        <f>ROUND(I38,3)</f>
        <v>58.8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 codeName="Feuil33"/>
  <dimension ref="A1:O39"/>
  <sheetViews>
    <sheetView workbookViewId="0">
      <selection activeCell="K8" sqref="K8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401</v>
      </c>
      <c r="B1" s="221" t="str">
        <f>'BP+BE'!B41</f>
        <v>Béton C250 enrobage des buses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9" t="s">
        <v>418</v>
      </c>
      <c r="E3" s="179" t="s">
        <v>195</v>
      </c>
      <c r="F3" s="179" t="s">
        <v>418</v>
      </c>
      <c r="G3" s="178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7" t="str">
        <f>'PRIX ELEMENTAIRES FOURNITURES'!B105</f>
        <v>Beton 250</v>
      </c>
      <c r="B5" s="177" t="s">
        <v>23</v>
      </c>
      <c r="C5" s="177">
        <v>1.1000000000000001</v>
      </c>
      <c r="D5" s="179">
        <f>'PRIX ELEMENTAIRES FOURNITURES'!J105*0.8</f>
        <v>60.08</v>
      </c>
      <c r="E5" s="179">
        <f>'PRIX ELEMENTAIRES FOURNITURES'!J105*0.2</f>
        <v>15.02</v>
      </c>
      <c r="F5" s="179">
        <f t="shared" ref="F5:F10" si="0">D5*C5</f>
        <v>66.088000000000008</v>
      </c>
      <c r="G5" s="179">
        <f t="shared" ref="G5:G10" si="1">E5*C5</f>
        <v>16.522000000000002</v>
      </c>
      <c r="H5" s="158">
        <f>SDP!$K$4</f>
        <v>1.2</v>
      </c>
      <c r="I5" s="179">
        <f t="shared" ref="I5:I10" si="2">(F5+G5)*H5</f>
        <v>99.132000000000019</v>
      </c>
      <c r="L5" s="136"/>
    </row>
    <row r="6" spans="1:15" ht="17.25" customHeight="1">
      <c r="A6" s="177"/>
      <c r="B6" s="177"/>
      <c r="C6" s="177"/>
      <c r="D6" s="179"/>
      <c r="E6" s="179"/>
      <c r="F6" s="179">
        <f t="shared" si="0"/>
        <v>0</v>
      </c>
      <c r="G6" s="179">
        <f t="shared" si="1"/>
        <v>0</v>
      </c>
      <c r="H6" s="158">
        <f>SDP!$K$4</f>
        <v>1.2</v>
      </c>
      <c r="I6" s="179">
        <f t="shared" si="2"/>
        <v>0</v>
      </c>
      <c r="L6" s="136"/>
    </row>
    <row r="7" spans="1:15" ht="15" customHeight="1">
      <c r="A7" s="177"/>
      <c r="B7" s="177"/>
      <c r="C7" s="177"/>
      <c r="D7" s="179"/>
      <c r="E7" s="179"/>
      <c r="F7" s="179">
        <f t="shared" si="0"/>
        <v>0</v>
      </c>
      <c r="G7" s="179">
        <f t="shared" si="1"/>
        <v>0</v>
      </c>
      <c r="H7" s="158">
        <f>SDP!$K$4</f>
        <v>1.2</v>
      </c>
      <c r="I7" s="179">
        <f t="shared" si="2"/>
        <v>0</v>
      </c>
    </row>
    <row r="8" spans="1:15" ht="21" customHeight="1">
      <c r="A8" s="177"/>
      <c r="B8" s="177"/>
      <c r="C8" s="177"/>
      <c r="D8" s="179"/>
      <c r="E8" s="179"/>
      <c r="F8" s="179">
        <f t="shared" si="0"/>
        <v>0</v>
      </c>
      <c r="G8" s="179">
        <f t="shared" si="1"/>
        <v>0</v>
      </c>
      <c r="H8" s="158">
        <f>SDP!$K$4</f>
        <v>1.2</v>
      </c>
      <c r="I8" s="179">
        <f t="shared" si="2"/>
        <v>0</v>
      </c>
      <c r="L8" s="136"/>
    </row>
    <row r="9" spans="1:15" ht="19.5" customHeight="1">
      <c r="A9" s="177"/>
      <c r="B9" s="177"/>
      <c r="C9" s="177"/>
      <c r="D9" s="179">
        <v>0</v>
      </c>
      <c r="E9" s="179">
        <v>0</v>
      </c>
      <c r="F9" s="179">
        <f t="shared" si="0"/>
        <v>0</v>
      </c>
      <c r="G9" s="179">
        <f t="shared" si="1"/>
        <v>0</v>
      </c>
      <c r="H9" s="158">
        <f>SDP!$K$4</f>
        <v>1.2</v>
      </c>
      <c r="I9" s="179">
        <f t="shared" si="2"/>
        <v>0</v>
      </c>
      <c r="L9" s="136"/>
    </row>
    <row r="10" spans="1:15" ht="17.25" customHeight="1">
      <c r="A10" s="177"/>
      <c r="B10" s="177"/>
      <c r="C10" s="177"/>
      <c r="D10" s="179">
        <v>0</v>
      </c>
      <c r="E10" s="179">
        <v>0</v>
      </c>
      <c r="F10" s="179">
        <f t="shared" si="0"/>
        <v>0</v>
      </c>
      <c r="G10" s="179">
        <f t="shared" si="1"/>
        <v>0</v>
      </c>
      <c r="H10" s="158">
        <f>SDP!$K$4</f>
        <v>1.2</v>
      </c>
      <c r="I10" s="179">
        <f t="shared" si="2"/>
        <v>0</v>
      </c>
      <c r="L10" s="136"/>
    </row>
    <row r="11" spans="1:15" ht="18" customHeight="1">
      <c r="A11" s="177"/>
      <c r="B11" s="177"/>
      <c r="C11" s="177"/>
      <c r="D11" s="179"/>
      <c r="E11" s="179"/>
      <c r="F11" s="179"/>
      <c r="G11" s="179"/>
      <c r="H11" s="158">
        <f>SDP!$K$4</f>
        <v>1.2</v>
      </c>
      <c r="I11" s="179"/>
      <c r="L11" s="136"/>
    </row>
    <row r="12" spans="1:15" ht="19.5" customHeight="1">
      <c r="A12" s="177"/>
      <c r="B12" s="177"/>
      <c r="C12" s="177"/>
      <c r="D12" s="179"/>
      <c r="E12" s="179"/>
      <c r="F12" s="179"/>
      <c r="G12" s="179"/>
      <c r="H12" s="158">
        <f>SDP!$K$4</f>
        <v>1.2</v>
      </c>
      <c r="I12" s="179"/>
      <c r="L12" s="136"/>
    </row>
    <row r="13" spans="1:15" ht="25.5" customHeight="1">
      <c r="A13" s="177"/>
      <c r="B13" s="177"/>
      <c r="C13" s="177"/>
      <c r="D13" s="179"/>
      <c r="E13" s="179"/>
      <c r="F13" s="179"/>
      <c r="G13" s="179"/>
      <c r="H13" s="158">
        <f>SDP!$K$4</f>
        <v>1.2</v>
      </c>
      <c r="I13" s="179"/>
      <c r="L13" s="136"/>
    </row>
    <row r="14" spans="1:15" ht="23.25" customHeight="1">
      <c r="A14" s="177"/>
      <c r="B14" s="177"/>
      <c r="C14" s="177"/>
      <c r="D14" s="179"/>
      <c r="E14" s="179"/>
      <c r="F14" s="179"/>
      <c r="G14" s="179"/>
      <c r="H14" s="158">
        <f>SDP!$K$4</f>
        <v>1.2</v>
      </c>
      <c r="I14" s="179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82.610000000000014</v>
      </c>
      <c r="G15" s="139">
        <f>SUM(G5:G14)</f>
        <v>16.522000000000002</v>
      </c>
      <c r="H15" s="153">
        <f>SDP!$K$4</f>
        <v>1.2</v>
      </c>
      <c r="I15" s="139">
        <f>SUM(I5:I14)</f>
        <v>99.132000000000019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7" t="str">
        <f>'PRIX ELEMENTAIRES ENGINS EQUI'!B8</f>
        <v>Tractopelle</v>
      </c>
      <c r="B17" s="177" t="s">
        <v>221</v>
      </c>
      <c r="C17" s="177">
        <v>1</v>
      </c>
      <c r="D17" s="179">
        <f>'PRIX ELEMENTAIRES ENGINS EQUI'!G8*0.8</f>
        <v>200</v>
      </c>
      <c r="E17" s="179">
        <f>'PRIX ELEMENTAIRES ENGINS EQUI'!G8*0.2</f>
        <v>50</v>
      </c>
      <c r="F17" s="179">
        <f>D17*C17</f>
        <v>200</v>
      </c>
      <c r="G17" s="179">
        <f>E17*C17</f>
        <v>50</v>
      </c>
      <c r="H17" s="179">
        <f>SDP!$K$4</f>
        <v>1.2</v>
      </c>
      <c r="I17" s="179">
        <f>(G17+F17)*H17</f>
        <v>300</v>
      </c>
    </row>
    <row r="18" spans="1:11" ht="21" customHeight="1">
      <c r="A18" s="177"/>
      <c r="B18" s="177"/>
      <c r="C18" s="177"/>
      <c r="D18" s="179"/>
      <c r="E18" s="179">
        <v>0</v>
      </c>
      <c r="F18" s="179">
        <f>D18*C18</f>
        <v>0</v>
      </c>
      <c r="G18" s="179">
        <f>E18*C18</f>
        <v>0</v>
      </c>
      <c r="H18" s="179">
        <f>SDP!$K$4</f>
        <v>1.2</v>
      </c>
      <c r="I18" s="179">
        <f>(G18+F18)*H18</f>
        <v>0</v>
      </c>
    </row>
    <row r="19" spans="1:11" ht="17.25" customHeight="1">
      <c r="A19" s="177"/>
      <c r="B19" s="177"/>
      <c r="C19" s="177"/>
      <c r="D19" s="179"/>
      <c r="E19" s="179">
        <v>0</v>
      </c>
      <c r="F19" s="179">
        <f t="shared" ref="F19:F23" si="3">D19*C19</f>
        <v>0</v>
      </c>
      <c r="G19" s="179">
        <f t="shared" ref="G19:G23" si="4">E19*C19</f>
        <v>0</v>
      </c>
      <c r="H19" s="179">
        <f>SDP!$K$4</f>
        <v>1.2</v>
      </c>
      <c r="I19" s="179">
        <f t="shared" ref="I19:I23" si="5">(G19+F19)*H19</f>
        <v>0</v>
      </c>
    </row>
    <row r="20" spans="1:11" ht="21" customHeight="1">
      <c r="A20" s="177"/>
      <c r="B20" s="177"/>
      <c r="C20" s="177"/>
      <c r="D20" s="179"/>
      <c r="E20" s="179">
        <v>0</v>
      </c>
      <c r="F20" s="179">
        <f t="shared" si="3"/>
        <v>0</v>
      </c>
      <c r="G20" s="179">
        <f t="shared" si="4"/>
        <v>0</v>
      </c>
      <c r="H20" s="179">
        <f>SDP!$K$4</f>
        <v>1.2</v>
      </c>
      <c r="I20" s="179">
        <f t="shared" si="5"/>
        <v>0</v>
      </c>
    </row>
    <row r="21" spans="1:11" ht="18.75" customHeight="1">
      <c r="A21" s="177"/>
      <c r="B21" s="177"/>
      <c r="C21" s="177"/>
      <c r="D21" s="179"/>
      <c r="E21" s="179">
        <v>0</v>
      </c>
      <c r="F21" s="179">
        <f t="shared" si="3"/>
        <v>0</v>
      </c>
      <c r="G21" s="179">
        <f t="shared" si="4"/>
        <v>0</v>
      </c>
      <c r="H21" s="179">
        <f>SDP!$K$4</f>
        <v>1.2</v>
      </c>
      <c r="I21" s="179">
        <f t="shared" si="5"/>
        <v>0</v>
      </c>
    </row>
    <row r="22" spans="1:11" ht="21" customHeight="1">
      <c r="A22" s="177"/>
      <c r="B22" s="177"/>
      <c r="C22" s="177"/>
      <c r="D22" s="179"/>
      <c r="E22" s="179">
        <v>0</v>
      </c>
      <c r="F22" s="179">
        <f t="shared" si="3"/>
        <v>0</v>
      </c>
      <c r="G22" s="179">
        <f t="shared" si="4"/>
        <v>0</v>
      </c>
      <c r="H22" s="179">
        <f>SDP!$K$4</f>
        <v>1.2</v>
      </c>
      <c r="I22" s="179">
        <f t="shared" si="5"/>
        <v>0</v>
      </c>
    </row>
    <row r="23" spans="1:11" ht="18.75" customHeight="1">
      <c r="A23" s="177"/>
      <c r="B23" s="177"/>
      <c r="C23" s="177"/>
      <c r="D23" s="179"/>
      <c r="E23" s="179">
        <v>0</v>
      </c>
      <c r="F23" s="179">
        <f t="shared" si="3"/>
        <v>0</v>
      </c>
      <c r="G23" s="179">
        <f t="shared" si="4"/>
        <v>0</v>
      </c>
      <c r="H23" s="179">
        <f>SDP!$K$4</f>
        <v>1.2</v>
      </c>
      <c r="I23" s="179">
        <f t="shared" si="5"/>
        <v>0</v>
      </c>
    </row>
    <row r="24" spans="1:11" ht="19.5" customHeight="1">
      <c r="A24" s="177"/>
      <c r="B24" s="177" t="s">
        <v>221</v>
      </c>
      <c r="C24" s="177"/>
      <c r="D24" s="179"/>
      <c r="E24" s="179"/>
      <c r="F24" s="179"/>
      <c r="G24" s="179"/>
      <c r="H24" s="179">
        <f>SDP!$K$4</f>
        <v>1.2</v>
      </c>
      <c r="I24" s="179"/>
    </row>
    <row r="25" spans="1:11" ht="23.25" customHeight="1">
      <c r="A25" s="177"/>
      <c r="B25" s="177" t="s">
        <v>221</v>
      </c>
      <c r="C25" s="177"/>
      <c r="D25" s="179"/>
      <c r="E25" s="179"/>
      <c r="F25" s="179"/>
      <c r="G25" s="179"/>
      <c r="H25" s="179">
        <f>SDP!$K$4</f>
        <v>1.2</v>
      </c>
      <c r="I25" s="179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200</v>
      </c>
      <c r="G26" s="139">
        <f>SUM(G17:G25)</f>
        <v>50</v>
      </c>
      <c r="H26" s="153">
        <f>SDP!$K$4</f>
        <v>1.2</v>
      </c>
      <c r="I26" s="139">
        <f>SUM(I17:I25)</f>
        <v>300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7" t="s">
        <v>218</v>
      </c>
      <c r="B28" s="177" t="s">
        <v>221</v>
      </c>
      <c r="C28" s="177">
        <v>1</v>
      </c>
      <c r="D28" s="179">
        <f>K28*0.8</f>
        <v>33.527999999999999</v>
      </c>
      <c r="E28" s="179">
        <f>K28*0.2</f>
        <v>8.3819999999999997</v>
      </c>
      <c r="F28" s="179">
        <f>ROUND(D28*C28,3)</f>
        <v>33.527999999999999</v>
      </c>
      <c r="G28" s="179">
        <f>ROUND(E28*C28,3)</f>
        <v>8.3819999999999997</v>
      </c>
      <c r="H28" s="179">
        <f>SDP!$K$4</f>
        <v>1.2</v>
      </c>
      <c r="I28" s="179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77" t="s">
        <v>219</v>
      </c>
      <c r="B29" s="177" t="s">
        <v>221</v>
      </c>
      <c r="C29" s="177">
        <v>2</v>
      </c>
      <c r="D29" s="179">
        <f>ROUND(K29*0.8,3)</f>
        <v>29.434000000000001</v>
      </c>
      <c r="E29" s="179">
        <f>ROUND(K29*0.2,3)</f>
        <v>7.3579999999999997</v>
      </c>
      <c r="F29" s="179">
        <f>ROUND(D29*C29,3)</f>
        <v>58.868000000000002</v>
      </c>
      <c r="G29" s="179">
        <f>ROUND(E29*C29,3)</f>
        <v>14.715999999999999</v>
      </c>
      <c r="H29" s="179">
        <f>SDP!$K$4</f>
        <v>1.2</v>
      </c>
      <c r="I29" s="179">
        <f t="shared" si="6"/>
        <v>88.300799999999995</v>
      </c>
      <c r="K29">
        <f>'PRIX ELEMENTAIRES MO'!$I$16</f>
        <v>36.792000000000002</v>
      </c>
    </row>
    <row r="30" spans="1:11" ht="18" customHeight="1">
      <c r="A30" s="177" t="s">
        <v>220</v>
      </c>
      <c r="B30" s="177" t="s">
        <v>221</v>
      </c>
      <c r="C30" s="23">
        <v>6</v>
      </c>
      <c r="D30" s="179">
        <f t="shared" ref="D30" si="7">K30*0.8</f>
        <v>21.488</v>
      </c>
      <c r="E30" s="179">
        <f t="shared" ref="E30" si="8">K30*0.2</f>
        <v>5.3719999999999999</v>
      </c>
      <c r="F30" s="179">
        <f t="shared" ref="F30" si="9">D30*C30</f>
        <v>128.928</v>
      </c>
      <c r="G30" s="179">
        <f t="shared" ref="G30" si="10">E30*C30</f>
        <v>32.231999999999999</v>
      </c>
      <c r="H30" s="179">
        <f>SDP!$K$4</f>
        <v>1.2</v>
      </c>
      <c r="I30" s="179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8"/>
      <c r="E34" s="178"/>
      <c r="F34" s="178">
        <f>F31+F26</f>
        <v>421.32400000000001</v>
      </c>
      <c r="G34" s="143">
        <f>G31+G26</f>
        <v>105.33</v>
      </c>
      <c r="H34" s="156"/>
      <c r="I34" s="150">
        <f>I31+I26</f>
        <v>631.98479999999995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8"/>
      <c r="E36" s="178"/>
      <c r="F36" s="178"/>
      <c r="G36" s="178">
        <v>18</v>
      </c>
      <c r="H36" s="158"/>
      <c r="I36" s="178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106.0168888888889</v>
      </c>
      <c r="G38" s="145">
        <f>G34/G36+G15</f>
        <v>22.373666666666669</v>
      </c>
      <c r="H38" s="160"/>
      <c r="I38" s="145">
        <f>I34/G36+I15</f>
        <v>134.24226666666669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106.017</v>
      </c>
      <c r="G39" s="146">
        <f>ROUND(G38,3)</f>
        <v>22.373999999999999</v>
      </c>
      <c r="H39" s="161">
        <f>SDP!$K$4</f>
        <v>1.2</v>
      </c>
      <c r="I39" s="146">
        <f>ROUND(I38,3)</f>
        <v>134.24199999999999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codeName="Feuil34"/>
  <dimension ref="A1:O39"/>
  <sheetViews>
    <sheetView workbookViewId="0">
      <selection activeCell="K5" sqref="K5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402</v>
      </c>
      <c r="B1" s="221" t="str">
        <f>'BP+BE'!B42</f>
        <v>F.T et mise en place de sable pour lit de pose et enrobage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9" t="s">
        <v>418</v>
      </c>
      <c r="E3" s="179" t="s">
        <v>195</v>
      </c>
      <c r="F3" s="179" t="s">
        <v>418</v>
      </c>
      <c r="G3" s="178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7" t="str">
        <f>'PRIX ELEMENTAIRES FOURNITURES'!B111</f>
        <v>Sable de pose</v>
      </c>
      <c r="B5" s="177" t="s">
        <v>23</v>
      </c>
      <c r="C5" s="177">
        <v>1.1000000000000001</v>
      </c>
      <c r="D5" s="179">
        <f>'PRIX ELEMENTAIRES FOURNITURES'!J111*0.8</f>
        <v>6.56</v>
      </c>
      <c r="E5" s="179">
        <f>'PRIX ELEMENTAIRES FOURNITURES'!J111*0.2</f>
        <v>1.64</v>
      </c>
      <c r="F5" s="179">
        <f t="shared" ref="F5:F10" si="0">D5*C5</f>
        <v>7.2160000000000002</v>
      </c>
      <c r="G5" s="179">
        <f t="shared" ref="G5:G10" si="1">E5*C5</f>
        <v>1.804</v>
      </c>
      <c r="H5" s="158">
        <f>SDP!$K$4</f>
        <v>1.2</v>
      </c>
      <c r="I5" s="179">
        <f t="shared" ref="I5:I10" si="2">(F5+G5)*H5</f>
        <v>10.824</v>
      </c>
      <c r="L5" s="136"/>
    </row>
    <row r="6" spans="1:15" ht="17.25" customHeight="1">
      <c r="A6" s="177"/>
      <c r="B6" s="177"/>
      <c r="C6" s="177"/>
      <c r="D6" s="179"/>
      <c r="E6" s="179"/>
      <c r="F6" s="179">
        <f t="shared" si="0"/>
        <v>0</v>
      </c>
      <c r="G6" s="179">
        <f t="shared" si="1"/>
        <v>0</v>
      </c>
      <c r="H6" s="158">
        <f>SDP!$K$4</f>
        <v>1.2</v>
      </c>
      <c r="I6" s="179">
        <f t="shared" si="2"/>
        <v>0</v>
      </c>
      <c r="L6" s="136"/>
    </row>
    <row r="7" spans="1:15" ht="15" customHeight="1">
      <c r="A7" s="177"/>
      <c r="B7" s="177"/>
      <c r="C7" s="177"/>
      <c r="D7" s="179"/>
      <c r="E7" s="179"/>
      <c r="F7" s="179">
        <f t="shared" si="0"/>
        <v>0</v>
      </c>
      <c r="G7" s="179">
        <f t="shared" si="1"/>
        <v>0</v>
      </c>
      <c r="H7" s="158">
        <f>SDP!$K$4</f>
        <v>1.2</v>
      </c>
      <c r="I7" s="179">
        <f t="shared" si="2"/>
        <v>0</v>
      </c>
    </row>
    <row r="8" spans="1:15" ht="21" customHeight="1">
      <c r="A8" s="177"/>
      <c r="B8" s="177"/>
      <c r="C8" s="177"/>
      <c r="D8" s="179"/>
      <c r="E8" s="179"/>
      <c r="F8" s="179">
        <f t="shared" si="0"/>
        <v>0</v>
      </c>
      <c r="G8" s="179">
        <f t="shared" si="1"/>
        <v>0</v>
      </c>
      <c r="H8" s="158">
        <f>SDP!$K$4</f>
        <v>1.2</v>
      </c>
      <c r="I8" s="179">
        <f t="shared" si="2"/>
        <v>0</v>
      </c>
      <c r="L8" s="136"/>
    </row>
    <row r="9" spans="1:15" ht="19.5" customHeight="1">
      <c r="A9" s="177"/>
      <c r="B9" s="177"/>
      <c r="C9" s="177"/>
      <c r="D9" s="179">
        <v>0</v>
      </c>
      <c r="E9" s="179">
        <v>0</v>
      </c>
      <c r="F9" s="179">
        <f t="shared" si="0"/>
        <v>0</v>
      </c>
      <c r="G9" s="179">
        <f t="shared" si="1"/>
        <v>0</v>
      </c>
      <c r="H9" s="158">
        <f>SDP!$K$4</f>
        <v>1.2</v>
      </c>
      <c r="I9" s="179">
        <f t="shared" si="2"/>
        <v>0</v>
      </c>
      <c r="L9" s="136"/>
    </row>
    <row r="10" spans="1:15" ht="17.25" customHeight="1">
      <c r="A10" s="177"/>
      <c r="B10" s="177"/>
      <c r="C10" s="177"/>
      <c r="D10" s="179">
        <v>0</v>
      </c>
      <c r="E10" s="179">
        <v>0</v>
      </c>
      <c r="F10" s="179">
        <f t="shared" si="0"/>
        <v>0</v>
      </c>
      <c r="G10" s="179">
        <f t="shared" si="1"/>
        <v>0</v>
      </c>
      <c r="H10" s="158">
        <f>SDP!$K$4</f>
        <v>1.2</v>
      </c>
      <c r="I10" s="179">
        <f t="shared" si="2"/>
        <v>0</v>
      </c>
      <c r="L10" s="136"/>
    </row>
    <row r="11" spans="1:15" ht="18" customHeight="1">
      <c r="A11" s="177"/>
      <c r="B11" s="177"/>
      <c r="C11" s="177"/>
      <c r="D11" s="179"/>
      <c r="E11" s="179"/>
      <c r="F11" s="179"/>
      <c r="G11" s="179"/>
      <c r="H11" s="158">
        <f>SDP!$K$4</f>
        <v>1.2</v>
      </c>
      <c r="I11" s="179"/>
      <c r="L11" s="136"/>
    </row>
    <row r="12" spans="1:15" ht="19.5" customHeight="1">
      <c r="A12" s="177"/>
      <c r="B12" s="177"/>
      <c r="C12" s="177"/>
      <c r="D12" s="179"/>
      <c r="E12" s="179"/>
      <c r="F12" s="179"/>
      <c r="G12" s="179"/>
      <c r="H12" s="158">
        <f>SDP!$K$4</f>
        <v>1.2</v>
      </c>
      <c r="I12" s="179"/>
      <c r="L12" s="136"/>
    </row>
    <row r="13" spans="1:15" ht="25.5" customHeight="1">
      <c r="A13" s="177"/>
      <c r="B13" s="177"/>
      <c r="C13" s="177"/>
      <c r="D13" s="179"/>
      <c r="E13" s="179"/>
      <c r="F13" s="179"/>
      <c r="G13" s="179"/>
      <c r="H13" s="158">
        <f>SDP!$K$4</f>
        <v>1.2</v>
      </c>
      <c r="I13" s="179"/>
      <c r="L13" s="136"/>
    </row>
    <row r="14" spans="1:15" ht="23.25" customHeight="1">
      <c r="A14" s="177"/>
      <c r="B14" s="177"/>
      <c r="C14" s="177"/>
      <c r="D14" s="179"/>
      <c r="E14" s="179"/>
      <c r="F14" s="179"/>
      <c r="G14" s="179"/>
      <c r="H14" s="158">
        <f>SDP!$K$4</f>
        <v>1.2</v>
      </c>
      <c r="I14" s="179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9.02</v>
      </c>
      <c r="G15" s="139">
        <f>SUM(G5:G14)</f>
        <v>1.804</v>
      </c>
      <c r="H15" s="153">
        <f>SDP!$K$4</f>
        <v>1.2</v>
      </c>
      <c r="I15" s="139">
        <f>SUM(I5:I14)</f>
        <v>10.824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7" t="str">
        <f>'PRIX ELEMENTAIRES ENGINS EQUI'!B8</f>
        <v>Tractopelle</v>
      </c>
      <c r="B17" s="177" t="s">
        <v>221</v>
      </c>
      <c r="C17" s="177">
        <v>0.5</v>
      </c>
      <c r="D17" s="179">
        <f>'PRIX ELEMENTAIRES ENGINS EQUI'!G8*0.8</f>
        <v>200</v>
      </c>
      <c r="E17" s="179">
        <f>'PRIX ELEMENTAIRES ENGINS EQUI'!G8*0.2</f>
        <v>50</v>
      </c>
      <c r="F17" s="179">
        <f>D17*C17</f>
        <v>100</v>
      </c>
      <c r="G17" s="179">
        <f>E17*C17</f>
        <v>25</v>
      </c>
      <c r="H17" s="179">
        <f>SDP!$K$4</f>
        <v>1.2</v>
      </c>
      <c r="I17" s="179">
        <f>(G17+F17)*H17</f>
        <v>150</v>
      </c>
    </row>
    <row r="18" spans="1:11" ht="21" customHeight="1">
      <c r="A18" s="177" t="str">
        <f>'PRIX ELEMENTAIRES ENGINS EQUI'!B40</f>
        <v>Dame vibrante</v>
      </c>
      <c r="B18" s="177" t="s">
        <v>221</v>
      </c>
      <c r="C18" s="177">
        <v>1</v>
      </c>
      <c r="D18" s="179">
        <f>'PRIX ELEMENTAIRES ENGINS EQUI'!G40*0.8</f>
        <v>24</v>
      </c>
      <c r="E18" s="179">
        <f>'PRIX ELEMENTAIRES ENGINS EQUI'!G40*0.2</f>
        <v>6</v>
      </c>
      <c r="F18" s="179">
        <f>D18*C18</f>
        <v>24</v>
      </c>
      <c r="G18" s="179">
        <f>E18*C18</f>
        <v>6</v>
      </c>
      <c r="H18" s="179">
        <f>SDP!$K$4</f>
        <v>1.2</v>
      </c>
      <c r="I18" s="179">
        <f>(G18+F18)*H18</f>
        <v>36</v>
      </c>
    </row>
    <row r="19" spans="1:11" ht="17.25" customHeight="1">
      <c r="A19" s="177" t="str">
        <f>'PRIX ELEMENTAIRES ENGINS EQUI'!B11</f>
        <v>Camion citerne</v>
      </c>
      <c r="B19" s="177" t="s">
        <v>221</v>
      </c>
      <c r="C19" s="177">
        <v>0.2</v>
      </c>
      <c r="D19" s="179">
        <f>'PRIX ELEMENTAIRES ENGINS EQUI'!G11*0.8</f>
        <v>240</v>
      </c>
      <c r="E19" s="179">
        <f>'PRIX ELEMENTAIRES ENGINS EQUI'!G11*0.2</f>
        <v>60</v>
      </c>
      <c r="F19" s="179">
        <f t="shared" ref="F19:F23" si="3">D19*C19</f>
        <v>48</v>
      </c>
      <c r="G19" s="179">
        <f t="shared" ref="G19:G23" si="4">E19*C19</f>
        <v>12</v>
      </c>
      <c r="H19" s="179">
        <f>SDP!$K$4</f>
        <v>1.2</v>
      </c>
      <c r="I19" s="179">
        <f t="shared" ref="I19:I23" si="5">(G19+F19)*H19</f>
        <v>72</v>
      </c>
    </row>
    <row r="20" spans="1:11" ht="21" customHeight="1">
      <c r="A20" s="177"/>
      <c r="B20" s="177"/>
      <c r="C20" s="177"/>
      <c r="D20" s="179"/>
      <c r="E20" s="179">
        <v>0</v>
      </c>
      <c r="F20" s="179">
        <f t="shared" si="3"/>
        <v>0</v>
      </c>
      <c r="G20" s="179">
        <f t="shared" si="4"/>
        <v>0</v>
      </c>
      <c r="H20" s="179">
        <f>SDP!$K$4</f>
        <v>1.2</v>
      </c>
      <c r="I20" s="179">
        <f t="shared" si="5"/>
        <v>0</v>
      </c>
    </row>
    <row r="21" spans="1:11" ht="18.75" customHeight="1">
      <c r="A21" s="177"/>
      <c r="B21" s="177"/>
      <c r="C21" s="177"/>
      <c r="D21" s="179"/>
      <c r="E21" s="179">
        <v>0</v>
      </c>
      <c r="F21" s="179">
        <f t="shared" si="3"/>
        <v>0</v>
      </c>
      <c r="G21" s="179">
        <f t="shared" si="4"/>
        <v>0</v>
      </c>
      <c r="H21" s="179">
        <f>SDP!$K$4</f>
        <v>1.2</v>
      </c>
      <c r="I21" s="179">
        <f t="shared" si="5"/>
        <v>0</v>
      </c>
    </row>
    <row r="22" spans="1:11" ht="21" customHeight="1">
      <c r="A22" s="177"/>
      <c r="B22" s="177"/>
      <c r="C22" s="177"/>
      <c r="D22" s="179"/>
      <c r="E22" s="179">
        <v>0</v>
      </c>
      <c r="F22" s="179">
        <f t="shared" si="3"/>
        <v>0</v>
      </c>
      <c r="G22" s="179">
        <f t="shared" si="4"/>
        <v>0</v>
      </c>
      <c r="H22" s="179">
        <f>SDP!$K$4</f>
        <v>1.2</v>
      </c>
      <c r="I22" s="179">
        <f t="shared" si="5"/>
        <v>0</v>
      </c>
    </row>
    <row r="23" spans="1:11" ht="18.75" customHeight="1">
      <c r="A23" s="177"/>
      <c r="B23" s="177"/>
      <c r="C23" s="177"/>
      <c r="D23" s="179"/>
      <c r="E23" s="179">
        <v>0</v>
      </c>
      <c r="F23" s="179">
        <f t="shared" si="3"/>
        <v>0</v>
      </c>
      <c r="G23" s="179">
        <f t="shared" si="4"/>
        <v>0</v>
      </c>
      <c r="H23" s="179">
        <f>SDP!$K$4</f>
        <v>1.2</v>
      </c>
      <c r="I23" s="179">
        <f t="shared" si="5"/>
        <v>0</v>
      </c>
    </row>
    <row r="24" spans="1:11" ht="19.5" customHeight="1">
      <c r="A24" s="177"/>
      <c r="B24" s="177" t="s">
        <v>221</v>
      </c>
      <c r="C24" s="177"/>
      <c r="D24" s="179"/>
      <c r="E24" s="179"/>
      <c r="F24" s="179"/>
      <c r="G24" s="179"/>
      <c r="H24" s="179">
        <f>SDP!$K$4</f>
        <v>1.2</v>
      </c>
      <c r="I24" s="179"/>
    </row>
    <row r="25" spans="1:11" ht="23.25" customHeight="1">
      <c r="A25" s="177"/>
      <c r="B25" s="177" t="s">
        <v>221</v>
      </c>
      <c r="C25" s="177"/>
      <c r="D25" s="179"/>
      <c r="E25" s="179"/>
      <c r="F25" s="179"/>
      <c r="G25" s="179"/>
      <c r="H25" s="179">
        <f>SDP!$K$4</f>
        <v>1.2</v>
      </c>
      <c r="I25" s="179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172</v>
      </c>
      <c r="G26" s="139">
        <f>SUM(G17:G25)</f>
        <v>43</v>
      </c>
      <c r="H26" s="153">
        <f>SDP!$K$4</f>
        <v>1.2</v>
      </c>
      <c r="I26" s="139">
        <f>SUM(I17:I25)</f>
        <v>258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7" t="s">
        <v>218</v>
      </c>
      <c r="B28" s="177" t="s">
        <v>221</v>
      </c>
      <c r="C28" s="177">
        <v>0.5</v>
      </c>
      <c r="D28" s="179">
        <f>K28*0.8</f>
        <v>33.527999999999999</v>
      </c>
      <c r="E28" s="179">
        <f>K28*0.2</f>
        <v>8.3819999999999997</v>
      </c>
      <c r="F28" s="179">
        <f>ROUND(D28*C28,3)</f>
        <v>16.763999999999999</v>
      </c>
      <c r="G28" s="179">
        <f>ROUND(E28*C28,3)</f>
        <v>4.1909999999999998</v>
      </c>
      <c r="H28" s="179">
        <f>SDP!$K$4</f>
        <v>1.2</v>
      </c>
      <c r="I28" s="179">
        <f t="shared" ref="I28:I30" si="6">(F28+G28)*H28</f>
        <v>25.145999999999997</v>
      </c>
      <c r="K28">
        <f>'PRIX ELEMENTAIRES MO'!$I$15</f>
        <v>41.91</v>
      </c>
    </row>
    <row r="29" spans="1:11" ht="18" customHeight="1">
      <c r="A29" s="177" t="s">
        <v>219</v>
      </c>
      <c r="B29" s="177" t="s">
        <v>221</v>
      </c>
      <c r="C29" s="177">
        <v>1</v>
      </c>
      <c r="D29" s="179">
        <f>ROUND(K29*0.8,3)</f>
        <v>29.434000000000001</v>
      </c>
      <c r="E29" s="179">
        <f>ROUND(K29*0.2,3)</f>
        <v>7.3579999999999997</v>
      </c>
      <c r="F29" s="179">
        <f>ROUND(D29*C29,3)</f>
        <v>29.434000000000001</v>
      </c>
      <c r="G29" s="179">
        <f>ROUND(E29*C29,3)</f>
        <v>7.3579999999999997</v>
      </c>
      <c r="H29" s="179">
        <f>SDP!$K$4</f>
        <v>1.2</v>
      </c>
      <c r="I29" s="179">
        <f t="shared" si="6"/>
        <v>44.150399999999998</v>
      </c>
      <c r="K29">
        <f>'PRIX ELEMENTAIRES MO'!$I$16</f>
        <v>36.792000000000002</v>
      </c>
    </row>
    <row r="30" spans="1:11" ht="18" customHeight="1">
      <c r="A30" s="177" t="s">
        <v>220</v>
      </c>
      <c r="B30" s="177" t="s">
        <v>221</v>
      </c>
      <c r="C30" s="23">
        <v>5</v>
      </c>
      <c r="D30" s="179">
        <f t="shared" ref="D30" si="7">K30*0.8</f>
        <v>21.488</v>
      </c>
      <c r="E30" s="179">
        <f t="shared" ref="E30" si="8">K30*0.2</f>
        <v>5.3719999999999999</v>
      </c>
      <c r="F30" s="179">
        <f t="shared" ref="F30" si="9">D30*C30</f>
        <v>107.44</v>
      </c>
      <c r="G30" s="179">
        <f t="shared" ref="G30" si="10">E30*C30</f>
        <v>26.86</v>
      </c>
      <c r="H30" s="179">
        <f>SDP!$K$4</f>
        <v>1.2</v>
      </c>
      <c r="I30" s="179">
        <f t="shared" si="6"/>
        <v>161.16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153.63800000000001</v>
      </c>
      <c r="G31" s="139">
        <f>SUM(G28:G30)</f>
        <v>38.408999999999999</v>
      </c>
      <c r="H31" s="153">
        <f>SDP!$K$4</f>
        <v>1.2</v>
      </c>
      <c r="I31" s="139">
        <f>SUM(I28:I30)</f>
        <v>230.45639999999997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8"/>
      <c r="E34" s="178"/>
      <c r="F34" s="178">
        <f>F31+F26</f>
        <v>325.63800000000003</v>
      </c>
      <c r="G34" s="143">
        <f>G31+G26</f>
        <v>81.408999999999992</v>
      </c>
      <c r="H34" s="156"/>
      <c r="I34" s="150">
        <f>I31+I26</f>
        <v>488.45639999999997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8"/>
      <c r="E36" s="178"/>
      <c r="F36" s="178"/>
      <c r="G36" s="178">
        <v>80</v>
      </c>
      <c r="H36" s="158"/>
      <c r="I36" s="178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13.090475</v>
      </c>
      <c r="G38" s="145">
        <f>G34/G36+G15</f>
        <v>2.8216124999999996</v>
      </c>
      <c r="H38" s="160"/>
      <c r="I38" s="145">
        <f>I34/G36+I15</f>
        <v>16.929704999999998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13.09</v>
      </c>
      <c r="G39" s="146">
        <f>ROUND(G38,3)</f>
        <v>2.8220000000000001</v>
      </c>
      <c r="H39" s="161">
        <f>SDP!$K$4</f>
        <v>1.2</v>
      </c>
      <c r="I39" s="146">
        <f>ROUND(I38,3)</f>
        <v>16.93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 codeName="Feuil35"/>
  <dimension ref="A1:O39"/>
  <sheetViews>
    <sheetView workbookViewId="0">
      <selection activeCell="K5" sqref="K5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403</v>
      </c>
      <c r="B1" s="221" t="str">
        <f>'BP+BE'!B43</f>
        <v>Gravier 25/40 pour drains sous radier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9" t="s">
        <v>418</v>
      </c>
      <c r="E3" s="179" t="s">
        <v>195</v>
      </c>
      <c r="F3" s="179" t="s">
        <v>418</v>
      </c>
      <c r="G3" s="178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7" t="str">
        <f>'PRIX ELEMENTAIRES FOURNITURES'!B112</f>
        <v>Gravier 25/40</v>
      </c>
      <c r="B5" s="177" t="s">
        <v>23</v>
      </c>
      <c r="C5" s="177">
        <v>1.1000000000000001</v>
      </c>
      <c r="D5" s="179">
        <f>'PRIX ELEMENTAIRES FOURNITURES'!J112*0.8</f>
        <v>20.126400000000004</v>
      </c>
      <c r="E5" s="179">
        <f>'PRIX ELEMENTAIRES FOURNITURES'!J112*0.2</f>
        <v>5.031600000000001</v>
      </c>
      <c r="F5" s="179">
        <f t="shared" ref="F5:F10" si="0">D5*C5</f>
        <v>22.139040000000005</v>
      </c>
      <c r="G5" s="179">
        <f t="shared" ref="G5:G10" si="1">E5*C5</f>
        <v>5.5347600000000012</v>
      </c>
      <c r="H5" s="158">
        <f>SDP!$K$4</f>
        <v>1.2</v>
      </c>
      <c r="I5" s="179">
        <f t="shared" ref="I5:I10" si="2">(F5+G5)*H5</f>
        <v>33.208560000000006</v>
      </c>
      <c r="L5" s="136"/>
    </row>
    <row r="6" spans="1:15" ht="17.25" customHeight="1">
      <c r="A6" s="177" t="str">
        <f>'PRIX ELEMENTAIRES FOURNITURES'!B7</f>
        <v>Eau</v>
      </c>
      <c r="B6" s="177" t="s">
        <v>23</v>
      </c>
      <c r="C6" s="177">
        <v>0.12</v>
      </c>
      <c r="D6" s="179">
        <f>'PRIX ELEMENTAIRES FOURNITURES'!J7*0.8</f>
        <v>0.4</v>
      </c>
      <c r="E6" s="179">
        <f>'PRIX ELEMENTAIRES FOURNITURES'!J7*0.2</f>
        <v>0.1</v>
      </c>
      <c r="F6" s="179">
        <f t="shared" si="0"/>
        <v>4.8000000000000001E-2</v>
      </c>
      <c r="G6" s="179">
        <f t="shared" si="1"/>
        <v>1.2E-2</v>
      </c>
      <c r="H6" s="158">
        <f>SDP!$K$4</f>
        <v>1.2</v>
      </c>
      <c r="I6" s="179">
        <f t="shared" si="2"/>
        <v>7.1999999999999995E-2</v>
      </c>
      <c r="L6" s="136"/>
    </row>
    <row r="7" spans="1:15" ht="15" customHeight="1">
      <c r="A7" s="177"/>
      <c r="B7" s="177"/>
      <c r="C7" s="177"/>
      <c r="D7" s="179"/>
      <c r="E7" s="179"/>
      <c r="F7" s="179">
        <f t="shared" si="0"/>
        <v>0</v>
      </c>
      <c r="G7" s="179">
        <f t="shared" si="1"/>
        <v>0</v>
      </c>
      <c r="H7" s="158">
        <f>SDP!$K$4</f>
        <v>1.2</v>
      </c>
      <c r="I7" s="179">
        <f t="shared" si="2"/>
        <v>0</v>
      </c>
    </row>
    <row r="8" spans="1:15" ht="21" customHeight="1">
      <c r="A8" s="177"/>
      <c r="B8" s="177"/>
      <c r="C8" s="177"/>
      <c r="D8" s="179"/>
      <c r="E8" s="179"/>
      <c r="F8" s="179">
        <f t="shared" si="0"/>
        <v>0</v>
      </c>
      <c r="G8" s="179">
        <f t="shared" si="1"/>
        <v>0</v>
      </c>
      <c r="H8" s="158">
        <f>SDP!$K$4</f>
        <v>1.2</v>
      </c>
      <c r="I8" s="179">
        <f t="shared" si="2"/>
        <v>0</v>
      </c>
      <c r="L8" s="136"/>
    </row>
    <row r="9" spans="1:15" ht="19.5" customHeight="1">
      <c r="A9" s="177"/>
      <c r="B9" s="177"/>
      <c r="C9" s="177"/>
      <c r="D9" s="179">
        <v>0</v>
      </c>
      <c r="E9" s="179">
        <v>0</v>
      </c>
      <c r="F9" s="179">
        <f t="shared" si="0"/>
        <v>0</v>
      </c>
      <c r="G9" s="179">
        <f t="shared" si="1"/>
        <v>0</v>
      </c>
      <c r="H9" s="158">
        <f>SDP!$K$4</f>
        <v>1.2</v>
      </c>
      <c r="I9" s="179">
        <f t="shared" si="2"/>
        <v>0</v>
      </c>
      <c r="L9" s="136"/>
    </row>
    <row r="10" spans="1:15" ht="17.25" customHeight="1">
      <c r="A10" s="177"/>
      <c r="B10" s="177"/>
      <c r="C10" s="177"/>
      <c r="D10" s="179">
        <v>0</v>
      </c>
      <c r="E10" s="179">
        <v>0</v>
      </c>
      <c r="F10" s="179">
        <f t="shared" si="0"/>
        <v>0</v>
      </c>
      <c r="G10" s="179">
        <f t="shared" si="1"/>
        <v>0</v>
      </c>
      <c r="H10" s="158">
        <f>SDP!$K$4</f>
        <v>1.2</v>
      </c>
      <c r="I10" s="179">
        <f t="shared" si="2"/>
        <v>0</v>
      </c>
      <c r="L10" s="136"/>
    </row>
    <row r="11" spans="1:15" ht="18" customHeight="1">
      <c r="A11" s="177"/>
      <c r="B11" s="177"/>
      <c r="C11" s="177"/>
      <c r="D11" s="179"/>
      <c r="E11" s="179"/>
      <c r="F11" s="179"/>
      <c r="G11" s="179"/>
      <c r="H11" s="158">
        <f>SDP!$K$4</f>
        <v>1.2</v>
      </c>
      <c r="I11" s="179"/>
      <c r="L11" s="136"/>
    </row>
    <row r="12" spans="1:15" ht="19.5" customHeight="1">
      <c r="A12" s="177"/>
      <c r="B12" s="177"/>
      <c r="C12" s="177"/>
      <c r="D12" s="179"/>
      <c r="E12" s="179"/>
      <c r="F12" s="179"/>
      <c r="G12" s="179"/>
      <c r="H12" s="158">
        <f>SDP!$K$4</f>
        <v>1.2</v>
      </c>
      <c r="I12" s="179"/>
      <c r="L12" s="136"/>
    </row>
    <row r="13" spans="1:15" ht="25.5" customHeight="1">
      <c r="A13" s="177"/>
      <c r="B13" s="177"/>
      <c r="C13" s="177"/>
      <c r="D13" s="179"/>
      <c r="E13" s="179"/>
      <c r="F13" s="179"/>
      <c r="G13" s="179"/>
      <c r="H13" s="158">
        <f>SDP!$K$4</f>
        <v>1.2</v>
      </c>
      <c r="I13" s="179"/>
      <c r="L13" s="136"/>
    </row>
    <row r="14" spans="1:15" ht="23.25" customHeight="1">
      <c r="A14" s="177"/>
      <c r="B14" s="177"/>
      <c r="C14" s="177"/>
      <c r="D14" s="179"/>
      <c r="E14" s="179"/>
      <c r="F14" s="179"/>
      <c r="G14" s="179"/>
      <c r="H14" s="158">
        <f>SDP!$K$4</f>
        <v>1.2</v>
      </c>
      <c r="I14" s="179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27.733800000000006</v>
      </c>
      <c r="G15" s="139">
        <f>SUM(G5:G14)</f>
        <v>5.5467600000000008</v>
      </c>
      <c r="H15" s="153">
        <f>SDP!$K$4</f>
        <v>1.2</v>
      </c>
      <c r="I15" s="139">
        <f>SUM(I5:I14)</f>
        <v>33.280560000000008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7" t="str">
        <f>'PRIX ELEMENTAIRES ENGINS EQUI'!B15</f>
        <v>Trax</v>
      </c>
      <c r="B17" s="177" t="s">
        <v>221</v>
      </c>
      <c r="C17" s="177">
        <v>1</v>
      </c>
      <c r="D17" s="179">
        <f>'PRIX ELEMENTAIRES ENGINS EQUI'!G15*0.8</f>
        <v>280</v>
      </c>
      <c r="E17" s="179">
        <f>'PRIX ELEMENTAIRES ENGINS EQUI'!G15*0.2</f>
        <v>70</v>
      </c>
      <c r="F17" s="179">
        <f>D17*C17</f>
        <v>280</v>
      </c>
      <c r="G17" s="179">
        <f>E17*C17</f>
        <v>70</v>
      </c>
      <c r="H17" s="179">
        <f>SDP!$K$4</f>
        <v>1.2</v>
      </c>
      <c r="I17" s="179">
        <f>(G17+F17)*H17</f>
        <v>420</v>
      </c>
    </row>
    <row r="18" spans="1:11" ht="21" customHeight="1">
      <c r="A18" s="177" t="str">
        <f>'PRIX ELEMENTAIRES ENGINS EQUI'!B20</f>
        <v>Pompe</v>
      </c>
      <c r="B18" s="177" t="s">
        <v>221</v>
      </c>
      <c r="C18" s="177">
        <v>1</v>
      </c>
      <c r="D18" s="179">
        <f>'PRIX ELEMENTAIRES ENGINS EQUI'!G20*0.8</f>
        <v>40</v>
      </c>
      <c r="E18" s="179">
        <f>'PRIX ELEMENTAIRES ENGINS EQUI'!G20*0.2</f>
        <v>10</v>
      </c>
      <c r="F18" s="179">
        <f>D18*C18</f>
        <v>40</v>
      </c>
      <c r="G18" s="179">
        <f>E18*C18</f>
        <v>10</v>
      </c>
      <c r="H18" s="179">
        <f>SDP!$K$4</f>
        <v>1.2</v>
      </c>
      <c r="I18" s="179">
        <f>(G18+F18)*H18</f>
        <v>60</v>
      </c>
    </row>
    <row r="19" spans="1:11" ht="17.25" customHeight="1">
      <c r="A19" s="177" t="str">
        <f>'PRIX ELEMENTAIRES ENGINS EQUI'!B23</f>
        <v>Cylindre</v>
      </c>
      <c r="B19" s="177" t="s">
        <v>221</v>
      </c>
      <c r="C19" s="177">
        <v>0.5</v>
      </c>
      <c r="D19" s="179">
        <f>'PRIX ELEMENTAIRES ENGINS EQUI'!G23*0.8</f>
        <v>200</v>
      </c>
      <c r="E19" s="179">
        <f>'PRIX ELEMENTAIRES ENGINS EQUI'!G23*0.2</f>
        <v>50</v>
      </c>
      <c r="F19" s="179">
        <f t="shared" ref="F19:F23" si="3">D19*C19</f>
        <v>100</v>
      </c>
      <c r="G19" s="179">
        <f t="shared" ref="G19:G23" si="4">E19*C19</f>
        <v>25</v>
      </c>
      <c r="H19" s="179">
        <f>SDP!$K$4</f>
        <v>1.2</v>
      </c>
      <c r="I19" s="179">
        <f t="shared" ref="I19:I23" si="5">(G19+F19)*H19</f>
        <v>150</v>
      </c>
    </row>
    <row r="20" spans="1:11" ht="21" customHeight="1">
      <c r="A20" s="177" t="str">
        <f>'PRIX ELEMENTAIRES ENGINS EQUI'!B11</f>
        <v>Camion citerne</v>
      </c>
      <c r="B20" s="177" t="s">
        <v>221</v>
      </c>
      <c r="C20" s="177">
        <v>0.5</v>
      </c>
      <c r="D20" s="179">
        <f>'PRIX ELEMENTAIRES ENGINS EQUI'!G11*0.8</f>
        <v>240</v>
      </c>
      <c r="E20" s="179">
        <f>'PRIX ELEMENTAIRES ENGINS EQUI'!G11*0.2</f>
        <v>60</v>
      </c>
      <c r="F20" s="179">
        <f t="shared" si="3"/>
        <v>120</v>
      </c>
      <c r="G20" s="179">
        <f t="shared" si="4"/>
        <v>30</v>
      </c>
      <c r="H20" s="179">
        <f>SDP!$K$4</f>
        <v>1.2</v>
      </c>
      <c r="I20" s="179">
        <f t="shared" si="5"/>
        <v>180</v>
      </c>
    </row>
    <row r="21" spans="1:11" ht="18.75" customHeight="1">
      <c r="A21" s="177" t="str">
        <f>'PRIX ELEMENTAIRES ENGINS EQUI'!B12</f>
        <v>Compacteur</v>
      </c>
      <c r="B21" s="177" t="s">
        <v>221</v>
      </c>
      <c r="C21" s="177">
        <v>0.5</v>
      </c>
      <c r="D21" s="179">
        <f>'PRIX ELEMENTAIRES ENGINS EQUI'!G12*0.8</f>
        <v>200</v>
      </c>
      <c r="E21" s="179">
        <f>'PRIX ELEMENTAIRES ENGINS EQUI'!G12*0.2</f>
        <v>50</v>
      </c>
      <c r="F21" s="179">
        <f t="shared" si="3"/>
        <v>100</v>
      </c>
      <c r="G21" s="179">
        <f t="shared" si="4"/>
        <v>25</v>
      </c>
      <c r="H21" s="179">
        <f>SDP!$K$4</f>
        <v>1.2</v>
      </c>
      <c r="I21" s="179">
        <f t="shared" si="5"/>
        <v>150</v>
      </c>
    </row>
    <row r="22" spans="1:11" ht="21" customHeight="1">
      <c r="A22" s="177"/>
      <c r="B22" s="177"/>
      <c r="C22" s="177"/>
      <c r="D22" s="179"/>
      <c r="E22" s="179">
        <v>0</v>
      </c>
      <c r="F22" s="179">
        <f t="shared" si="3"/>
        <v>0</v>
      </c>
      <c r="G22" s="179">
        <f t="shared" si="4"/>
        <v>0</v>
      </c>
      <c r="H22" s="179">
        <f>SDP!$K$4</f>
        <v>1.2</v>
      </c>
      <c r="I22" s="179">
        <f t="shared" si="5"/>
        <v>0</v>
      </c>
    </row>
    <row r="23" spans="1:11" ht="18.75" customHeight="1">
      <c r="A23" s="177"/>
      <c r="B23" s="177"/>
      <c r="C23" s="177"/>
      <c r="D23" s="179"/>
      <c r="E23" s="179">
        <v>0</v>
      </c>
      <c r="F23" s="179">
        <f t="shared" si="3"/>
        <v>0</v>
      </c>
      <c r="G23" s="179">
        <f t="shared" si="4"/>
        <v>0</v>
      </c>
      <c r="H23" s="179">
        <f>SDP!$K$4</f>
        <v>1.2</v>
      </c>
      <c r="I23" s="179">
        <f t="shared" si="5"/>
        <v>0</v>
      </c>
    </row>
    <row r="24" spans="1:11" ht="19.5" customHeight="1">
      <c r="A24" s="177"/>
      <c r="B24" s="177" t="s">
        <v>221</v>
      </c>
      <c r="C24" s="177"/>
      <c r="D24" s="179"/>
      <c r="E24" s="179"/>
      <c r="F24" s="179"/>
      <c r="G24" s="179"/>
      <c r="H24" s="179">
        <f>SDP!$K$4</f>
        <v>1.2</v>
      </c>
      <c r="I24" s="179"/>
    </row>
    <row r="25" spans="1:11" ht="23.25" customHeight="1">
      <c r="A25" s="177"/>
      <c r="B25" s="177" t="s">
        <v>221</v>
      </c>
      <c r="C25" s="177"/>
      <c r="D25" s="179"/>
      <c r="E25" s="179"/>
      <c r="F25" s="179"/>
      <c r="G25" s="179"/>
      <c r="H25" s="179">
        <f>SDP!$K$4</f>
        <v>1.2</v>
      </c>
      <c r="I25" s="179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640</v>
      </c>
      <c r="G26" s="139">
        <f>SUM(G17:G25)</f>
        <v>160</v>
      </c>
      <c r="H26" s="153">
        <f>SDP!$K$4</f>
        <v>1.2</v>
      </c>
      <c r="I26" s="139">
        <f>SUM(I17:I25)</f>
        <v>960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7" t="s">
        <v>218</v>
      </c>
      <c r="B28" s="177" t="s">
        <v>221</v>
      </c>
      <c r="C28" s="177">
        <v>1</v>
      </c>
      <c r="D28" s="179">
        <f>K28*0.8</f>
        <v>33.527999999999999</v>
      </c>
      <c r="E28" s="179">
        <f>K28*0.2</f>
        <v>8.3819999999999997</v>
      </c>
      <c r="F28" s="179">
        <f>ROUND(D28*C28,3)</f>
        <v>33.527999999999999</v>
      </c>
      <c r="G28" s="179">
        <f>ROUND(E28*C28,3)</f>
        <v>8.3819999999999997</v>
      </c>
      <c r="H28" s="179">
        <f>SDP!$K$4</f>
        <v>1.2</v>
      </c>
      <c r="I28" s="179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77" t="s">
        <v>219</v>
      </c>
      <c r="B29" s="177" t="s">
        <v>221</v>
      </c>
      <c r="C29" s="177">
        <v>2</v>
      </c>
      <c r="D29" s="179">
        <f>ROUND(K29*0.8,3)</f>
        <v>29.434000000000001</v>
      </c>
      <c r="E29" s="179">
        <f>ROUND(K29*0.2,3)</f>
        <v>7.3579999999999997</v>
      </c>
      <c r="F29" s="179">
        <f>ROUND(D29*C29,3)</f>
        <v>58.868000000000002</v>
      </c>
      <c r="G29" s="179">
        <f>ROUND(E29*C29,3)</f>
        <v>14.715999999999999</v>
      </c>
      <c r="H29" s="179">
        <f>SDP!$K$4</f>
        <v>1.2</v>
      </c>
      <c r="I29" s="179">
        <f t="shared" si="6"/>
        <v>88.300799999999995</v>
      </c>
      <c r="K29">
        <f>'PRIX ELEMENTAIRES MO'!$I$16</f>
        <v>36.792000000000002</v>
      </c>
    </row>
    <row r="30" spans="1:11" ht="18" customHeight="1">
      <c r="A30" s="177" t="s">
        <v>220</v>
      </c>
      <c r="B30" s="177" t="s">
        <v>221</v>
      </c>
      <c r="C30" s="23">
        <v>6</v>
      </c>
      <c r="D30" s="179">
        <f t="shared" ref="D30" si="7">K30*0.8</f>
        <v>21.488</v>
      </c>
      <c r="E30" s="179">
        <f t="shared" ref="E30" si="8">K30*0.2</f>
        <v>5.3719999999999999</v>
      </c>
      <c r="F30" s="179">
        <f t="shared" ref="F30" si="9">D30*C30</f>
        <v>128.928</v>
      </c>
      <c r="G30" s="179">
        <f t="shared" ref="G30" si="10">E30*C30</f>
        <v>32.231999999999999</v>
      </c>
      <c r="H30" s="179">
        <f>SDP!$K$4</f>
        <v>1.2</v>
      </c>
      <c r="I30" s="179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8"/>
      <c r="E34" s="178"/>
      <c r="F34" s="178">
        <f>F31+F26</f>
        <v>861.32400000000007</v>
      </c>
      <c r="G34" s="143">
        <f>G31+G26</f>
        <v>215.32999999999998</v>
      </c>
      <c r="H34" s="156"/>
      <c r="I34" s="150">
        <f>I31+I26</f>
        <v>1291.9848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8"/>
      <c r="E36" s="178"/>
      <c r="F36" s="178"/>
      <c r="G36" s="178">
        <v>2300</v>
      </c>
      <c r="H36" s="158"/>
      <c r="I36" s="178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28.108288695652181</v>
      </c>
      <c r="G38" s="145">
        <f>G34/G36+G15</f>
        <v>5.6403817391304356</v>
      </c>
      <c r="H38" s="160"/>
      <c r="I38" s="145">
        <f>I34/G36+I15</f>
        <v>33.842292521739139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28.108000000000001</v>
      </c>
      <c r="G39" s="146">
        <f>ROUND(G38,3)</f>
        <v>5.64</v>
      </c>
      <c r="H39" s="161">
        <f>SDP!$K$4</f>
        <v>1.2</v>
      </c>
      <c r="I39" s="146">
        <f>ROUND(I38,3)</f>
        <v>33.841999999999999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 codeName="Feuil36"/>
  <dimension ref="A1:O39"/>
  <sheetViews>
    <sheetView topLeftCell="A4" workbookViewId="0">
      <selection activeCell="K5" sqref="K5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404</v>
      </c>
      <c r="B1" s="221" t="str">
        <f>'BP+BE'!B44</f>
        <v>Gravier 4/15 pour drains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9" t="s">
        <v>418</v>
      </c>
      <c r="E3" s="179" t="s">
        <v>195</v>
      </c>
      <c r="F3" s="179" t="s">
        <v>418</v>
      </c>
      <c r="G3" s="178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7" t="str">
        <f>'PRIX ELEMENTAIRES FOURNITURES'!B113</f>
        <v>Gravier 4/15</v>
      </c>
      <c r="B5" s="177" t="s">
        <v>23</v>
      </c>
      <c r="C5" s="177">
        <v>1.1000000000000001</v>
      </c>
      <c r="D5" s="179">
        <f>'PRIX ELEMENTAIRES FOURNITURES'!J113*0.8</f>
        <v>20.185600000000001</v>
      </c>
      <c r="E5" s="179">
        <f>'PRIX ELEMENTAIRES FOURNITURES'!J113*0.2</f>
        <v>5.0464000000000002</v>
      </c>
      <c r="F5" s="179">
        <f t="shared" ref="F5:F10" si="0">D5*C5</f>
        <v>22.204160000000002</v>
      </c>
      <c r="G5" s="179">
        <f t="shared" ref="G5:G10" si="1">E5*C5</f>
        <v>5.5510400000000004</v>
      </c>
      <c r="H5" s="158">
        <f>SDP!$K$4</f>
        <v>1.2</v>
      </c>
      <c r="I5" s="179">
        <f t="shared" ref="I5:I10" si="2">(F5+G5)*H5</f>
        <v>33.306240000000003</v>
      </c>
      <c r="L5" s="136"/>
    </row>
    <row r="6" spans="1:15" ht="17.25" customHeight="1">
      <c r="A6" s="177" t="str">
        <f>'PRIX ELEMENTAIRES FOURNITURES'!B7</f>
        <v>Eau</v>
      </c>
      <c r="B6" s="177" t="s">
        <v>23</v>
      </c>
      <c r="C6" s="177">
        <v>0.12</v>
      </c>
      <c r="D6" s="179">
        <f>'PRIX ELEMENTAIRES FOURNITURES'!J7*0.8</f>
        <v>0.4</v>
      </c>
      <c r="E6" s="179">
        <f>'PRIX ELEMENTAIRES FOURNITURES'!J7*0.2</f>
        <v>0.1</v>
      </c>
      <c r="F6" s="179">
        <f t="shared" si="0"/>
        <v>4.8000000000000001E-2</v>
      </c>
      <c r="G6" s="179">
        <f t="shared" si="1"/>
        <v>1.2E-2</v>
      </c>
      <c r="H6" s="158">
        <f>SDP!$K$4</f>
        <v>1.2</v>
      </c>
      <c r="I6" s="179">
        <f t="shared" si="2"/>
        <v>7.1999999999999995E-2</v>
      </c>
      <c r="L6" s="136"/>
    </row>
    <row r="7" spans="1:15" ht="15" customHeight="1">
      <c r="A7" s="177"/>
      <c r="B7" s="177"/>
      <c r="C7" s="177"/>
      <c r="D7" s="179"/>
      <c r="E7" s="179"/>
      <c r="F7" s="179">
        <f t="shared" si="0"/>
        <v>0</v>
      </c>
      <c r="G7" s="179">
        <f t="shared" si="1"/>
        <v>0</v>
      </c>
      <c r="H7" s="158">
        <f>SDP!$K$4</f>
        <v>1.2</v>
      </c>
      <c r="I7" s="179">
        <f t="shared" si="2"/>
        <v>0</v>
      </c>
    </row>
    <row r="8" spans="1:15" ht="21" customHeight="1">
      <c r="A8" s="177"/>
      <c r="B8" s="177"/>
      <c r="C8" s="177"/>
      <c r="D8" s="179"/>
      <c r="E8" s="179"/>
      <c r="F8" s="179">
        <f t="shared" si="0"/>
        <v>0</v>
      </c>
      <c r="G8" s="179">
        <f t="shared" si="1"/>
        <v>0</v>
      </c>
      <c r="H8" s="158">
        <f>SDP!$K$4</f>
        <v>1.2</v>
      </c>
      <c r="I8" s="179">
        <f t="shared" si="2"/>
        <v>0</v>
      </c>
      <c r="L8" s="136"/>
    </row>
    <row r="9" spans="1:15" ht="19.5" customHeight="1">
      <c r="A9" s="177"/>
      <c r="B9" s="177"/>
      <c r="C9" s="177"/>
      <c r="D9" s="179">
        <v>0</v>
      </c>
      <c r="E9" s="179">
        <v>0</v>
      </c>
      <c r="F9" s="179">
        <f t="shared" si="0"/>
        <v>0</v>
      </c>
      <c r="G9" s="179">
        <f t="shared" si="1"/>
        <v>0</v>
      </c>
      <c r="H9" s="158">
        <f>SDP!$K$4</f>
        <v>1.2</v>
      </c>
      <c r="I9" s="179">
        <f t="shared" si="2"/>
        <v>0</v>
      </c>
      <c r="L9" s="136"/>
    </row>
    <row r="10" spans="1:15" ht="17.25" customHeight="1">
      <c r="A10" s="177"/>
      <c r="B10" s="177"/>
      <c r="C10" s="177"/>
      <c r="D10" s="179">
        <v>0</v>
      </c>
      <c r="E10" s="179">
        <v>0</v>
      </c>
      <c r="F10" s="179">
        <f t="shared" si="0"/>
        <v>0</v>
      </c>
      <c r="G10" s="179">
        <f t="shared" si="1"/>
        <v>0</v>
      </c>
      <c r="H10" s="158">
        <f>SDP!$K$4</f>
        <v>1.2</v>
      </c>
      <c r="I10" s="179">
        <f t="shared" si="2"/>
        <v>0</v>
      </c>
      <c r="L10" s="136"/>
    </row>
    <row r="11" spans="1:15" ht="18" customHeight="1">
      <c r="A11" s="177"/>
      <c r="B11" s="177"/>
      <c r="C11" s="177"/>
      <c r="D11" s="179"/>
      <c r="E11" s="179"/>
      <c r="F11" s="179"/>
      <c r="G11" s="179"/>
      <c r="H11" s="158">
        <f>SDP!$K$4</f>
        <v>1.2</v>
      </c>
      <c r="I11" s="179"/>
      <c r="L11" s="136"/>
    </row>
    <row r="12" spans="1:15" ht="19.5" customHeight="1">
      <c r="A12" s="177"/>
      <c r="B12" s="177"/>
      <c r="C12" s="177"/>
      <c r="D12" s="179"/>
      <c r="E12" s="179"/>
      <c r="F12" s="179"/>
      <c r="G12" s="179"/>
      <c r="H12" s="158">
        <f>SDP!$K$4</f>
        <v>1.2</v>
      </c>
      <c r="I12" s="179"/>
      <c r="L12" s="136"/>
    </row>
    <row r="13" spans="1:15" ht="25.5" customHeight="1">
      <c r="A13" s="177"/>
      <c r="B13" s="177"/>
      <c r="C13" s="177"/>
      <c r="D13" s="179"/>
      <c r="E13" s="179"/>
      <c r="F13" s="179"/>
      <c r="G13" s="179"/>
      <c r="H13" s="158">
        <f>SDP!$K$4</f>
        <v>1.2</v>
      </c>
      <c r="I13" s="179"/>
      <c r="L13" s="136"/>
    </row>
    <row r="14" spans="1:15" ht="23.25" customHeight="1">
      <c r="A14" s="177"/>
      <c r="B14" s="177"/>
      <c r="C14" s="177"/>
      <c r="D14" s="179"/>
      <c r="E14" s="179"/>
      <c r="F14" s="179"/>
      <c r="G14" s="179"/>
      <c r="H14" s="158">
        <f>SDP!$K$4</f>
        <v>1.2</v>
      </c>
      <c r="I14" s="179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27.815200000000001</v>
      </c>
      <c r="G15" s="139">
        <f>SUM(G5:G14)</f>
        <v>5.56304</v>
      </c>
      <c r="H15" s="153">
        <f>SDP!$K$4</f>
        <v>1.2</v>
      </c>
      <c r="I15" s="139">
        <f>SUM(I5:I14)</f>
        <v>33.378240000000005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7" t="str">
        <f>'PRIX ELEMENTAIRES ENGINS EQUI'!B15</f>
        <v>Trax</v>
      </c>
      <c r="B17" s="177" t="s">
        <v>221</v>
      </c>
      <c r="C17" s="177">
        <v>1</v>
      </c>
      <c r="D17" s="179">
        <f>'PRIX ELEMENTAIRES ENGINS EQUI'!G15*0.8</f>
        <v>280</v>
      </c>
      <c r="E17" s="179">
        <f>'PRIX ELEMENTAIRES ENGINS EQUI'!G15*0.2</f>
        <v>70</v>
      </c>
      <c r="F17" s="179">
        <f>D17*C17</f>
        <v>280</v>
      </c>
      <c r="G17" s="179">
        <f>E17*C17</f>
        <v>70</v>
      </c>
      <c r="H17" s="179">
        <f>SDP!$K$4</f>
        <v>1.2</v>
      </c>
      <c r="I17" s="179">
        <f>(G17+F17)*H17</f>
        <v>420</v>
      </c>
    </row>
    <row r="18" spans="1:11" ht="21" customHeight="1">
      <c r="A18" s="177" t="str">
        <f>'PRIX ELEMENTAIRES ENGINS EQUI'!B20</f>
        <v>Pompe</v>
      </c>
      <c r="B18" s="177" t="s">
        <v>221</v>
      </c>
      <c r="C18" s="177">
        <v>1</v>
      </c>
      <c r="D18" s="179">
        <f>'PRIX ELEMENTAIRES ENGINS EQUI'!G20*0.8</f>
        <v>40</v>
      </c>
      <c r="E18" s="179">
        <f>'PRIX ELEMENTAIRES ENGINS EQUI'!G20*0.2</f>
        <v>10</v>
      </c>
      <c r="F18" s="179">
        <f>D18*C18</f>
        <v>40</v>
      </c>
      <c r="G18" s="179">
        <f>E18*C18</f>
        <v>10</v>
      </c>
      <c r="H18" s="179">
        <f>SDP!$K$4</f>
        <v>1.2</v>
      </c>
      <c r="I18" s="179">
        <f>(G18+F18)*H18</f>
        <v>60</v>
      </c>
    </row>
    <row r="19" spans="1:11" ht="17.25" customHeight="1">
      <c r="A19" s="177" t="str">
        <f>'PRIX ELEMENTAIRES ENGINS EQUI'!B23</f>
        <v>Cylindre</v>
      </c>
      <c r="B19" s="177" t="s">
        <v>221</v>
      </c>
      <c r="C19" s="177">
        <v>0.5</v>
      </c>
      <c r="D19" s="179">
        <f>'PRIX ELEMENTAIRES ENGINS EQUI'!G23*0.8</f>
        <v>200</v>
      </c>
      <c r="E19" s="179">
        <f>'PRIX ELEMENTAIRES ENGINS EQUI'!G23*0.2</f>
        <v>50</v>
      </c>
      <c r="F19" s="179">
        <f t="shared" ref="F19:F23" si="3">D19*C19</f>
        <v>100</v>
      </c>
      <c r="G19" s="179">
        <f t="shared" ref="G19:G23" si="4">E19*C19</f>
        <v>25</v>
      </c>
      <c r="H19" s="179">
        <f>SDP!$K$4</f>
        <v>1.2</v>
      </c>
      <c r="I19" s="179">
        <f t="shared" ref="I19:I23" si="5">(G19+F19)*H19</f>
        <v>150</v>
      </c>
    </row>
    <row r="20" spans="1:11" ht="21" customHeight="1">
      <c r="A20" s="177" t="str">
        <f>'PRIX ELEMENTAIRES ENGINS EQUI'!B11</f>
        <v>Camion citerne</v>
      </c>
      <c r="B20" s="177" t="s">
        <v>221</v>
      </c>
      <c r="C20" s="177">
        <v>0.5</v>
      </c>
      <c r="D20" s="179">
        <f>'PRIX ELEMENTAIRES ENGINS EQUI'!G11*0.8</f>
        <v>240</v>
      </c>
      <c r="E20" s="179">
        <f>'PRIX ELEMENTAIRES ENGINS EQUI'!G11*0.2</f>
        <v>60</v>
      </c>
      <c r="F20" s="179">
        <f t="shared" si="3"/>
        <v>120</v>
      </c>
      <c r="G20" s="179">
        <f t="shared" si="4"/>
        <v>30</v>
      </c>
      <c r="H20" s="179">
        <f>SDP!$K$4</f>
        <v>1.2</v>
      </c>
      <c r="I20" s="179">
        <f t="shared" si="5"/>
        <v>180</v>
      </c>
    </row>
    <row r="21" spans="1:11" ht="18.75" customHeight="1">
      <c r="A21" s="177" t="str">
        <f>'PRIX ELEMENTAIRES ENGINS EQUI'!B12</f>
        <v>Compacteur</v>
      </c>
      <c r="B21" s="177" t="s">
        <v>221</v>
      </c>
      <c r="C21" s="177">
        <v>0.5</v>
      </c>
      <c r="D21" s="179">
        <f>'PRIX ELEMENTAIRES ENGINS EQUI'!G12*0.8</f>
        <v>200</v>
      </c>
      <c r="E21" s="179">
        <f>'PRIX ELEMENTAIRES ENGINS EQUI'!G12*0.2</f>
        <v>50</v>
      </c>
      <c r="F21" s="179">
        <f t="shared" si="3"/>
        <v>100</v>
      </c>
      <c r="G21" s="179">
        <f t="shared" si="4"/>
        <v>25</v>
      </c>
      <c r="H21" s="179">
        <f>SDP!$K$4</f>
        <v>1.2</v>
      </c>
      <c r="I21" s="179">
        <f t="shared" si="5"/>
        <v>150</v>
      </c>
    </row>
    <row r="22" spans="1:11" ht="21" customHeight="1">
      <c r="A22" s="177"/>
      <c r="B22" s="177"/>
      <c r="C22" s="177"/>
      <c r="D22" s="179"/>
      <c r="E22" s="179">
        <v>0</v>
      </c>
      <c r="F22" s="179">
        <f t="shared" si="3"/>
        <v>0</v>
      </c>
      <c r="G22" s="179">
        <f t="shared" si="4"/>
        <v>0</v>
      </c>
      <c r="H22" s="179">
        <f>SDP!$K$4</f>
        <v>1.2</v>
      </c>
      <c r="I22" s="179">
        <f t="shared" si="5"/>
        <v>0</v>
      </c>
    </row>
    <row r="23" spans="1:11" ht="18.75" customHeight="1">
      <c r="A23" s="177"/>
      <c r="B23" s="177"/>
      <c r="C23" s="177"/>
      <c r="D23" s="179"/>
      <c r="E23" s="179">
        <v>0</v>
      </c>
      <c r="F23" s="179">
        <f t="shared" si="3"/>
        <v>0</v>
      </c>
      <c r="G23" s="179">
        <f t="shared" si="4"/>
        <v>0</v>
      </c>
      <c r="H23" s="179">
        <f>SDP!$K$4</f>
        <v>1.2</v>
      </c>
      <c r="I23" s="179">
        <f t="shared" si="5"/>
        <v>0</v>
      </c>
    </row>
    <row r="24" spans="1:11" ht="19.5" customHeight="1">
      <c r="A24" s="177"/>
      <c r="B24" s="177" t="s">
        <v>221</v>
      </c>
      <c r="C24" s="177"/>
      <c r="D24" s="179"/>
      <c r="E24" s="179"/>
      <c r="F24" s="179"/>
      <c r="G24" s="179"/>
      <c r="H24" s="179">
        <f>SDP!$K$4</f>
        <v>1.2</v>
      </c>
      <c r="I24" s="179"/>
    </row>
    <row r="25" spans="1:11" ht="23.25" customHeight="1">
      <c r="A25" s="177"/>
      <c r="B25" s="177" t="s">
        <v>221</v>
      </c>
      <c r="C25" s="177"/>
      <c r="D25" s="179"/>
      <c r="E25" s="179"/>
      <c r="F25" s="179"/>
      <c r="G25" s="179"/>
      <c r="H25" s="179">
        <f>SDP!$K$4</f>
        <v>1.2</v>
      </c>
      <c r="I25" s="179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640</v>
      </c>
      <c r="G26" s="139">
        <f>SUM(G17:G25)</f>
        <v>160</v>
      </c>
      <c r="H26" s="153">
        <f>SDP!$K$4</f>
        <v>1.2</v>
      </c>
      <c r="I26" s="139">
        <f>SUM(I17:I25)</f>
        <v>960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7" t="s">
        <v>218</v>
      </c>
      <c r="B28" s="177" t="s">
        <v>221</v>
      </c>
      <c r="C28" s="177">
        <v>1</v>
      </c>
      <c r="D28" s="179">
        <f>K28*0.8</f>
        <v>33.527999999999999</v>
      </c>
      <c r="E28" s="179">
        <f>K28*0.2</f>
        <v>8.3819999999999997</v>
      </c>
      <c r="F28" s="179">
        <f>ROUND(D28*C28,3)</f>
        <v>33.527999999999999</v>
      </c>
      <c r="G28" s="179">
        <f>ROUND(E28*C28,3)</f>
        <v>8.3819999999999997</v>
      </c>
      <c r="H28" s="179">
        <f>SDP!$K$4</f>
        <v>1.2</v>
      </c>
      <c r="I28" s="179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77" t="s">
        <v>219</v>
      </c>
      <c r="B29" s="177" t="s">
        <v>221</v>
      </c>
      <c r="C29" s="177">
        <v>2</v>
      </c>
      <c r="D29" s="179">
        <f>ROUND(K29*0.8,3)</f>
        <v>29.434000000000001</v>
      </c>
      <c r="E29" s="179">
        <f>ROUND(K29*0.2,3)</f>
        <v>7.3579999999999997</v>
      </c>
      <c r="F29" s="179">
        <f>ROUND(D29*C29,3)</f>
        <v>58.868000000000002</v>
      </c>
      <c r="G29" s="179">
        <f>ROUND(E29*C29,3)</f>
        <v>14.715999999999999</v>
      </c>
      <c r="H29" s="179">
        <f>SDP!$K$4</f>
        <v>1.2</v>
      </c>
      <c r="I29" s="179">
        <f t="shared" si="6"/>
        <v>88.300799999999995</v>
      </c>
      <c r="K29">
        <f>'PRIX ELEMENTAIRES MO'!$I$16</f>
        <v>36.792000000000002</v>
      </c>
    </row>
    <row r="30" spans="1:11" ht="18" customHeight="1">
      <c r="A30" s="177" t="s">
        <v>220</v>
      </c>
      <c r="B30" s="177" t="s">
        <v>221</v>
      </c>
      <c r="C30" s="23">
        <v>6</v>
      </c>
      <c r="D30" s="179">
        <f t="shared" ref="D30" si="7">K30*0.8</f>
        <v>21.488</v>
      </c>
      <c r="E30" s="179">
        <f t="shared" ref="E30" si="8">K30*0.2</f>
        <v>5.3719999999999999</v>
      </c>
      <c r="F30" s="179">
        <f t="shared" ref="F30" si="9">D30*C30</f>
        <v>128.928</v>
      </c>
      <c r="G30" s="179">
        <f t="shared" ref="G30" si="10">E30*C30</f>
        <v>32.231999999999999</v>
      </c>
      <c r="H30" s="179">
        <f>SDP!$K$4</f>
        <v>1.2</v>
      </c>
      <c r="I30" s="179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8"/>
      <c r="E34" s="178"/>
      <c r="F34" s="178">
        <f>F31+F26</f>
        <v>861.32400000000007</v>
      </c>
      <c r="G34" s="143">
        <f>G31+G26</f>
        <v>215.32999999999998</v>
      </c>
      <c r="H34" s="156"/>
      <c r="I34" s="150">
        <f>I31+I26</f>
        <v>1291.9848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8"/>
      <c r="E36" s="178"/>
      <c r="F36" s="178"/>
      <c r="G36" s="178">
        <v>2300</v>
      </c>
      <c r="H36" s="158"/>
      <c r="I36" s="178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28.189688695652176</v>
      </c>
      <c r="G38" s="145">
        <f>G34/G36+G15</f>
        <v>5.6566617391304348</v>
      </c>
      <c r="H38" s="160"/>
      <c r="I38" s="145">
        <f>I34/G36+I15</f>
        <v>33.939972521739136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28.19</v>
      </c>
      <c r="G39" s="146">
        <f>ROUND(G38,3)</f>
        <v>5.657</v>
      </c>
      <c r="H39" s="161">
        <f>SDP!$K$4</f>
        <v>1.2</v>
      </c>
      <c r="I39" s="146">
        <f>ROUND(I38,3)</f>
        <v>33.94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90"/>
  <dimension ref="A1:F251"/>
  <sheetViews>
    <sheetView workbookViewId="0">
      <selection activeCell="E3" sqref="E3"/>
    </sheetView>
  </sheetViews>
  <sheetFormatPr baseColWidth="10" defaultRowHeight="15"/>
  <cols>
    <col min="1" max="1" width="8.85546875" customWidth="1"/>
    <col min="2" max="2" width="77.7109375" customWidth="1"/>
    <col min="3" max="3" width="12.85546875" customWidth="1"/>
    <col min="4" max="4" width="13" customWidth="1"/>
    <col min="5" max="6" width="14.7109375" customWidth="1"/>
  </cols>
  <sheetData>
    <row r="1" spans="1:6" ht="30">
      <c r="A1" s="2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28.5" customHeight="1">
      <c r="A2" s="7"/>
      <c r="B2" s="8" t="s">
        <v>6</v>
      </c>
      <c r="C2" s="7"/>
      <c r="D2" s="7"/>
      <c r="E2" s="7"/>
      <c r="F2" s="7"/>
    </row>
    <row r="3" spans="1:6" ht="21" customHeight="1">
      <c r="A3" s="2">
        <v>1</v>
      </c>
      <c r="B3" s="2" t="s">
        <v>7</v>
      </c>
      <c r="C3" s="5" t="s">
        <v>8</v>
      </c>
      <c r="D3" s="5">
        <v>1</v>
      </c>
      <c r="E3" s="2"/>
      <c r="F3" s="2"/>
    </row>
    <row r="4" spans="1:6">
      <c r="A4" s="6"/>
      <c r="B4" s="236" t="s">
        <v>10</v>
      </c>
      <c r="C4" s="237"/>
      <c r="D4" s="237"/>
      <c r="E4" s="238"/>
      <c r="F4" s="6"/>
    </row>
    <row r="5" spans="1:6">
      <c r="A5" s="7"/>
      <c r="B5" s="7" t="s">
        <v>9</v>
      </c>
      <c r="C5" s="7"/>
      <c r="D5" s="7"/>
      <c r="E5" s="7"/>
      <c r="F5" s="7"/>
    </row>
    <row r="6" spans="1:6" ht="22.5" customHeight="1">
      <c r="A6" s="5">
        <v>101</v>
      </c>
      <c r="B6" s="10" t="s">
        <v>11</v>
      </c>
      <c r="C6" s="5" t="s">
        <v>21</v>
      </c>
      <c r="D6" s="5"/>
      <c r="E6" s="2"/>
      <c r="F6" s="2"/>
    </row>
    <row r="7" spans="1:6" ht="19.5" customHeight="1">
      <c r="A7" s="5">
        <v>102</v>
      </c>
      <c r="B7" s="10" t="s">
        <v>12</v>
      </c>
      <c r="C7" s="5" t="s">
        <v>22</v>
      </c>
      <c r="D7" s="5"/>
      <c r="E7" s="2"/>
      <c r="F7" s="2"/>
    </row>
    <row r="8" spans="1:6" ht="18.75" customHeight="1">
      <c r="A8" s="5">
        <v>103</v>
      </c>
      <c r="B8" s="10" t="s">
        <v>14</v>
      </c>
      <c r="C8" s="5" t="s">
        <v>23</v>
      </c>
      <c r="D8" s="5"/>
      <c r="E8" s="2"/>
      <c r="F8" s="2"/>
    </row>
    <row r="9" spans="1:6" ht="16.5" customHeight="1">
      <c r="A9" s="5">
        <v>104</v>
      </c>
      <c r="B9" s="10" t="s">
        <v>13</v>
      </c>
      <c r="C9" s="5" t="s">
        <v>21</v>
      </c>
      <c r="D9" s="5"/>
      <c r="E9" s="2"/>
      <c r="F9" s="2"/>
    </row>
    <row r="10" spans="1:6">
      <c r="A10" s="5">
        <v>105</v>
      </c>
      <c r="B10" s="10" t="s">
        <v>15</v>
      </c>
      <c r="C10" s="5" t="s">
        <v>21</v>
      </c>
      <c r="D10" s="5"/>
      <c r="E10" s="2"/>
      <c r="F10" s="2"/>
    </row>
    <row r="11" spans="1:6">
      <c r="A11" s="5">
        <v>106</v>
      </c>
      <c r="B11" s="10" t="s">
        <v>16</v>
      </c>
      <c r="C11" s="5" t="s">
        <v>22</v>
      </c>
      <c r="D11" s="5"/>
      <c r="E11" s="2"/>
      <c r="F11" s="2"/>
    </row>
    <row r="12" spans="1:6">
      <c r="A12" s="5">
        <v>107</v>
      </c>
      <c r="B12" s="10" t="s">
        <v>17</v>
      </c>
      <c r="C12" s="5" t="s">
        <v>24</v>
      </c>
      <c r="D12" s="5"/>
      <c r="E12" s="2"/>
      <c r="F12" s="2"/>
    </row>
    <row r="13" spans="1:6">
      <c r="A13" s="5">
        <v>108</v>
      </c>
      <c r="B13" s="10" t="s">
        <v>18</v>
      </c>
      <c r="C13" s="5" t="s">
        <v>22</v>
      </c>
      <c r="D13" s="5"/>
      <c r="E13" s="2"/>
      <c r="F13" s="2"/>
    </row>
    <row r="14" spans="1:6">
      <c r="A14" s="5">
        <v>109</v>
      </c>
      <c r="B14" s="10" t="s">
        <v>19</v>
      </c>
      <c r="C14" s="5" t="s">
        <v>22</v>
      </c>
      <c r="D14" s="5"/>
      <c r="E14" s="2"/>
      <c r="F14" s="2"/>
    </row>
    <row r="15" spans="1:6">
      <c r="A15" s="5">
        <v>110</v>
      </c>
      <c r="B15" s="10" t="s">
        <v>20</v>
      </c>
      <c r="C15" s="5" t="s">
        <v>24</v>
      </c>
      <c r="D15" s="5"/>
      <c r="E15" s="2"/>
      <c r="F15" s="2"/>
    </row>
    <row r="16" spans="1:6">
      <c r="A16" s="6"/>
      <c r="B16" s="236" t="s">
        <v>25</v>
      </c>
      <c r="C16" s="237"/>
      <c r="D16" s="237"/>
      <c r="E16" s="238"/>
      <c r="F16" s="6"/>
    </row>
    <row r="17" spans="1:6">
      <c r="A17" s="7"/>
      <c r="B17" s="7" t="s">
        <v>26</v>
      </c>
      <c r="C17" s="9"/>
      <c r="D17" s="9"/>
      <c r="E17" s="7"/>
      <c r="F17" s="7"/>
    </row>
    <row r="18" spans="1:6">
      <c r="A18" s="5">
        <v>201</v>
      </c>
      <c r="B18" s="10" t="s">
        <v>27</v>
      </c>
      <c r="C18" s="5" t="s">
        <v>23</v>
      </c>
      <c r="D18" s="5"/>
      <c r="E18" s="2"/>
      <c r="F18" s="2"/>
    </row>
    <row r="19" spans="1:6">
      <c r="A19" s="5">
        <v>202</v>
      </c>
      <c r="B19" s="10" t="s">
        <v>28</v>
      </c>
      <c r="C19" s="5" t="s">
        <v>23</v>
      </c>
      <c r="D19" s="5"/>
      <c r="E19" s="2"/>
      <c r="F19" s="2"/>
    </row>
    <row r="20" spans="1:6">
      <c r="A20" s="5">
        <v>203</v>
      </c>
      <c r="B20" s="10" t="s">
        <v>29</v>
      </c>
      <c r="C20" s="5" t="s">
        <v>23</v>
      </c>
      <c r="D20" s="5"/>
      <c r="E20" s="2"/>
      <c r="F20" s="2"/>
    </row>
    <row r="21" spans="1:6">
      <c r="A21" s="5">
        <v>204</v>
      </c>
      <c r="B21" s="10" t="s">
        <v>30</v>
      </c>
      <c r="C21" s="5" t="s">
        <v>23</v>
      </c>
      <c r="D21" s="5"/>
      <c r="E21" s="2"/>
      <c r="F21" s="2"/>
    </row>
    <row r="22" spans="1:6">
      <c r="A22" s="5">
        <v>205</v>
      </c>
      <c r="B22" s="10" t="s">
        <v>31</v>
      </c>
      <c r="C22" s="5" t="s">
        <v>23</v>
      </c>
      <c r="D22" s="5"/>
      <c r="E22" s="2"/>
      <c r="F22" s="2"/>
    </row>
    <row r="23" spans="1:6">
      <c r="A23" s="5">
        <v>206</v>
      </c>
      <c r="B23" s="10" t="s">
        <v>32</v>
      </c>
      <c r="C23" s="5" t="s">
        <v>23</v>
      </c>
      <c r="D23" s="5"/>
      <c r="E23" s="2"/>
      <c r="F23" s="2"/>
    </row>
    <row r="24" spans="1:6">
      <c r="A24" s="6"/>
      <c r="B24" s="236" t="s">
        <v>33</v>
      </c>
      <c r="C24" s="237"/>
      <c r="D24" s="237"/>
      <c r="E24" s="238"/>
      <c r="F24" s="6"/>
    </row>
    <row r="25" spans="1:6">
      <c r="A25" s="7"/>
      <c r="B25" s="7" t="s">
        <v>34</v>
      </c>
      <c r="C25" s="9"/>
      <c r="D25" s="9"/>
      <c r="E25" s="7"/>
      <c r="F25" s="7"/>
    </row>
    <row r="26" spans="1:6">
      <c r="A26" s="5">
        <v>301</v>
      </c>
      <c r="B26" s="2" t="s">
        <v>42</v>
      </c>
      <c r="C26" s="5" t="s">
        <v>23</v>
      </c>
      <c r="D26" s="5"/>
      <c r="E26" s="2"/>
      <c r="F26" s="2"/>
    </row>
    <row r="27" spans="1:6">
      <c r="A27" s="5">
        <v>302</v>
      </c>
      <c r="B27" s="2" t="s">
        <v>43</v>
      </c>
      <c r="C27" s="5" t="s">
        <v>23</v>
      </c>
      <c r="D27" s="5"/>
      <c r="E27" s="2"/>
      <c r="F27" s="2"/>
    </row>
    <row r="28" spans="1:6">
      <c r="A28" s="5">
        <v>303</v>
      </c>
      <c r="B28" s="2" t="s">
        <v>44</v>
      </c>
      <c r="C28" s="5" t="s">
        <v>23</v>
      </c>
      <c r="D28" s="5"/>
      <c r="E28" s="2"/>
      <c r="F28" s="2"/>
    </row>
    <row r="29" spans="1:6">
      <c r="A29" s="5">
        <v>304</v>
      </c>
      <c r="B29" s="2" t="s">
        <v>45</v>
      </c>
      <c r="C29" s="5" t="s">
        <v>21</v>
      </c>
      <c r="D29" s="5"/>
      <c r="E29" s="2"/>
      <c r="F29" s="2"/>
    </row>
    <row r="30" spans="1:6">
      <c r="A30" s="5" t="s">
        <v>35</v>
      </c>
      <c r="B30" s="2" t="s">
        <v>46</v>
      </c>
      <c r="C30" s="5" t="s">
        <v>24</v>
      </c>
      <c r="D30" s="5"/>
      <c r="E30" s="2"/>
      <c r="F30" s="2"/>
    </row>
    <row r="31" spans="1:6">
      <c r="A31" s="5" t="s">
        <v>36</v>
      </c>
      <c r="B31" s="2" t="s">
        <v>47</v>
      </c>
      <c r="C31" s="5" t="s">
        <v>24</v>
      </c>
      <c r="D31" s="5"/>
      <c r="E31" s="2"/>
      <c r="F31" s="2"/>
    </row>
    <row r="32" spans="1:6">
      <c r="A32" s="5" t="s">
        <v>37</v>
      </c>
      <c r="B32" s="2" t="s">
        <v>48</v>
      </c>
      <c r="C32" s="5" t="s">
        <v>24</v>
      </c>
      <c r="D32" s="5"/>
      <c r="E32" s="2"/>
      <c r="F32" s="2"/>
    </row>
    <row r="33" spans="1:6">
      <c r="A33" s="5" t="s">
        <v>38</v>
      </c>
      <c r="B33" s="2" t="s">
        <v>49</v>
      </c>
      <c r="C33" s="5" t="s">
        <v>24</v>
      </c>
      <c r="D33" s="5"/>
      <c r="E33" s="2"/>
      <c r="F33" s="2"/>
    </row>
    <row r="34" spans="1:6">
      <c r="A34" s="5">
        <v>306</v>
      </c>
      <c r="B34" s="2" t="s">
        <v>50</v>
      </c>
      <c r="C34" s="5" t="s">
        <v>21</v>
      </c>
      <c r="D34" s="5"/>
      <c r="E34" s="2"/>
      <c r="F34" s="2"/>
    </row>
    <row r="35" spans="1:6">
      <c r="A35" s="5" t="s">
        <v>39</v>
      </c>
      <c r="B35" s="2" t="s">
        <v>51</v>
      </c>
      <c r="C35" s="5" t="s">
        <v>21</v>
      </c>
      <c r="D35" s="5"/>
      <c r="E35" s="2"/>
      <c r="F35" s="2"/>
    </row>
    <row r="36" spans="1:6">
      <c r="A36" s="5" t="s">
        <v>40</v>
      </c>
      <c r="B36" s="2" t="s">
        <v>52</v>
      </c>
      <c r="C36" s="5" t="s">
        <v>21</v>
      </c>
      <c r="D36" s="5"/>
      <c r="E36" s="2"/>
      <c r="F36" s="2"/>
    </row>
    <row r="37" spans="1:6">
      <c r="A37" s="5" t="s">
        <v>41</v>
      </c>
      <c r="B37" s="2" t="s">
        <v>53</v>
      </c>
      <c r="C37" s="5" t="s">
        <v>21</v>
      </c>
      <c r="D37" s="2"/>
      <c r="E37" s="2"/>
      <c r="F37" s="2"/>
    </row>
    <row r="38" spans="1:6">
      <c r="A38" s="5">
        <v>308</v>
      </c>
      <c r="B38" s="2" t="s">
        <v>54</v>
      </c>
      <c r="C38" s="5" t="s">
        <v>24</v>
      </c>
      <c r="D38" s="2"/>
      <c r="E38" s="2"/>
      <c r="F38" s="2"/>
    </row>
    <row r="39" spans="1:6">
      <c r="A39" s="6"/>
      <c r="B39" s="236" t="s">
        <v>55</v>
      </c>
      <c r="C39" s="237"/>
      <c r="D39" s="237"/>
      <c r="E39" s="238"/>
      <c r="F39" s="6"/>
    </row>
    <row r="40" spans="1:6">
      <c r="A40" s="7"/>
      <c r="B40" s="7" t="s">
        <v>56</v>
      </c>
      <c r="C40" s="7"/>
      <c r="D40" s="7"/>
      <c r="E40" s="7"/>
      <c r="F40" s="7"/>
    </row>
    <row r="41" spans="1:6">
      <c r="A41" s="5">
        <v>401</v>
      </c>
      <c r="B41" s="2" t="s">
        <v>62</v>
      </c>
      <c r="C41" s="5" t="s">
        <v>23</v>
      </c>
      <c r="D41" s="2"/>
      <c r="E41" s="2"/>
      <c r="F41" s="2"/>
    </row>
    <row r="42" spans="1:6">
      <c r="A42" s="5">
        <v>402</v>
      </c>
      <c r="B42" s="2" t="s">
        <v>63</v>
      </c>
      <c r="C42" s="5" t="s">
        <v>23</v>
      </c>
      <c r="D42" s="2"/>
      <c r="E42" s="2"/>
      <c r="F42" s="2"/>
    </row>
    <row r="43" spans="1:6">
      <c r="A43" s="5">
        <v>403</v>
      </c>
      <c r="B43" s="2" t="s">
        <v>64</v>
      </c>
      <c r="C43" s="5" t="s">
        <v>23</v>
      </c>
      <c r="D43" s="2"/>
      <c r="E43" s="2"/>
      <c r="F43" s="2"/>
    </row>
    <row r="44" spans="1:6">
      <c r="A44" s="5">
        <v>404</v>
      </c>
      <c r="B44" s="2" t="s">
        <v>65</v>
      </c>
      <c r="C44" s="5" t="s">
        <v>23</v>
      </c>
      <c r="D44" s="2"/>
      <c r="E44" s="2"/>
      <c r="F44" s="2"/>
    </row>
    <row r="45" spans="1:6">
      <c r="A45" s="5" t="s">
        <v>58</v>
      </c>
      <c r="B45" s="2" t="s">
        <v>66</v>
      </c>
      <c r="C45" s="5" t="s">
        <v>24</v>
      </c>
      <c r="D45" s="2"/>
      <c r="E45" s="2"/>
      <c r="F45" s="2"/>
    </row>
    <row r="46" spans="1:6">
      <c r="A46" s="5" t="s">
        <v>57</v>
      </c>
      <c r="B46" s="2" t="s">
        <v>67</v>
      </c>
      <c r="C46" s="5" t="s">
        <v>24</v>
      </c>
      <c r="D46" s="2"/>
      <c r="E46" s="2"/>
      <c r="F46" s="2"/>
    </row>
    <row r="47" spans="1:6">
      <c r="A47" s="5" t="s">
        <v>59</v>
      </c>
      <c r="B47" s="2" t="s">
        <v>68</v>
      </c>
      <c r="C47" s="5" t="s">
        <v>24</v>
      </c>
      <c r="D47" s="2"/>
      <c r="E47" s="2"/>
      <c r="F47" s="2"/>
    </row>
    <row r="48" spans="1:6">
      <c r="A48" s="5" t="s">
        <v>60</v>
      </c>
      <c r="B48" s="2" t="s">
        <v>69</v>
      </c>
      <c r="C48" s="5" t="s">
        <v>24</v>
      </c>
      <c r="D48" s="2"/>
      <c r="E48" s="2"/>
      <c r="F48" s="2"/>
    </row>
    <row r="49" spans="1:6">
      <c r="A49" s="5" t="s">
        <v>61</v>
      </c>
      <c r="B49" s="2" t="s">
        <v>70</v>
      </c>
      <c r="C49" s="5" t="s">
        <v>24</v>
      </c>
      <c r="D49" s="2"/>
      <c r="E49" s="2"/>
      <c r="F49" s="2"/>
    </row>
    <row r="50" spans="1:6">
      <c r="A50" s="5" t="s">
        <v>71</v>
      </c>
      <c r="B50" s="2" t="s">
        <v>78</v>
      </c>
      <c r="C50" s="5" t="s">
        <v>24</v>
      </c>
      <c r="D50" s="2"/>
      <c r="E50" s="2"/>
      <c r="F50" s="2"/>
    </row>
    <row r="51" spans="1:6">
      <c r="A51" s="5" t="s">
        <v>72</v>
      </c>
      <c r="B51" s="2" t="s">
        <v>79</v>
      </c>
      <c r="C51" s="5" t="s">
        <v>24</v>
      </c>
      <c r="D51" s="2"/>
      <c r="E51" s="2"/>
      <c r="F51" s="2"/>
    </row>
    <row r="52" spans="1:6">
      <c r="A52" s="5" t="s">
        <v>73</v>
      </c>
      <c r="B52" s="2" t="s">
        <v>80</v>
      </c>
      <c r="C52" s="5" t="s">
        <v>24</v>
      </c>
      <c r="D52" s="2"/>
      <c r="E52" s="2"/>
      <c r="F52" s="2"/>
    </row>
    <row r="53" spans="1:6">
      <c r="A53" s="5" t="s">
        <v>74</v>
      </c>
      <c r="B53" s="2" t="s">
        <v>81</v>
      </c>
      <c r="C53" s="5" t="s">
        <v>24</v>
      </c>
      <c r="D53" s="2"/>
      <c r="E53" s="2"/>
      <c r="F53" s="2"/>
    </row>
    <row r="54" spans="1:6">
      <c r="A54" s="5" t="s">
        <v>75</v>
      </c>
      <c r="B54" s="2" t="s">
        <v>82</v>
      </c>
      <c r="C54" s="5" t="s">
        <v>24</v>
      </c>
      <c r="D54" s="2"/>
      <c r="E54" s="2"/>
      <c r="F54" s="2"/>
    </row>
    <row r="55" spans="1:6">
      <c r="A55" s="5" t="s">
        <v>76</v>
      </c>
      <c r="B55" s="2" t="s">
        <v>83</v>
      </c>
      <c r="C55" s="5" t="s">
        <v>24</v>
      </c>
      <c r="D55" s="2"/>
      <c r="E55" s="2"/>
      <c r="F55" s="2"/>
    </row>
    <row r="56" spans="1:6">
      <c r="A56" s="5" t="s">
        <v>77</v>
      </c>
      <c r="B56" s="2" t="s">
        <v>84</v>
      </c>
      <c r="C56" s="5" t="s">
        <v>24</v>
      </c>
      <c r="D56" s="2"/>
      <c r="E56" s="2"/>
      <c r="F56" s="2"/>
    </row>
    <row r="57" spans="1:6">
      <c r="A57" s="5">
        <v>406</v>
      </c>
      <c r="B57" s="2" t="s">
        <v>85</v>
      </c>
      <c r="C57" s="5" t="s">
        <v>24</v>
      </c>
      <c r="D57" s="2"/>
      <c r="E57" s="2"/>
      <c r="F57" s="2"/>
    </row>
    <row r="58" spans="1:6">
      <c r="A58" s="5" t="s">
        <v>87</v>
      </c>
      <c r="B58" s="2" t="s">
        <v>94</v>
      </c>
      <c r="C58" s="5" t="s">
        <v>24</v>
      </c>
      <c r="D58" s="2"/>
      <c r="E58" s="2"/>
      <c r="F58" s="2"/>
    </row>
    <row r="59" spans="1:6">
      <c r="A59" s="5" t="s">
        <v>86</v>
      </c>
      <c r="B59" s="2" t="s">
        <v>95</v>
      </c>
      <c r="C59" s="5" t="s">
        <v>24</v>
      </c>
      <c r="D59" s="2"/>
      <c r="E59" s="2"/>
      <c r="F59" s="2"/>
    </row>
    <row r="60" spans="1:6">
      <c r="A60" s="5" t="s">
        <v>88</v>
      </c>
      <c r="B60" s="2" t="s">
        <v>96</v>
      </c>
      <c r="C60" s="5" t="s">
        <v>22</v>
      </c>
      <c r="D60" s="2"/>
      <c r="E60" s="2"/>
      <c r="F60" s="2"/>
    </row>
    <row r="61" spans="1:6">
      <c r="A61" s="5" t="s">
        <v>89</v>
      </c>
      <c r="B61" s="2" t="s">
        <v>97</v>
      </c>
      <c r="C61" s="5" t="s">
        <v>22</v>
      </c>
      <c r="D61" s="2"/>
      <c r="E61" s="2"/>
      <c r="F61" s="2"/>
    </row>
    <row r="62" spans="1:6">
      <c r="A62" s="5">
        <v>409</v>
      </c>
      <c r="B62" s="2" t="s">
        <v>98</v>
      </c>
      <c r="C62" s="5" t="s">
        <v>22</v>
      </c>
      <c r="D62" s="2"/>
      <c r="E62" s="2"/>
      <c r="F62" s="2"/>
    </row>
    <row r="63" spans="1:6">
      <c r="A63" s="5" t="s">
        <v>90</v>
      </c>
      <c r="B63" s="2" t="s">
        <v>99</v>
      </c>
      <c r="C63" s="5" t="s">
        <v>100</v>
      </c>
      <c r="D63" s="2"/>
      <c r="E63" s="2"/>
      <c r="F63" s="2"/>
    </row>
    <row r="64" spans="1:6">
      <c r="A64" s="5" t="s">
        <v>91</v>
      </c>
      <c r="B64" s="2" t="s">
        <v>101</v>
      </c>
      <c r="C64" s="5" t="s">
        <v>100</v>
      </c>
      <c r="D64" s="2"/>
      <c r="E64" s="2"/>
      <c r="F64" s="2"/>
    </row>
    <row r="65" spans="1:6">
      <c r="A65" s="5" t="s">
        <v>92</v>
      </c>
      <c r="B65" s="2" t="s">
        <v>102</v>
      </c>
      <c r="C65" s="5" t="s">
        <v>22</v>
      </c>
      <c r="D65" s="2"/>
      <c r="E65" s="2"/>
      <c r="F65" s="2"/>
    </row>
    <row r="66" spans="1:6">
      <c r="A66" s="5" t="s">
        <v>93</v>
      </c>
      <c r="B66" s="2" t="s">
        <v>103</v>
      </c>
      <c r="C66" s="5" t="s">
        <v>100</v>
      </c>
      <c r="D66" s="2"/>
      <c r="E66" s="2"/>
      <c r="F66" s="2"/>
    </row>
    <row r="67" spans="1:6">
      <c r="A67" s="5">
        <v>411</v>
      </c>
      <c r="B67" s="2" t="s">
        <v>104</v>
      </c>
      <c r="C67" s="5" t="s">
        <v>22</v>
      </c>
      <c r="D67" s="2"/>
      <c r="E67" s="2"/>
      <c r="F67" s="2"/>
    </row>
    <row r="68" spans="1:6">
      <c r="A68" s="5">
        <v>412</v>
      </c>
      <c r="B68" s="2" t="s">
        <v>111</v>
      </c>
      <c r="C68" s="5" t="s">
        <v>22</v>
      </c>
      <c r="D68" s="2"/>
      <c r="E68" s="2"/>
      <c r="F68" s="2"/>
    </row>
    <row r="69" spans="1:6">
      <c r="A69" s="5">
        <v>413</v>
      </c>
      <c r="B69" s="2" t="s">
        <v>112</v>
      </c>
      <c r="C69" s="5" t="s">
        <v>22</v>
      </c>
      <c r="D69" s="2"/>
      <c r="E69" s="2"/>
      <c r="F69" s="2"/>
    </row>
    <row r="70" spans="1:6" ht="19.5" customHeight="1">
      <c r="A70" s="5" t="s">
        <v>105</v>
      </c>
      <c r="B70" s="4" t="s">
        <v>113</v>
      </c>
      <c r="C70" s="5" t="s">
        <v>22</v>
      </c>
      <c r="D70" s="2"/>
      <c r="E70" s="2"/>
      <c r="F70" s="2"/>
    </row>
    <row r="71" spans="1:6" ht="19.5" customHeight="1">
      <c r="A71" s="5" t="s">
        <v>106</v>
      </c>
      <c r="B71" s="2" t="s">
        <v>114</v>
      </c>
      <c r="C71" s="5" t="s">
        <v>22</v>
      </c>
      <c r="D71" s="2"/>
      <c r="E71" s="2"/>
      <c r="F71" s="2"/>
    </row>
    <row r="72" spans="1:6">
      <c r="A72" s="5" t="s">
        <v>107</v>
      </c>
      <c r="B72" s="2" t="s">
        <v>115</v>
      </c>
      <c r="C72" s="5" t="s">
        <v>22</v>
      </c>
      <c r="D72" s="2"/>
      <c r="E72" s="2"/>
      <c r="F72" s="2"/>
    </row>
    <row r="73" spans="1:6">
      <c r="A73" s="5" t="s">
        <v>108</v>
      </c>
      <c r="B73" s="2" t="s">
        <v>116</v>
      </c>
      <c r="C73" s="5" t="s">
        <v>22</v>
      </c>
      <c r="D73" s="2"/>
      <c r="E73" s="2"/>
      <c r="F73" s="2"/>
    </row>
    <row r="74" spans="1:6">
      <c r="A74" s="5" t="s">
        <v>109</v>
      </c>
      <c r="B74" s="2" t="s">
        <v>117</v>
      </c>
      <c r="C74" s="5" t="s">
        <v>22</v>
      </c>
      <c r="D74" s="2"/>
      <c r="E74" s="2"/>
      <c r="F74" s="2"/>
    </row>
    <row r="75" spans="1:6">
      <c r="A75" s="5" t="s">
        <v>110</v>
      </c>
      <c r="B75" s="2" t="s">
        <v>118</v>
      </c>
      <c r="C75" s="5" t="s">
        <v>22</v>
      </c>
      <c r="D75" s="2"/>
      <c r="E75" s="2"/>
      <c r="F75" s="2"/>
    </row>
    <row r="76" spans="1:6">
      <c r="A76" s="5">
        <v>415</v>
      </c>
      <c r="B76" s="2" t="s">
        <v>119</v>
      </c>
      <c r="C76" s="5" t="s">
        <v>24</v>
      </c>
      <c r="D76" s="2"/>
      <c r="E76" s="2"/>
      <c r="F76" s="2"/>
    </row>
    <row r="77" spans="1:6">
      <c r="A77" s="5">
        <v>416</v>
      </c>
      <c r="B77" s="2" t="s">
        <v>120</v>
      </c>
      <c r="C77" s="5" t="s">
        <v>22</v>
      </c>
      <c r="D77" s="2"/>
      <c r="E77" s="2"/>
      <c r="F77" s="2"/>
    </row>
    <row r="78" spans="1:6">
      <c r="A78" s="5">
        <v>417</v>
      </c>
      <c r="B78" s="2" t="s">
        <v>121</v>
      </c>
      <c r="C78" s="5" t="s">
        <v>22</v>
      </c>
      <c r="D78" s="2"/>
      <c r="E78" s="2"/>
      <c r="F78" s="2"/>
    </row>
    <row r="79" spans="1:6">
      <c r="A79" s="5">
        <v>418</v>
      </c>
      <c r="B79" s="2" t="s">
        <v>122</v>
      </c>
      <c r="C79" s="5" t="s">
        <v>21</v>
      </c>
      <c r="D79" s="2"/>
      <c r="E79" s="2"/>
      <c r="F79" s="2"/>
    </row>
    <row r="80" spans="1:6">
      <c r="A80" s="5">
        <v>419</v>
      </c>
      <c r="B80" s="2" t="s">
        <v>123</v>
      </c>
      <c r="C80" s="5" t="s">
        <v>21</v>
      </c>
      <c r="D80" s="2"/>
      <c r="E80" s="2"/>
      <c r="F80" s="2"/>
    </row>
    <row r="81" spans="1:6">
      <c r="A81" s="5">
        <v>420</v>
      </c>
      <c r="B81" s="2" t="s">
        <v>132</v>
      </c>
      <c r="C81" s="5" t="s">
        <v>23</v>
      </c>
      <c r="D81" s="2"/>
      <c r="E81" s="2"/>
      <c r="F81" s="2"/>
    </row>
    <row r="82" spans="1:6">
      <c r="A82" s="5">
        <v>421</v>
      </c>
      <c r="B82" s="2" t="s">
        <v>130</v>
      </c>
      <c r="C82" s="5" t="s">
        <v>22</v>
      </c>
      <c r="D82" s="2"/>
      <c r="E82" s="2"/>
      <c r="F82" s="2"/>
    </row>
    <row r="83" spans="1:6">
      <c r="A83" s="5">
        <v>422</v>
      </c>
      <c r="B83" s="2" t="s">
        <v>131</v>
      </c>
      <c r="C83" s="5" t="s">
        <v>22</v>
      </c>
      <c r="D83" s="2"/>
      <c r="E83" s="2"/>
      <c r="F83" s="2"/>
    </row>
    <row r="84" spans="1:6">
      <c r="A84" s="5" t="s">
        <v>124</v>
      </c>
      <c r="B84" s="2" t="s">
        <v>133</v>
      </c>
      <c r="C84" s="5" t="s">
        <v>24</v>
      </c>
      <c r="D84" s="2"/>
      <c r="E84" s="2"/>
      <c r="F84" s="2"/>
    </row>
    <row r="85" spans="1:6">
      <c r="A85" s="5" t="s">
        <v>125</v>
      </c>
      <c r="B85" s="2" t="s">
        <v>134</v>
      </c>
      <c r="C85" s="5" t="s">
        <v>24</v>
      </c>
      <c r="D85" s="2"/>
      <c r="E85" s="2"/>
      <c r="F85" s="2"/>
    </row>
    <row r="86" spans="1:6">
      <c r="A86" s="5" t="s">
        <v>126</v>
      </c>
      <c r="B86" s="2" t="s">
        <v>135</v>
      </c>
      <c r="C86" s="5" t="s">
        <v>24</v>
      </c>
      <c r="D86" s="2"/>
      <c r="E86" s="2"/>
      <c r="F86" s="2"/>
    </row>
    <row r="87" spans="1:6">
      <c r="A87" s="5" t="s">
        <v>127</v>
      </c>
      <c r="B87" s="2" t="s">
        <v>136</v>
      </c>
      <c r="C87" s="5" t="s">
        <v>24</v>
      </c>
      <c r="D87" s="2"/>
      <c r="E87" s="2"/>
      <c r="F87" s="2"/>
    </row>
    <row r="88" spans="1:6">
      <c r="A88" s="5" t="s">
        <v>128</v>
      </c>
      <c r="B88" s="2" t="s">
        <v>138</v>
      </c>
      <c r="C88" s="5" t="s">
        <v>24</v>
      </c>
      <c r="D88" s="2"/>
      <c r="E88" s="2"/>
      <c r="F88" s="2"/>
    </row>
    <row r="89" spans="1:6">
      <c r="A89" s="5" t="s">
        <v>129</v>
      </c>
      <c r="B89" s="2" t="s">
        <v>137</v>
      </c>
      <c r="C89" s="5" t="s">
        <v>24</v>
      </c>
      <c r="D89" s="2"/>
      <c r="E89" s="2"/>
      <c r="F89" s="2"/>
    </row>
    <row r="90" spans="1:6">
      <c r="A90" s="5">
        <v>425</v>
      </c>
      <c r="B90" s="2" t="s">
        <v>139</v>
      </c>
      <c r="C90" s="5" t="s">
        <v>21</v>
      </c>
      <c r="D90" s="2"/>
      <c r="E90" s="2"/>
      <c r="F90" s="2"/>
    </row>
    <row r="91" spans="1:6">
      <c r="A91" s="5">
        <v>426</v>
      </c>
      <c r="B91" s="2" t="s">
        <v>140</v>
      </c>
      <c r="C91" s="5" t="s">
        <v>24</v>
      </c>
      <c r="D91" s="2"/>
      <c r="E91" s="2"/>
      <c r="F91" s="2"/>
    </row>
    <row r="92" spans="1:6">
      <c r="A92" s="5">
        <v>427</v>
      </c>
      <c r="B92" s="2" t="s">
        <v>141</v>
      </c>
      <c r="C92" s="5" t="s">
        <v>23</v>
      </c>
      <c r="D92" s="2"/>
      <c r="E92" s="2"/>
      <c r="F92" s="2"/>
    </row>
    <row r="93" spans="1:6">
      <c r="A93" s="5">
        <v>428</v>
      </c>
      <c r="B93" s="2" t="s">
        <v>142</v>
      </c>
      <c r="C93" s="5" t="s">
        <v>143</v>
      </c>
      <c r="D93" s="2"/>
      <c r="E93" s="2"/>
      <c r="F93" s="2"/>
    </row>
    <row r="94" spans="1:6">
      <c r="A94" s="5">
        <v>429</v>
      </c>
      <c r="B94" s="2" t="s">
        <v>144</v>
      </c>
      <c r="C94" s="5" t="s">
        <v>21</v>
      </c>
      <c r="D94" s="2"/>
      <c r="E94" s="2"/>
      <c r="F94" s="2"/>
    </row>
    <row r="95" spans="1:6">
      <c r="A95" s="5">
        <v>430</v>
      </c>
      <c r="B95" s="2" t="s">
        <v>145</v>
      </c>
      <c r="C95" s="5" t="s">
        <v>21</v>
      </c>
      <c r="D95" s="2"/>
      <c r="E95" s="2"/>
      <c r="F95" s="2"/>
    </row>
    <row r="96" spans="1:6">
      <c r="A96" s="6"/>
      <c r="B96" s="236" t="s">
        <v>146</v>
      </c>
      <c r="C96" s="237"/>
      <c r="D96" s="237"/>
      <c r="E96" s="238"/>
      <c r="F96" s="6"/>
    </row>
    <row r="97" spans="1:6">
      <c r="A97" s="7"/>
      <c r="B97" s="7" t="s">
        <v>162</v>
      </c>
      <c r="C97" s="7"/>
      <c r="D97" s="7"/>
      <c r="E97" s="7"/>
      <c r="F97" s="7"/>
    </row>
    <row r="98" spans="1:6">
      <c r="A98" s="5">
        <v>501</v>
      </c>
      <c r="B98" s="2" t="s">
        <v>149</v>
      </c>
      <c r="C98" s="5" t="s">
        <v>24</v>
      </c>
      <c r="D98" s="2"/>
      <c r="E98" s="2"/>
      <c r="F98" s="2"/>
    </row>
    <row r="99" spans="1:6">
      <c r="A99" s="5" t="s">
        <v>147</v>
      </c>
      <c r="B99" s="2" t="s">
        <v>150</v>
      </c>
      <c r="C99" s="5" t="s">
        <v>24</v>
      </c>
      <c r="D99" s="2"/>
      <c r="E99" s="2"/>
      <c r="F99" s="2"/>
    </row>
    <row r="100" spans="1:6">
      <c r="A100" s="5" t="s">
        <v>148</v>
      </c>
      <c r="B100" s="2" t="s">
        <v>151</v>
      </c>
      <c r="C100" s="5" t="s">
        <v>24</v>
      </c>
      <c r="D100" s="2"/>
      <c r="E100" s="2"/>
      <c r="F100" s="2"/>
    </row>
    <row r="101" spans="1:6">
      <c r="A101" s="5">
        <v>503</v>
      </c>
      <c r="B101" s="2" t="s">
        <v>152</v>
      </c>
      <c r="C101" s="5" t="s">
        <v>24</v>
      </c>
      <c r="D101" s="2"/>
      <c r="E101" s="2"/>
      <c r="F101" s="2"/>
    </row>
    <row r="102" spans="1:6">
      <c r="A102" s="5">
        <v>504</v>
      </c>
      <c r="B102" s="2" t="s">
        <v>153</v>
      </c>
      <c r="C102" s="5" t="s">
        <v>24</v>
      </c>
      <c r="D102" s="2"/>
      <c r="E102" s="2"/>
      <c r="F102" s="2"/>
    </row>
    <row r="103" spans="1:6">
      <c r="A103" s="5">
        <v>505</v>
      </c>
      <c r="B103" s="2" t="s">
        <v>154</v>
      </c>
      <c r="C103" s="5" t="s">
        <v>24</v>
      </c>
      <c r="D103" s="2"/>
      <c r="E103" s="2"/>
      <c r="F103" s="2"/>
    </row>
    <row r="104" spans="1:6">
      <c r="A104" s="5">
        <v>506</v>
      </c>
      <c r="B104" s="2" t="s">
        <v>155</v>
      </c>
      <c r="C104" s="5" t="s">
        <v>22</v>
      </c>
      <c r="D104" s="2"/>
      <c r="E104" s="2"/>
      <c r="F104" s="2"/>
    </row>
    <row r="105" spans="1:6">
      <c r="A105" s="5">
        <v>507</v>
      </c>
      <c r="B105" s="2" t="s">
        <v>156</v>
      </c>
      <c r="C105" s="5" t="s">
        <v>24</v>
      </c>
      <c r="D105" s="2"/>
      <c r="E105" s="2"/>
      <c r="F105" s="2"/>
    </row>
    <row r="106" spans="1:6">
      <c r="A106" s="5">
        <v>508</v>
      </c>
      <c r="B106" s="2" t="s">
        <v>157</v>
      </c>
      <c r="C106" s="5" t="s">
        <v>22</v>
      </c>
      <c r="D106" s="2"/>
      <c r="E106" s="2"/>
      <c r="F106" s="2"/>
    </row>
    <row r="107" spans="1:6">
      <c r="A107" s="5">
        <v>509</v>
      </c>
      <c r="B107" s="2" t="s">
        <v>158</v>
      </c>
      <c r="C107" s="5" t="s">
        <v>22</v>
      </c>
      <c r="D107" s="2"/>
      <c r="E107" s="2"/>
      <c r="F107" s="2"/>
    </row>
    <row r="108" spans="1:6">
      <c r="A108" s="5" t="s">
        <v>159</v>
      </c>
      <c r="B108" s="2" t="s">
        <v>160</v>
      </c>
      <c r="C108" s="5" t="s">
        <v>22</v>
      </c>
      <c r="D108" s="2"/>
      <c r="E108" s="2"/>
      <c r="F108" s="2"/>
    </row>
    <row r="109" spans="1:6">
      <c r="A109" s="11"/>
      <c r="B109" s="236" t="s">
        <v>161</v>
      </c>
      <c r="C109" s="237"/>
      <c r="D109" s="237"/>
      <c r="E109" s="238"/>
      <c r="F109" s="6"/>
    </row>
    <row r="110" spans="1:6">
      <c r="A110" s="9"/>
      <c r="B110" s="7" t="s">
        <v>163</v>
      </c>
      <c r="C110" s="9"/>
      <c r="D110" s="7"/>
      <c r="E110" s="7"/>
      <c r="F110" s="7"/>
    </row>
    <row r="111" spans="1:6">
      <c r="A111" s="5">
        <v>601</v>
      </c>
      <c r="B111" s="2" t="s">
        <v>172</v>
      </c>
      <c r="C111" s="5" t="s">
        <v>21</v>
      </c>
      <c r="D111" s="2"/>
      <c r="E111" s="2"/>
      <c r="F111" s="2"/>
    </row>
    <row r="112" spans="1:6">
      <c r="A112" s="5">
        <v>602</v>
      </c>
      <c r="B112" s="2" t="s">
        <v>173</v>
      </c>
      <c r="C112" s="5" t="s">
        <v>22</v>
      </c>
      <c r="D112" s="2"/>
      <c r="E112" s="2"/>
      <c r="F112" s="2"/>
    </row>
    <row r="113" spans="1:6">
      <c r="A113" s="5">
        <v>603</v>
      </c>
      <c r="B113" s="2" t="s">
        <v>174</v>
      </c>
      <c r="C113" s="5" t="s">
        <v>23</v>
      </c>
      <c r="D113" s="2"/>
      <c r="E113" s="2"/>
      <c r="F113" s="2"/>
    </row>
    <row r="114" spans="1:6">
      <c r="A114" s="5">
        <v>604</v>
      </c>
      <c r="B114" s="2" t="s">
        <v>175</v>
      </c>
      <c r="C114" s="5" t="s">
        <v>23</v>
      </c>
      <c r="D114" s="2"/>
      <c r="E114" s="2"/>
      <c r="F114" s="2"/>
    </row>
    <row r="115" spans="1:6">
      <c r="A115" s="5" t="s">
        <v>164</v>
      </c>
      <c r="B115" s="2" t="s">
        <v>176</v>
      </c>
      <c r="C115" s="5" t="s">
        <v>22</v>
      </c>
      <c r="D115" s="2"/>
      <c r="E115" s="2"/>
      <c r="F115" s="2"/>
    </row>
    <row r="116" spans="1:6">
      <c r="A116" s="5" t="s">
        <v>165</v>
      </c>
      <c r="B116" s="2" t="s">
        <v>177</v>
      </c>
      <c r="C116" s="5" t="s">
        <v>22</v>
      </c>
      <c r="D116" s="2"/>
      <c r="E116" s="2"/>
      <c r="F116" s="2"/>
    </row>
    <row r="117" spans="1:6">
      <c r="A117" s="5" t="s">
        <v>166</v>
      </c>
      <c r="B117" s="2" t="s">
        <v>178</v>
      </c>
      <c r="C117" s="5" t="s">
        <v>22</v>
      </c>
      <c r="D117" s="2"/>
      <c r="E117" s="2"/>
      <c r="F117" s="2"/>
    </row>
    <row r="118" spans="1:6">
      <c r="A118" s="5" t="s">
        <v>167</v>
      </c>
      <c r="B118" s="2" t="s">
        <v>179</v>
      </c>
      <c r="C118" s="5" t="s">
        <v>22</v>
      </c>
      <c r="D118" s="2"/>
      <c r="E118" s="2"/>
      <c r="F118" s="2"/>
    </row>
    <row r="119" spans="1:6">
      <c r="A119" s="5" t="s">
        <v>168</v>
      </c>
      <c r="B119" s="2" t="s">
        <v>180</v>
      </c>
      <c r="C119" s="5" t="s">
        <v>22</v>
      </c>
      <c r="D119" s="2"/>
      <c r="E119" s="2"/>
      <c r="F119" s="2"/>
    </row>
    <row r="120" spans="1:6">
      <c r="A120" s="5" t="s">
        <v>169</v>
      </c>
      <c r="B120" s="2" t="s">
        <v>181</v>
      </c>
      <c r="C120" s="5" t="s">
        <v>22</v>
      </c>
      <c r="D120" s="2"/>
      <c r="E120" s="2"/>
      <c r="F120" s="2"/>
    </row>
    <row r="121" spans="1:6">
      <c r="A121" s="5" t="s">
        <v>170</v>
      </c>
      <c r="B121" s="2" t="s">
        <v>182</v>
      </c>
      <c r="C121" s="5" t="s">
        <v>22</v>
      </c>
      <c r="D121" s="2"/>
      <c r="E121" s="2"/>
      <c r="F121" s="2"/>
    </row>
    <row r="122" spans="1:6">
      <c r="A122" s="5" t="s">
        <v>171</v>
      </c>
      <c r="B122" s="2" t="s">
        <v>183</v>
      </c>
      <c r="C122" s="5" t="s">
        <v>21</v>
      </c>
      <c r="D122" s="2"/>
      <c r="E122" s="2"/>
      <c r="F122" s="2"/>
    </row>
    <row r="123" spans="1:6">
      <c r="A123" s="5">
        <v>607</v>
      </c>
      <c r="B123" s="2" t="s">
        <v>184</v>
      </c>
      <c r="C123" s="5" t="s">
        <v>185</v>
      </c>
      <c r="D123" s="2"/>
      <c r="E123" s="2"/>
      <c r="F123" s="2"/>
    </row>
    <row r="124" spans="1:6">
      <c r="A124" s="11"/>
      <c r="B124" s="236" t="s">
        <v>186</v>
      </c>
      <c r="C124" s="237"/>
      <c r="D124" s="237"/>
      <c r="E124" s="238"/>
      <c r="F124" s="6"/>
    </row>
    <row r="125" spans="1:6" ht="27" customHeight="1">
      <c r="A125" s="239" t="s">
        <v>187</v>
      </c>
      <c r="B125" s="240"/>
      <c r="C125" s="240"/>
      <c r="D125" s="240"/>
      <c r="E125" s="241"/>
      <c r="F125" s="7"/>
    </row>
    <row r="126" spans="1:6" ht="33" customHeight="1">
      <c r="A126" s="239" t="s">
        <v>188</v>
      </c>
      <c r="B126" s="240"/>
      <c r="C126" s="240"/>
      <c r="D126" s="240"/>
      <c r="E126" s="241"/>
      <c r="F126" s="7"/>
    </row>
    <row r="127" spans="1:6" ht="31.5" customHeight="1">
      <c r="A127" s="242" t="s">
        <v>189</v>
      </c>
      <c r="B127" s="242"/>
      <c r="C127" s="242"/>
      <c r="D127" s="242"/>
      <c r="E127" s="242"/>
      <c r="F127" s="7"/>
    </row>
    <row r="128" spans="1:6">
      <c r="A128" s="12"/>
      <c r="B128" s="13"/>
      <c r="C128" s="12"/>
      <c r="D128" s="13"/>
      <c r="E128" s="13"/>
      <c r="F128" s="13"/>
    </row>
    <row r="129" spans="1:6">
      <c r="A129" s="12"/>
      <c r="B129" s="13"/>
      <c r="C129" s="12"/>
      <c r="D129" s="13"/>
      <c r="E129" s="13"/>
      <c r="F129" s="13"/>
    </row>
    <row r="130" spans="1:6">
      <c r="A130" s="12"/>
      <c r="B130" s="13"/>
      <c r="C130" s="12"/>
      <c r="D130" s="13"/>
      <c r="E130" s="13"/>
      <c r="F130" s="13"/>
    </row>
    <row r="131" spans="1:6">
      <c r="A131" s="12"/>
      <c r="B131" s="13"/>
      <c r="C131" s="12"/>
      <c r="D131" s="13"/>
      <c r="E131" s="13"/>
      <c r="F131" s="13"/>
    </row>
    <row r="132" spans="1:6">
      <c r="A132" s="12"/>
      <c r="B132" s="13"/>
      <c r="C132" s="12"/>
      <c r="D132" s="13"/>
      <c r="E132" s="13"/>
      <c r="F132" s="13"/>
    </row>
    <row r="133" spans="1:6">
      <c r="A133" s="12"/>
      <c r="B133" s="13"/>
      <c r="C133" s="12"/>
      <c r="D133" s="13"/>
      <c r="E133" s="13"/>
      <c r="F133" s="13"/>
    </row>
    <row r="134" spans="1:6">
      <c r="A134" s="12"/>
      <c r="B134" s="13"/>
      <c r="C134" s="12"/>
      <c r="D134" s="13"/>
      <c r="E134" s="13"/>
      <c r="F134" s="13"/>
    </row>
    <row r="135" spans="1:6">
      <c r="A135" s="12"/>
      <c r="B135" s="13"/>
      <c r="C135" s="12"/>
      <c r="D135" s="13"/>
      <c r="E135" s="13"/>
      <c r="F135" s="13"/>
    </row>
    <row r="136" spans="1:6">
      <c r="A136" s="12"/>
      <c r="B136" s="13"/>
      <c r="C136" s="12"/>
      <c r="D136" s="13"/>
      <c r="E136" s="13"/>
      <c r="F136" s="13"/>
    </row>
    <row r="137" spans="1:6">
      <c r="A137" s="12"/>
      <c r="B137" s="13"/>
      <c r="C137" s="12"/>
      <c r="D137" s="13"/>
      <c r="E137" s="13"/>
      <c r="F137" s="13"/>
    </row>
    <row r="138" spans="1:6">
      <c r="A138" s="12"/>
      <c r="B138" s="13"/>
      <c r="C138" s="12"/>
      <c r="D138" s="13"/>
      <c r="E138" s="13"/>
      <c r="F138" s="13"/>
    </row>
    <row r="139" spans="1:6">
      <c r="A139" s="12"/>
      <c r="B139" s="13"/>
      <c r="C139" s="12"/>
      <c r="D139" s="13"/>
      <c r="E139" s="13"/>
      <c r="F139" s="13"/>
    </row>
    <row r="140" spans="1:6">
      <c r="A140" s="12"/>
      <c r="B140" s="13"/>
      <c r="C140" s="12"/>
      <c r="D140" s="13"/>
      <c r="E140" s="13"/>
      <c r="F140" s="13"/>
    </row>
    <row r="141" spans="1:6">
      <c r="A141" s="3"/>
      <c r="B141" s="3"/>
      <c r="C141" s="3"/>
      <c r="D141" s="3"/>
      <c r="E141" s="3"/>
      <c r="F141" s="3"/>
    </row>
    <row r="142" spans="1:6">
      <c r="A142" s="3"/>
      <c r="B142" s="3"/>
      <c r="C142" s="3"/>
      <c r="D142" s="3"/>
      <c r="E142" s="3"/>
      <c r="F142" s="3"/>
    </row>
    <row r="143" spans="1:6">
      <c r="A143" s="3"/>
      <c r="B143" s="3"/>
      <c r="C143" s="3"/>
      <c r="D143" s="3"/>
      <c r="E143" s="3"/>
      <c r="F143" s="3"/>
    </row>
    <row r="144" spans="1:6">
      <c r="A144" s="3"/>
      <c r="B144" s="3"/>
      <c r="C144" s="3"/>
      <c r="D144" s="3"/>
      <c r="E144" s="3"/>
      <c r="F144" s="3"/>
    </row>
    <row r="145" spans="1:6">
      <c r="A145" s="3"/>
      <c r="B145" s="3"/>
      <c r="C145" s="3"/>
      <c r="D145" s="3"/>
      <c r="E145" s="3"/>
      <c r="F145" s="3"/>
    </row>
    <row r="146" spans="1:6">
      <c r="A146" s="3"/>
      <c r="B146" s="3"/>
      <c r="C146" s="3"/>
      <c r="D146" s="3"/>
      <c r="E146" s="3"/>
      <c r="F146" s="3"/>
    </row>
    <row r="147" spans="1:6">
      <c r="A147" s="3"/>
      <c r="B147" s="3"/>
      <c r="C147" s="3"/>
      <c r="D147" s="3"/>
      <c r="E147" s="3"/>
      <c r="F147" s="3"/>
    </row>
    <row r="148" spans="1:6">
      <c r="A148" s="3"/>
      <c r="B148" s="3"/>
      <c r="C148" s="3"/>
      <c r="D148" s="3"/>
      <c r="E148" s="3"/>
      <c r="F148" s="3"/>
    </row>
    <row r="149" spans="1:6">
      <c r="A149" s="3"/>
      <c r="B149" s="3"/>
      <c r="C149" s="3"/>
      <c r="D149" s="3"/>
      <c r="E149" s="3"/>
      <c r="F149" s="3"/>
    </row>
    <row r="150" spans="1:6">
      <c r="A150" s="3"/>
      <c r="B150" s="3"/>
      <c r="C150" s="3"/>
      <c r="D150" s="3"/>
      <c r="E150" s="3"/>
      <c r="F150" s="3"/>
    </row>
    <row r="151" spans="1:6">
      <c r="A151" s="3"/>
      <c r="B151" s="3"/>
      <c r="C151" s="3"/>
      <c r="D151" s="3"/>
      <c r="E151" s="3"/>
      <c r="F151" s="3"/>
    </row>
    <row r="152" spans="1:6">
      <c r="A152" s="3"/>
      <c r="B152" s="3"/>
      <c r="C152" s="3"/>
      <c r="D152" s="3"/>
      <c r="E152" s="3"/>
      <c r="F152" s="3"/>
    </row>
    <row r="153" spans="1:6">
      <c r="A153" s="3"/>
      <c r="B153" s="3"/>
      <c r="C153" s="3"/>
      <c r="D153" s="3"/>
      <c r="E153" s="3"/>
      <c r="F153" s="3"/>
    </row>
    <row r="154" spans="1:6">
      <c r="A154" s="3"/>
      <c r="B154" s="3"/>
      <c r="C154" s="3"/>
      <c r="D154" s="3"/>
      <c r="E154" s="3"/>
      <c r="F154" s="3"/>
    </row>
    <row r="155" spans="1:6">
      <c r="A155" s="3"/>
      <c r="B155" s="3"/>
      <c r="C155" s="3"/>
      <c r="D155" s="3"/>
      <c r="E155" s="3"/>
      <c r="F155" s="3"/>
    </row>
    <row r="156" spans="1:6">
      <c r="A156" s="3"/>
      <c r="B156" s="3"/>
      <c r="C156" s="3"/>
      <c r="D156" s="3"/>
      <c r="E156" s="3"/>
      <c r="F156" s="3"/>
    </row>
    <row r="157" spans="1:6">
      <c r="A157" s="3"/>
      <c r="B157" s="3"/>
      <c r="C157" s="3"/>
      <c r="D157" s="3"/>
      <c r="E157" s="3"/>
      <c r="F157" s="3"/>
    </row>
    <row r="158" spans="1:6">
      <c r="A158" s="3"/>
      <c r="B158" s="3"/>
      <c r="C158" s="3"/>
      <c r="D158" s="3"/>
      <c r="E158" s="3"/>
      <c r="F158" s="3"/>
    </row>
    <row r="159" spans="1:6">
      <c r="A159" s="3"/>
      <c r="B159" s="3"/>
      <c r="C159" s="3"/>
      <c r="D159" s="3"/>
      <c r="E159" s="3"/>
      <c r="F159" s="3"/>
    </row>
    <row r="160" spans="1:6">
      <c r="A160" s="3"/>
      <c r="B160" s="3"/>
      <c r="C160" s="3"/>
      <c r="D160" s="3"/>
      <c r="E160" s="3"/>
      <c r="F160" s="3"/>
    </row>
    <row r="161" spans="1:6">
      <c r="A161" s="3"/>
      <c r="B161" s="3"/>
      <c r="C161" s="3"/>
      <c r="D161" s="3"/>
      <c r="E161" s="3"/>
      <c r="F161" s="3"/>
    </row>
    <row r="162" spans="1:6">
      <c r="A162" s="3"/>
      <c r="B162" s="3"/>
      <c r="C162" s="3"/>
      <c r="D162" s="3"/>
      <c r="E162" s="3"/>
      <c r="F162" s="3"/>
    </row>
    <row r="163" spans="1:6">
      <c r="A163" s="3"/>
      <c r="B163" s="3"/>
      <c r="C163" s="3"/>
      <c r="D163" s="3"/>
      <c r="E163" s="3"/>
      <c r="F163" s="3"/>
    </row>
    <row r="164" spans="1:6">
      <c r="A164" s="3"/>
      <c r="B164" s="3"/>
      <c r="C164" s="3"/>
      <c r="D164" s="3"/>
      <c r="E164" s="3"/>
      <c r="F164" s="3"/>
    </row>
    <row r="165" spans="1:6">
      <c r="A165" s="3"/>
      <c r="B165" s="3"/>
      <c r="C165" s="3"/>
      <c r="D165" s="3"/>
      <c r="E165" s="3"/>
      <c r="F165" s="3"/>
    </row>
    <row r="166" spans="1:6">
      <c r="A166" s="3"/>
      <c r="B166" s="3"/>
      <c r="C166" s="3"/>
      <c r="D166" s="3"/>
      <c r="E166" s="3"/>
      <c r="F166" s="3"/>
    </row>
    <row r="167" spans="1:6">
      <c r="A167" s="3"/>
      <c r="B167" s="3"/>
      <c r="C167" s="3"/>
      <c r="D167" s="3"/>
      <c r="E167" s="3"/>
      <c r="F167" s="3"/>
    </row>
    <row r="168" spans="1:6">
      <c r="A168" s="3"/>
      <c r="B168" s="3"/>
      <c r="C168" s="3"/>
      <c r="D168" s="3"/>
      <c r="E168" s="3"/>
      <c r="F168" s="3"/>
    </row>
    <row r="169" spans="1:6">
      <c r="A169" s="3"/>
      <c r="B169" s="3"/>
      <c r="C169" s="3"/>
      <c r="D169" s="3"/>
      <c r="E169" s="3"/>
      <c r="F169" s="3"/>
    </row>
    <row r="170" spans="1:6">
      <c r="A170" s="3"/>
      <c r="B170" s="3"/>
      <c r="C170" s="3"/>
      <c r="D170" s="3"/>
      <c r="E170" s="3"/>
      <c r="F170" s="3"/>
    </row>
    <row r="171" spans="1:6">
      <c r="A171" s="3"/>
      <c r="B171" s="3"/>
      <c r="C171" s="3"/>
      <c r="D171" s="3"/>
      <c r="E171" s="3"/>
      <c r="F171" s="3"/>
    </row>
    <row r="172" spans="1:6">
      <c r="A172" s="3"/>
      <c r="B172" s="3"/>
      <c r="C172" s="3"/>
      <c r="D172" s="3"/>
      <c r="E172" s="3"/>
      <c r="F172" s="3"/>
    </row>
    <row r="173" spans="1:6">
      <c r="A173" s="3"/>
      <c r="B173" s="3"/>
      <c r="C173" s="3"/>
      <c r="D173" s="3"/>
      <c r="E173" s="3"/>
      <c r="F173" s="3"/>
    </row>
    <row r="174" spans="1:6">
      <c r="A174" s="3"/>
      <c r="B174" s="3"/>
      <c r="C174" s="3"/>
      <c r="D174" s="3"/>
      <c r="E174" s="3"/>
      <c r="F174" s="3"/>
    </row>
    <row r="175" spans="1:6">
      <c r="A175" s="3"/>
      <c r="B175" s="3"/>
      <c r="C175" s="3"/>
      <c r="D175" s="3"/>
      <c r="E175" s="3"/>
      <c r="F175" s="3"/>
    </row>
    <row r="176" spans="1:6">
      <c r="A176" s="3"/>
      <c r="B176" s="3"/>
      <c r="C176" s="3"/>
      <c r="D176" s="3"/>
      <c r="E176" s="3"/>
      <c r="F176" s="3"/>
    </row>
    <row r="177" spans="1:6">
      <c r="A177" s="3"/>
      <c r="B177" s="3"/>
      <c r="C177" s="3"/>
      <c r="D177" s="3"/>
      <c r="E177" s="3"/>
      <c r="F177" s="3"/>
    </row>
    <row r="178" spans="1:6">
      <c r="A178" s="3"/>
      <c r="B178" s="3"/>
      <c r="C178" s="3"/>
      <c r="D178" s="3"/>
      <c r="E178" s="3"/>
      <c r="F178" s="3"/>
    </row>
    <row r="179" spans="1:6">
      <c r="A179" s="3"/>
      <c r="B179" s="3"/>
      <c r="C179" s="3"/>
      <c r="D179" s="3"/>
      <c r="E179" s="3"/>
      <c r="F179" s="3"/>
    </row>
    <row r="180" spans="1:6">
      <c r="A180" s="3"/>
      <c r="B180" s="3"/>
      <c r="C180" s="3"/>
      <c r="D180" s="3"/>
      <c r="E180" s="3"/>
      <c r="F180" s="3"/>
    </row>
    <row r="181" spans="1:6">
      <c r="A181" s="3"/>
      <c r="B181" s="3"/>
      <c r="C181" s="3"/>
      <c r="D181" s="3"/>
      <c r="E181" s="3"/>
      <c r="F181" s="3"/>
    </row>
    <row r="182" spans="1:6">
      <c r="A182" s="3"/>
      <c r="B182" s="3"/>
      <c r="C182" s="3"/>
      <c r="D182" s="3"/>
      <c r="E182" s="3"/>
      <c r="F182" s="3"/>
    </row>
    <row r="183" spans="1:6">
      <c r="A183" s="3"/>
      <c r="B183" s="3"/>
      <c r="C183" s="3"/>
      <c r="D183" s="3"/>
      <c r="E183" s="3"/>
      <c r="F183" s="3"/>
    </row>
    <row r="184" spans="1:6">
      <c r="A184" s="3"/>
      <c r="B184" s="3"/>
      <c r="C184" s="3"/>
      <c r="D184" s="3"/>
      <c r="E184" s="3"/>
      <c r="F184" s="3"/>
    </row>
    <row r="185" spans="1:6">
      <c r="A185" s="3"/>
      <c r="B185" s="3"/>
      <c r="C185" s="3"/>
      <c r="D185" s="3"/>
      <c r="E185" s="3"/>
      <c r="F185" s="3"/>
    </row>
    <row r="186" spans="1:6">
      <c r="A186" s="3"/>
      <c r="B186" s="3"/>
      <c r="C186" s="3"/>
      <c r="D186" s="3"/>
      <c r="E186" s="3"/>
      <c r="F186" s="3"/>
    </row>
    <row r="187" spans="1:6">
      <c r="A187" s="3"/>
      <c r="B187" s="3"/>
      <c r="C187" s="3"/>
      <c r="D187" s="3"/>
      <c r="E187" s="3"/>
      <c r="F187" s="3"/>
    </row>
    <row r="188" spans="1:6">
      <c r="A188" s="3"/>
      <c r="B188" s="3"/>
      <c r="C188" s="3"/>
      <c r="D188" s="3"/>
      <c r="E188" s="3"/>
      <c r="F188" s="3"/>
    </row>
    <row r="189" spans="1:6">
      <c r="A189" s="3"/>
      <c r="B189" s="3"/>
      <c r="C189" s="3"/>
      <c r="D189" s="3"/>
      <c r="E189" s="3"/>
      <c r="F189" s="3"/>
    </row>
    <row r="190" spans="1:6">
      <c r="A190" s="3"/>
      <c r="B190" s="3"/>
      <c r="C190" s="3"/>
      <c r="D190" s="3"/>
      <c r="E190" s="3"/>
      <c r="F190" s="3"/>
    </row>
    <row r="191" spans="1:6">
      <c r="A191" s="3"/>
      <c r="B191" s="3"/>
      <c r="C191" s="3"/>
      <c r="D191" s="3"/>
      <c r="E191" s="3"/>
      <c r="F191" s="3"/>
    </row>
    <row r="192" spans="1:6">
      <c r="A192" s="3"/>
      <c r="B192" s="3"/>
      <c r="C192" s="3"/>
      <c r="D192" s="3"/>
      <c r="E192" s="3"/>
      <c r="F192" s="3"/>
    </row>
    <row r="193" spans="1:6">
      <c r="A193" s="3"/>
      <c r="B193" s="3"/>
      <c r="C193" s="3"/>
      <c r="D193" s="3"/>
      <c r="E193" s="3"/>
      <c r="F193" s="3"/>
    </row>
    <row r="194" spans="1:6">
      <c r="A194" s="3"/>
      <c r="B194" s="3"/>
      <c r="C194" s="3"/>
      <c r="D194" s="3"/>
      <c r="E194" s="3"/>
      <c r="F194" s="3"/>
    </row>
    <row r="195" spans="1:6">
      <c r="A195" s="3"/>
      <c r="B195" s="3"/>
      <c r="C195" s="3"/>
      <c r="D195" s="3"/>
      <c r="E195" s="3"/>
      <c r="F195" s="3"/>
    </row>
    <row r="196" spans="1:6">
      <c r="A196" s="3"/>
      <c r="B196" s="3"/>
      <c r="C196" s="3"/>
      <c r="D196" s="3"/>
      <c r="E196" s="3"/>
      <c r="F196" s="3"/>
    </row>
    <row r="197" spans="1:6">
      <c r="A197" s="3"/>
      <c r="B197" s="3"/>
      <c r="C197" s="3"/>
      <c r="D197" s="3"/>
      <c r="E197" s="3"/>
      <c r="F197" s="3"/>
    </row>
    <row r="198" spans="1:6">
      <c r="A198" s="3"/>
      <c r="B198" s="3"/>
      <c r="C198" s="3"/>
      <c r="D198" s="3"/>
      <c r="E198" s="3"/>
      <c r="F198" s="3"/>
    </row>
    <row r="199" spans="1:6">
      <c r="A199" s="3"/>
      <c r="B199" s="3"/>
      <c r="C199" s="3"/>
      <c r="D199" s="3"/>
      <c r="E199" s="3"/>
      <c r="F199" s="3"/>
    </row>
    <row r="200" spans="1:6">
      <c r="A200" s="3"/>
      <c r="B200" s="3"/>
      <c r="C200" s="3"/>
      <c r="D200" s="3"/>
      <c r="E200" s="3"/>
      <c r="F200" s="3"/>
    </row>
    <row r="201" spans="1:6">
      <c r="A201" s="3"/>
      <c r="B201" s="3"/>
      <c r="C201" s="3"/>
      <c r="D201" s="3"/>
      <c r="E201" s="3"/>
      <c r="F201" s="3"/>
    </row>
    <row r="202" spans="1:6">
      <c r="A202" s="3"/>
      <c r="B202" s="3"/>
      <c r="C202" s="3"/>
      <c r="D202" s="3"/>
      <c r="E202" s="3"/>
      <c r="F202" s="3"/>
    </row>
    <row r="203" spans="1:6">
      <c r="A203" s="3"/>
      <c r="B203" s="3"/>
      <c r="C203" s="3"/>
      <c r="D203" s="3"/>
      <c r="E203" s="3"/>
      <c r="F203" s="3"/>
    </row>
    <row r="204" spans="1:6">
      <c r="A204" s="3"/>
      <c r="B204" s="3"/>
      <c r="C204" s="3"/>
      <c r="D204" s="3"/>
      <c r="E204" s="3"/>
      <c r="F204" s="3"/>
    </row>
    <row r="205" spans="1:6">
      <c r="A205" s="3"/>
      <c r="B205" s="3"/>
      <c r="C205" s="3"/>
      <c r="D205" s="3"/>
      <c r="E205" s="3"/>
      <c r="F205" s="3"/>
    </row>
    <row r="206" spans="1:6">
      <c r="A206" s="3"/>
      <c r="B206" s="3"/>
      <c r="C206" s="3"/>
      <c r="D206" s="3"/>
      <c r="E206" s="3"/>
      <c r="F206" s="3"/>
    </row>
    <row r="207" spans="1:6">
      <c r="A207" s="3"/>
      <c r="B207" s="3"/>
      <c r="C207" s="3"/>
      <c r="D207" s="3"/>
      <c r="E207" s="3"/>
      <c r="F207" s="3"/>
    </row>
    <row r="208" spans="1:6">
      <c r="A208" s="3"/>
      <c r="B208" s="3"/>
      <c r="C208" s="3"/>
      <c r="D208" s="3"/>
      <c r="E208" s="3"/>
      <c r="F208" s="3"/>
    </row>
    <row r="209" spans="1:6">
      <c r="A209" s="3"/>
      <c r="B209" s="3"/>
      <c r="C209" s="3"/>
      <c r="D209" s="3"/>
      <c r="E209" s="3"/>
      <c r="F209" s="3"/>
    </row>
    <row r="210" spans="1:6">
      <c r="A210" s="3"/>
      <c r="B210" s="3"/>
      <c r="C210" s="3"/>
      <c r="D210" s="3"/>
      <c r="E210" s="3"/>
      <c r="F210" s="3"/>
    </row>
    <row r="211" spans="1:6">
      <c r="A211" s="3"/>
      <c r="B211" s="3"/>
      <c r="C211" s="3"/>
      <c r="D211" s="3"/>
      <c r="E211" s="3"/>
      <c r="F211" s="3"/>
    </row>
    <row r="212" spans="1:6">
      <c r="A212" s="3"/>
      <c r="B212" s="3"/>
      <c r="C212" s="3"/>
      <c r="D212" s="3"/>
      <c r="E212" s="3"/>
      <c r="F212" s="3"/>
    </row>
    <row r="213" spans="1:6">
      <c r="A213" s="3"/>
      <c r="B213" s="3"/>
      <c r="C213" s="3"/>
      <c r="D213" s="3"/>
      <c r="E213" s="3"/>
      <c r="F213" s="3"/>
    </row>
    <row r="214" spans="1:6">
      <c r="A214" s="3"/>
      <c r="B214" s="3"/>
      <c r="C214" s="3"/>
      <c r="D214" s="3"/>
      <c r="E214" s="3"/>
      <c r="F214" s="3"/>
    </row>
    <row r="215" spans="1:6">
      <c r="A215" s="3"/>
      <c r="B215" s="3"/>
      <c r="C215" s="3"/>
      <c r="D215" s="3"/>
      <c r="E215" s="3"/>
      <c r="F215" s="3"/>
    </row>
    <row r="216" spans="1:6">
      <c r="A216" s="3"/>
      <c r="B216" s="3"/>
      <c r="C216" s="3"/>
      <c r="D216" s="3"/>
      <c r="E216" s="3"/>
      <c r="F216" s="3"/>
    </row>
    <row r="217" spans="1:6">
      <c r="A217" s="3"/>
      <c r="B217" s="3"/>
      <c r="C217" s="3"/>
      <c r="D217" s="3"/>
      <c r="E217" s="3"/>
      <c r="F217" s="3"/>
    </row>
    <row r="218" spans="1:6">
      <c r="A218" s="3"/>
      <c r="B218" s="3"/>
      <c r="C218" s="3"/>
      <c r="D218" s="3"/>
      <c r="E218" s="3"/>
      <c r="F218" s="3"/>
    </row>
    <row r="219" spans="1:6">
      <c r="A219" s="3"/>
      <c r="B219" s="3"/>
      <c r="C219" s="3"/>
      <c r="D219" s="3"/>
      <c r="E219" s="3"/>
      <c r="F219" s="3"/>
    </row>
    <row r="220" spans="1:6">
      <c r="A220" s="3"/>
      <c r="B220" s="3"/>
      <c r="C220" s="3"/>
      <c r="D220" s="3"/>
      <c r="E220" s="3"/>
      <c r="F220" s="3"/>
    </row>
    <row r="221" spans="1:6">
      <c r="A221" s="3"/>
      <c r="B221" s="3"/>
      <c r="C221" s="3"/>
      <c r="D221" s="3"/>
      <c r="E221" s="3"/>
      <c r="F221" s="3"/>
    </row>
    <row r="222" spans="1:6">
      <c r="A222" s="3"/>
      <c r="B222" s="3"/>
      <c r="C222" s="3"/>
      <c r="D222" s="3"/>
      <c r="E222" s="3"/>
      <c r="F222" s="3"/>
    </row>
    <row r="223" spans="1:6">
      <c r="A223" s="3"/>
      <c r="B223" s="3"/>
      <c r="C223" s="3"/>
      <c r="D223" s="3"/>
      <c r="E223" s="3"/>
      <c r="F223" s="3"/>
    </row>
    <row r="224" spans="1:6">
      <c r="A224" s="3"/>
      <c r="B224" s="3"/>
      <c r="C224" s="3"/>
      <c r="D224" s="3"/>
      <c r="E224" s="3"/>
      <c r="F224" s="3"/>
    </row>
    <row r="225" spans="1:6">
      <c r="A225" s="3"/>
      <c r="B225" s="3"/>
      <c r="C225" s="3"/>
      <c r="D225" s="3"/>
      <c r="E225" s="3"/>
      <c r="F225" s="3"/>
    </row>
    <row r="226" spans="1:6">
      <c r="A226" s="3"/>
      <c r="B226" s="3"/>
      <c r="C226" s="3"/>
      <c r="D226" s="3"/>
      <c r="E226" s="3"/>
      <c r="F226" s="3"/>
    </row>
    <row r="227" spans="1:6">
      <c r="A227" s="3"/>
      <c r="B227" s="3"/>
      <c r="C227" s="3"/>
      <c r="D227" s="3"/>
      <c r="E227" s="3"/>
      <c r="F227" s="3"/>
    </row>
    <row r="228" spans="1:6">
      <c r="A228" s="3"/>
      <c r="B228" s="3"/>
      <c r="C228" s="3"/>
      <c r="D228" s="3"/>
      <c r="E228" s="3"/>
      <c r="F228" s="3"/>
    </row>
    <row r="229" spans="1:6">
      <c r="A229" s="3"/>
      <c r="B229" s="3"/>
      <c r="C229" s="3"/>
      <c r="D229" s="3"/>
      <c r="E229" s="3"/>
      <c r="F229" s="3"/>
    </row>
    <row r="230" spans="1:6">
      <c r="A230" s="3"/>
      <c r="B230" s="3"/>
      <c r="C230" s="3"/>
      <c r="D230" s="3"/>
      <c r="E230" s="3"/>
      <c r="F230" s="3"/>
    </row>
    <row r="231" spans="1:6">
      <c r="A231" s="3"/>
      <c r="B231" s="3"/>
      <c r="C231" s="3"/>
      <c r="D231" s="3"/>
      <c r="E231" s="3"/>
      <c r="F231" s="3"/>
    </row>
    <row r="232" spans="1:6">
      <c r="A232" s="3"/>
      <c r="B232" s="3"/>
      <c r="C232" s="3"/>
      <c r="D232" s="3"/>
      <c r="E232" s="3"/>
      <c r="F232" s="3"/>
    </row>
    <row r="233" spans="1:6">
      <c r="A233" s="3"/>
      <c r="B233" s="3"/>
      <c r="C233" s="3"/>
      <c r="D233" s="3"/>
      <c r="E233" s="3"/>
      <c r="F233" s="3"/>
    </row>
    <row r="234" spans="1:6">
      <c r="A234" s="3"/>
      <c r="B234" s="3"/>
      <c r="C234" s="3"/>
      <c r="D234" s="3"/>
      <c r="E234" s="3"/>
      <c r="F234" s="3"/>
    </row>
    <row r="235" spans="1:6">
      <c r="A235" s="3"/>
      <c r="B235" s="3"/>
      <c r="C235" s="3"/>
      <c r="D235" s="3"/>
      <c r="E235" s="3"/>
      <c r="F235" s="3"/>
    </row>
    <row r="236" spans="1:6">
      <c r="A236" s="3"/>
      <c r="B236" s="3"/>
      <c r="C236" s="3"/>
      <c r="D236" s="3"/>
      <c r="E236" s="3"/>
      <c r="F236" s="3"/>
    </row>
    <row r="237" spans="1:6">
      <c r="A237" s="3"/>
      <c r="B237" s="3"/>
      <c r="C237" s="3"/>
      <c r="D237" s="3"/>
      <c r="E237" s="3"/>
      <c r="F237" s="3"/>
    </row>
    <row r="238" spans="1:6">
      <c r="A238" s="3"/>
      <c r="B238" s="3"/>
      <c r="C238" s="3"/>
      <c r="D238" s="3"/>
      <c r="E238" s="3"/>
      <c r="F238" s="3"/>
    </row>
    <row r="239" spans="1:6">
      <c r="A239" s="3"/>
      <c r="B239" s="3"/>
      <c r="C239" s="3"/>
      <c r="D239" s="3"/>
      <c r="E239" s="3"/>
      <c r="F239" s="3"/>
    </row>
    <row r="240" spans="1:6">
      <c r="A240" s="3"/>
      <c r="B240" s="3"/>
      <c r="C240" s="3"/>
      <c r="D240" s="3"/>
      <c r="E240" s="3"/>
      <c r="F240" s="3"/>
    </row>
    <row r="241" spans="1:6">
      <c r="A241" s="3"/>
      <c r="B241" s="3"/>
      <c r="C241" s="3"/>
      <c r="D241" s="3"/>
      <c r="E241" s="3"/>
      <c r="F241" s="3"/>
    </row>
    <row r="242" spans="1:6">
      <c r="A242" s="3"/>
      <c r="B242" s="3"/>
      <c r="C242" s="3"/>
      <c r="D242" s="3"/>
      <c r="E242" s="3"/>
      <c r="F242" s="3"/>
    </row>
    <row r="243" spans="1:6">
      <c r="A243" s="3"/>
      <c r="B243" s="3"/>
      <c r="C243" s="3"/>
      <c r="D243" s="3"/>
      <c r="E243" s="3"/>
      <c r="F243" s="3"/>
    </row>
    <row r="244" spans="1:6">
      <c r="A244" s="3"/>
      <c r="B244" s="3"/>
      <c r="C244" s="3"/>
      <c r="D244" s="3"/>
      <c r="E244" s="3"/>
      <c r="F244" s="3"/>
    </row>
    <row r="245" spans="1:6">
      <c r="A245" s="3"/>
      <c r="B245" s="3"/>
      <c r="C245" s="3"/>
      <c r="D245" s="3"/>
      <c r="E245" s="3"/>
      <c r="F245" s="3"/>
    </row>
    <row r="246" spans="1:6">
      <c r="A246" s="3"/>
      <c r="B246" s="3"/>
      <c r="C246" s="3"/>
      <c r="D246" s="3"/>
      <c r="E246" s="3"/>
      <c r="F246" s="3"/>
    </row>
    <row r="247" spans="1:6">
      <c r="A247" s="3"/>
      <c r="B247" s="3"/>
      <c r="C247" s="3"/>
      <c r="D247" s="3"/>
      <c r="E247" s="3"/>
      <c r="F247" s="3"/>
    </row>
    <row r="248" spans="1:6">
      <c r="A248" s="3"/>
      <c r="B248" s="3"/>
      <c r="C248" s="3"/>
      <c r="D248" s="3"/>
      <c r="E248" s="3"/>
      <c r="F248" s="3"/>
    </row>
    <row r="249" spans="1:6">
      <c r="A249" s="3"/>
      <c r="B249" s="3"/>
      <c r="C249" s="3"/>
      <c r="D249" s="3"/>
      <c r="E249" s="3"/>
      <c r="F249" s="3"/>
    </row>
    <row r="250" spans="1:6">
      <c r="A250" s="3"/>
      <c r="B250" s="3"/>
      <c r="C250" s="3"/>
      <c r="D250" s="3"/>
      <c r="E250" s="3"/>
      <c r="F250" s="3"/>
    </row>
    <row r="251" spans="1:6">
      <c r="A251" s="3"/>
      <c r="B251" s="3"/>
      <c r="C251" s="3"/>
      <c r="D251" s="3"/>
      <c r="E251" s="3"/>
      <c r="F251" s="3"/>
    </row>
  </sheetData>
  <mergeCells count="10">
    <mergeCell ref="B4:E4"/>
    <mergeCell ref="B16:E16"/>
    <mergeCell ref="B24:E24"/>
    <mergeCell ref="B39:E39"/>
    <mergeCell ref="B96:E96"/>
    <mergeCell ref="B109:E109"/>
    <mergeCell ref="B124:E124"/>
    <mergeCell ref="A125:E125"/>
    <mergeCell ref="A126:E126"/>
    <mergeCell ref="A127:E127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 codeName="Feuil37"/>
  <dimension ref="A1:O39"/>
  <sheetViews>
    <sheetView topLeftCell="A4" workbookViewId="0">
      <selection activeCell="J18" sqref="J18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58</v>
      </c>
      <c r="B1" s="221" t="str">
        <f>'BP+BE'!B45</f>
        <v>Conduites PVC de diamètre 160 mm inf 2m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9" t="s">
        <v>418</v>
      </c>
      <c r="E3" s="179" t="s">
        <v>195</v>
      </c>
      <c r="F3" s="179" t="s">
        <v>418</v>
      </c>
      <c r="G3" s="178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7" t="str">
        <f>'PRIX ELEMENTAIRES FOURNITURES'!B71</f>
        <v>PVC DN160</v>
      </c>
      <c r="B5" s="177" t="s">
        <v>24</v>
      </c>
      <c r="C5" s="177">
        <v>1.05</v>
      </c>
      <c r="D5" s="179">
        <f>'PRIX ELEMENTAIRES FOURNITURES'!J71*0.8</f>
        <v>6.3998880000000007</v>
      </c>
      <c r="E5" s="179">
        <f>'PRIX ELEMENTAIRES FOURNITURES'!J71*0.2</f>
        <v>1.5999720000000002</v>
      </c>
      <c r="F5" s="179">
        <f t="shared" ref="F5:F10" si="0">D5*C5</f>
        <v>6.7198824000000013</v>
      </c>
      <c r="G5" s="179">
        <f t="shared" ref="G5:G10" si="1">E5*C5</f>
        <v>1.6799706000000003</v>
      </c>
      <c r="H5" s="158">
        <f>SDP!$K$4</f>
        <v>1.2</v>
      </c>
      <c r="I5" s="179">
        <f t="shared" ref="I5:I10" si="2">(F5+G5)*H5</f>
        <v>10.079823600000003</v>
      </c>
      <c r="L5" s="136"/>
    </row>
    <row r="6" spans="1:15" ht="17.25" customHeight="1">
      <c r="A6" s="177" t="str">
        <f>'PRIX ELEMENTAIRES FOURNITURES'!B111</f>
        <v>Sable de pose</v>
      </c>
      <c r="B6" s="177" t="s">
        <v>23</v>
      </c>
      <c r="C6" s="177">
        <v>0.3</v>
      </c>
      <c r="D6" s="179">
        <f>'PRIX ELEMENTAIRES FOURNITURES'!J111*0.8</f>
        <v>6.56</v>
      </c>
      <c r="E6" s="179">
        <f>'PRIX ELEMENTAIRES FOURNITURES'!J111*0.2</f>
        <v>1.64</v>
      </c>
      <c r="F6" s="179">
        <f t="shared" si="0"/>
        <v>1.9679999999999997</v>
      </c>
      <c r="G6" s="179">
        <f t="shared" si="1"/>
        <v>0.49199999999999994</v>
      </c>
      <c r="H6" s="158">
        <f>SDP!$K$4</f>
        <v>1.2</v>
      </c>
      <c r="I6" s="179">
        <f t="shared" si="2"/>
        <v>2.9519999999999995</v>
      </c>
      <c r="L6" s="136"/>
    </row>
    <row r="7" spans="1:15" ht="15" customHeight="1">
      <c r="A7" s="177"/>
      <c r="B7" s="177"/>
      <c r="C7" s="177"/>
      <c r="D7" s="179"/>
      <c r="E7" s="179"/>
      <c r="F7" s="179">
        <f t="shared" si="0"/>
        <v>0</v>
      </c>
      <c r="G7" s="179">
        <f t="shared" si="1"/>
        <v>0</v>
      </c>
      <c r="H7" s="158">
        <f>SDP!$K$4</f>
        <v>1.2</v>
      </c>
      <c r="I7" s="179">
        <f t="shared" si="2"/>
        <v>0</v>
      </c>
    </row>
    <row r="8" spans="1:15" ht="21" customHeight="1">
      <c r="A8" s="177"/>
      <c r="B8" s="177"/>
      <c r="C8" s="177"/>
      <c r="D8" s="179"/>
      <c r="E8" s="179"/>
      <c r="F8" s="179">
        <f t="shared" si="0"/>
        <v>0</v>
      </c>
      <c r="G8" s="179">
        <f t="shared" si="1"/>
        <v>0</v>
      </c>
      <c r="H8" s="158">
        <f>SDP!$K$4</f>
        <v>1.2</v>
      </c>
      <c r="I8" s="179">
        <f t="shared" si="2"/>
        <v>0</v>
      </c>
      <c r="L8" s="136"/>
    </row>
    <row r="9" spans="1:15" ht="19.5" customHeight="1">
      <c r="A9" s="177"/>
      <c r="B9" s="177"/>
      <c r="C9" s="177"/>
      <c r="D9" s="179">
        <v>0</v>
      </c>
      <c r="E9" s="179">
        <v>0</v>
      </c>
      <c r="F9" s="179">
        <f t="shared" si="0"/>
        <v>0</v>
      </c>
      <c r="G9" s="179">
        <f t="shared" si="1"/>
        <v>0</v>
      </c>
      <c r="H9" s="158">
        <f>SDP!$K$4</f>
        <v>1.2</v>
      </c>
      <c r="I9" s="179">
        <f t="shared" si="2"/>
        <v>0</v>
      </c>
      <c r="L9" s="136"/>
    </row>
    <row r="10" spans="1:15" ht="17.25" customHeight="1">
      <c r="A10" s="177"/>
      <c r="B10" s="177"/>
      <c r="C10" s="177"/>
      <c r="D10" s="179">
        <v>0</v>
      </c>
      <c r="E10" s="179">
        <v>0</v>
      </c>
      <c r="F10" s="179">
        <f t="shared" si="0"/>
        <v>0</v>
      </c>
      <c r="G10" s="179">
        <f t="shared" si="1"/>
        <v>0</v>
      </c>
      <c r="H10" s="158">
        <f>SDP!$K$4</f>
        <v>1.2</v>
      </c>
      <c r="I10" s="179">
        <f t="shared" si="2"/>
        <v>0</v>
      </c>
      <c r="L10" s="136"/>
    </row>
    <row r="11" spans="1:15" ht="18" customHeight="1">
      <c r="A11" s="177"/>
      <c r="B11" s="177"/>
      <c r="C11" s="177"/>
      <c r="D11" s="179"/>
      <c r="E11" s="179"/>
      <c r="F11" s="179"/>
      <c r="G11" s="179"/>
      <c r="H11" s="158">
        <f>SDP!$K$4</f>
        <v>1.2</v>
      </c>
      <c r="I11" s="179"/>
      <c r="L11" s="136"/>
    </row>
    <row r="12" spans="1:15" ht="19.5" customHeight="1">
      <c r="A12" s="177"/>
      <c r="B12" s="177"/>
      <c r="C12" s="177"/>
      <c r="D12" s="179"/>
      <c r="E12" s="179"/>
      <c r="F12" s="179"/>
      <c r="G12" s="179"/>
      <c r="H12" s="158">
        <f>SDP!$K$4</f>
        <v>1.2</v>
      </c>
      <c r="I12" s="179"/>
      <c r="L12" s="136"/>
    </row>
    <row r="13" spans="1:15" ht="25.5" customHeight="1">
      <c r="A13" s="177"/>
      <c r="B13" s="177"/>
      <c r="C13" s="177"/>
      <c r="D13" s="179"/>
      <c r="E13" s="179"/>
      <c r="F13" s="179"/>
      <c r="G13" s="179"/>
      <c r="H13" s="158">
        <f>SDP!$K$4</f>
        <v>1.2</v>
      </c>
      <c r="I13" s="179"/>
      <c r="L13" s="136"/>
    </row>
    <row r="14" spans="1:15" ht="23.25" customHeight="1">
      <c r="A14" s="177"/>
      <c r="B14" s="177"/>
      <c r="C14" s="177"/>
      <c r="D14" s="179"/>
      <c r="E14" s="179"/>
      <c r="F14" s="179"/>
      <c r="G14" s="179"/>
      <c r="H14" s="158">
        <f>SDP!$K$4</f>
        <v>1.2</v>
      </c>
      <c r="I14" s="179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10.859853000000001</v>
      </c>
      <c r="G15" s="139">
        <f>SUM(G5:G14)</f>
        <v>2.1719706000000003</v>
      </c>
      <c r="H15" s="153">
        <f>SDP!$K$4</f>
        <v>1.2</v>
      </c>
      <c r="I15" s="139">
        <f>SUM(I5:I14)</f>
        <v>13.031823600000003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7" t="str">
        <f>'PRIX ELEMENTAIRES ENGINS EQUI'!B8</f>
        <v>Tractopelle</v>
      </c>
      <c r="B17" s="177" t="s">
        <v>221</v>
      </c>
      <c r="C17" s="177">
        <v>1</v>
      </c>
      <c r="D17" s="179">
        <f>'PRIX ELEMENTAIRES ENGINS EQUI'!G8*0.8</f>
        <v>200</v>
      </c>
      <c r="E17" s="179">
        <f>'PRIX ELEMENTAIRES ENGINS EQUI'!G8*0.2</f>
        <v>50</v>
      </c>
      <c r="F17" s="179">
        <f>D17*C17</f>
        <v>200</v>
      </c>
      <c r="G17" s="179">
        <f>E17*C17</f>
        <v>50</v>
      </c>
      <c r="H17" s="179">
        <f>SDP!$K$4</f>
        <v>1.2</v>
      </c>
      <c r="I17" s="179">
        <f>(G17+F17)*H17</f>
        <v>300</v>
      </c>
    </row>
    <row r="18" spans="1:11" ht="21" customHeight="1">
      <c r="A18" s="177" t="str">
        <f>'PRIX ELEMENTAIRES ENGINS EQUI'!B40</f>
        <v>Dame vibrante</v>
      </c>
      <c r="B18" s="177" t="s">
        <v>221</v>
      </c>
      <c r="C18" s="177">
        <v>0.5</v>
      </c>
      <c r="D18" s="179">
        <f>'PRIX ELEMENTAIRES ENGINS EQUI'!G40*0.8</f>
        <v>24</v>
      </c>
      <c r="E18" s="179">
        <f>'PRIX ELEMENTAIRES ENGINS EQUI'!G40*0.2</f>
        <v>6</v>
      </c>
      <c r="F18" s="179">
        <f>D18*C18</f>
        <v>12</v>
      </c>
      <c r="G18" s="179">
        <f>E18*C18</f>
        <v>3</v>
      </c>
      <c r="H18" s="179">
        <f>SDP!$K$4</f>
        <v>1.2</v>
      </c>
      <c r="I18" s="179">
        <f>(G18+F18)*H18</f>
        <v>18</v>
      </c>
    </row>
    <row r="19" spans="1:11" ht="17.25" customHeight="1">
      <c r="A19" s="177"/>
      <c r="B19" s="177" t="s">
        <v>221</v>
      </c>
      <c r="C19" s="177"/>
      <c r="D19" s="179"/>
      <c r="E19" s="179"/>
      <c r="F19" s="179">
        <f t="shared" ref="F19:F23" si="3">D19*C19</f>
        <v>0</v>
      </c>
      <c r="G19" s="179">
        <f t="shared" ref="G19:G23" si="4">E19*C19</f>
        <v>0</v>
      </c>
      <c r="H19" s="179">
        <f>SDP!$K$4</f>
        <v>1.2</v>
      </c>
      <c r="I19" s="179">
        <f t="shared" ref="I19:I23" si="5">(G19+F19)*H19</f>
        <v>0</v>
      </c>
    </row>
    <row r="20" spans="1:11" ht="21" customHeight="1">
      <c r="A20" s="177"/>
      <c r="B20" s="177" t="s">
        <v>221</v>
      </c>
      <c r="C20" s="177"/>
      <c r="D20" s="179"/>
      <c r="E20" s="179"/>
      <c r="F20" s="179">
        <f t="shared" si="3"/>
        <v>0</v>
      </c>
      <c r="G20" s="179">
        <f t="shared" si="4"/>
        <v>0</v>
      </c>
      <c r="H20" s="179">
        <f>SDP!$K$4</f>
        <v>1.2</v>
      </c>
      <c r="I20" s="179">
        <f t="shared" si="5"/>
        <v>0</v>
      </c>
    </row>
    <row r="21" spans="1:11" ht="18.75" customHeight="1">
      <c r="A21" s="177"/>
      <c r="B21" s="177" t="s">
        <v>221</v>
      </c>
      <c r="C21" s="177"/>
      <c r="D21" s="179"/>
      <c r="E21" s="179"/>
      <c r="F21" s="179">
        <f t="shared" si="3"/>
        <v>0</v>
      </c>
      <c r="G21" s="179">
        <f t="shared" si="4"/>
        <v>0</v>
      </c>
      <c r="H21" s="179">
        <f>SDP!$K$4</f>
        <v>1.2</v>
      </c>
      <c r="I21" s="179">
        <f t="shared" si="5"/>
        <v>0</v>
      </c>
    </row>
    <row r="22" spans="1:11" ht="21" customHeight="1">
      <c r="A22" s="177"/>
      <c r="B22" s="177"/>
      <c r="C22" s="177"/>
      <c r="D22" s="179"/>
      <c r="E22" s="179">
        <v>0</v>
      </c>
      <c r="F22" s="179">
        <f t="shared" si="3"/>
        <v>0</v>
      </c>
      <c r="G22" s="179">
        <f t="shared" si="4"/>
        <v>0</v>
      </c>
      <c r="H22" s="179">
        <f>SDP!$K$4</f>
        <v>1.2</v>
      </c>
      <c r="I22" s="179">
        <f t="shared" si="5"/>
        <v>0</v>
      </c>
    </row>
    <row r="23" spans="1:11" ht="18.75" customHeight="1">
      <c r="A23" s="177"/>
      <c r="B23" s="177"/>
      <c r="C23" s="177"/>
      <c r="D23" s="179"/>
      <c r="E23" s="179">
        <v>0</v>
      </c>
      <c r="F23" s="179">
        <f t="shared" si="3"/>
        <v>0</v>
      </c>
      <c r="G23" s="179">
        <f t="shared" si="4"/>
        <v>0</v>
      </c>
      <c r="H23" s="179">
        <f>SDP!$K$4</f>
        <v>1.2</v>
      </c>
      <c r="I23" s="179">
        <f t="shared" si="5"/>
        <v>0</v>
      </c>
    </row>
    <row r="24" spans="1:11" ht="19.5" customHeight="1">
      <c r="A24" s="177"/>
      <c r="B24" s="177" t="s">
        <v>221</v>
      </c>
      <c r="C24" s="177"/>
      <c r="D24" s="179"/>
      <c r="E24" s="179"/>
      <c r="F24" s="179"/>
      <c r="G24" s="179"/>
      <c r="H24" s="179">
        <f>SDP!$K$4</f>
        <v>1.2</v>
      </c>
      <c r="I24" s="179"/>
    </row>
    <row r="25" spans="1:11" ht="23.25" customHeight="1">
      <c r="A25" s="177"/>
      <c r="B25" s="177" t="s">
        <v>221</v>
      </c>
      <c r="C25" s="177"/>
      <c r="D25" s="179"/>
      <c r="E25" s="179"/>
      <c r="F25" s="179"/>
      <c r="G25" s="179"/>
      <c r="H25" s="179">
        <f>SDP!$K$4</f>
        <v>1.2</v>
      </c>
      <c r="I25" s="179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212</v>
      </c>
      <c r="G26" s="139">
        <f>SUM(G17:G25)</f>
        <v>53</v>
      </c>
      <c r="H26" s="153">
        <f>SDP!$K$4</f>
        <v>1.2</v>
      </c>
      <c r="I26" s="139">
        <f>SUM(I17:I25)</f>
        <v>318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7" t="s">
        <v>218</v>
      </c>
      <c r="B28" s="177" t="s">
        <v>221</v>
      </c>
      <c r="C28" s="177">
        <v>1</v>
      </c>
      <c r="D28" s="179">
        <f>K28*0.8</f>
        <v>33.527999999999999</v>
      </c>
      <c r="E28" s="179">
        <f>K28*0.2</f>
        <v>8.3819999999999997</v>
      </c>
      <c r="F28" s="179">
        <f>ROUND(D28*C28,3)</f>
        <v>33.527999999999999</v>
      </c>
      <c r="G28" s="179">
        <f>ROUND(E28*C28,3)</f>
        <v>8.3819999999999997</v>
      </c>
      <c r="H28" s="179">
        <f>SDP!$K$4</f>
        <v>1.2</v>
      </c>
      <c r="I28" s="179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77" t="s">
        <v>219</v>
      </c>
      <c r="B29" s="177" t="s">
        <v>221</v>
      </c>
      <c r="C29" s="177">
        <v>1</v>
      </c>
      <c r="D29" s="179">
        <f>ROUND(K29*0.8,3)</f>
        <v>29.434000000000001</v>
      </c>
      <c r="E29" s="179">
        <f>ROUND(K29*0.2,3)</f>
        <v>7.3579999999999997</v>
      </c>
      <c r="F29" s="179">
        <f>ROUND(D29*C29,3)</f>
        <v>29.434000000000001</v>
      </c>
      <c r="G29" s="179">
        <f>ROUND(E29*C29,3)</f>
        <v>7.3579999999999997</v>
      </c>
      <c r="H29" s="179">
        <f>SDP!$K$4</f>
        <v>1.2</v>
      </c>
      <c r="I29" s="179">
        <f t="shared" si="6"/>
        <v>44.150399999999998</v>
      </c>
      <c r="K29">
        <f>'PRIX ELEMENTAIRES MO'!$I$16</f>
        <v>36.792000000000002</v>
      </c>
    </row>
    <row r="30" spans="1:11" ht="18" customHeight="1">
      <c r="A30" s="177" t="s">
        <v>220</v>
      </c>
      <c r="B30" s="177" t="s">
        <v>221</v>
      </c>
      <c r="C30" s="23">
        <v>4</v>
      </c>
      <c r="D30" s="179">
        <f t="shared" ref="D30" si="7">K30*0.8</f>
        <v>21.488</v>
      </c>
      <c r="E30" s="179">
        <f t="shared" ref="E30" si="8">K30*0.2</f>
        <v>5.3719999999999999</v>
      </c>
      <c r="F30" s="179">
        <f t="shared" ref="F30" si="9">D30*C30</f>
        <v>85.951999999999998</v>
      </c>
      <c r="G30" s="179">
        <f t="shared" ref="G30" si="10">E30*C30</f>
        <v>21.488</v>
      </c>
      <c r="H30" s="179">
        <f>SDP!$K$4</f>
        <v>1.2</v>
      </c>
      <c r="I30" s="179">
        <f t="shared" si="6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148.91399999999999</v>
      </c>
      <c r="G31" s="139">
        <f>SUM(G28:G30)</f>
        <v>37.227999999999994</v>
      </c>
      <c r="H31" s="153">
        <f>SDP!$K$4</f>
        <v>1.2</v>
      </c>
      <c r="I31" s="139">
        <f>SUM(I28:I30)</f>
        <v>223.37039999999999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8"/>
      <c r="E34" s="178"/>
      <c r="F34" s="178">
        <f>F31+F26</f>
        <v>360.91399999999999</v>
      </c>
      <c r="G34" s="143">
        <f>G31+G26</f>
        <v>90.227999999999994</v>
      </c>
      <c r="H34" s="156"/>
      <c r="I34" s="150">
        <f>I31+I26</f>
        <v>541.37040000000002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8"/>
      <c r="E36" s="178"/>
      <c r="F36" s="178"/>
      <c r="G36" s="178">
        <v>80</v>
      </c>
      <c r="H36" s="158"/>
      <c r="I36" s="178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15.371278</v>
      </c>
      <c r="G38" s="145">
        <f>G34/G36+G15</f>
        <v>3.2998206000000003</v>
      </c>
      <c r="H38" s="160"/>
      <c r="I38" s="145">
        <f>I34/G36+I15</f>
        <v>19.798953600000004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15.371</v>
      </c>
      <c r="G39" s="146">
        <f>ROUND(G38,3)</f>
        <v>3.3</v>
      </c>
      <c r="H39" s="161">
        <f>SDP!$K$4</f>
        <v>1.2</v>
      </c>
      <c r="I39" s="146">
        <f>ROUND(I38,3)</f>
        <v>19.798999999999999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 codeName="Feuil38"/>
  <dimension ref="A1:O39"/>
  <sheetViews>
    <sheetView workbookViewId="0">
      <selection activeCell="E9" sqref="E9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57</v>
      </c>
      <c r="B1" s="221" t="str">
        <f>'BP+BE'!B46</f>
        <v>Conduites PVC de diamètre 200 mm inf 2m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79" t="s">
        <v>418</v>
      </c>
      <c r="E3" s="179" t="s">
        <v>195</v>
      </c>
      <c r="F3" s="179" t="s">
        <v>418</v>
      </c>
      <c r="G3" s="178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77" t="str">
        <f>'PRIX ELEMENTAIRES FOURNITURES'!B72</f>
        <v>PVC DN200</v>
      </c>
      <c r="B5" s="177" t="s">
        <v>24</v>
      </c>
      <c r="C5" s="177">
        <v>1.05</v>
      </c>
      <c r="D5" s="179">
        <f>'PRIX ELEMENTAIRES FOURNITURES'!J72*0.8</f>
        <v>9.6002400000000012</v>
      </c>
      <c r="E5" s="179">
        <f>'PRIX ELEMENTAIRES FOURNITURES'!J71*0.2</f>
        <v>1.5999720000000002</v>
      </c>
      <c r="F5" s="179">
        <f t="shared" ref="F5:F10" si="0">D5*C5</f>
        <v>10.080252000000002</v>
      </c>
      <c r="G5" s="179">
        <f t="shared" ref="G5:G10" si="1">E5*C5</f>
        <v>1.6799706000000003</v>
      </c>
      <c r="H5" s="158">
        <f>SDP!$K$4</f>
        <v>1.2</v>
      </c>
      <c r="I5" s="179">
        <f t="shared" ref="I5:I10" si="2">(F5+G5)*H5</f>
        <v>14.112267120000002</v>
      </c>
      <c r="L5" s="136"/>
    </row>
    <row r="6" spans="1:15" ht="17.25" customHeight="1">
      <c r="A6" s="177" t="str">
        <f>'PRIX ELEMENTAIRES FOURNITURES'!B111</f>
        <v>Sable de pose</v>
      </c>
      <c r="B6" s="177" t="s">
        <v>23</v>
      </c>
      <c r="C6" s="177">
        <v>0.35</v>
      </c>
      <c r="D6" s="179">
        <f>'PRIX ELEMENTAIRES FOURNITURES'!J111*0.8</f>
        <v>6.56</v>
      </c>
      <c r="E6" s="179">
        <f>'PRIX ELEMENTAIRES FOURNITURES'!J72*0.2</f>
        <v>2.4000600000000003</v>
      </c>
      <c r="F6" s="179">
        <f t="shared" si="0"/>
        <v>2.2959999999999998</v>
      </c>
      <c r="G6" s="179">
        <f t="shared" si="1"/>
        <v>0.84002100000000002</v>
      </c>
      <c r="H6" s="158">
        <f>SDP!$K$4</f>
        <v>1.2</v>
      </c>
      <c r="I6" s="179">
        <f t="shared" si="2"/>
        <v>3.7632251999999999</v>
      </c>
      <c r="L6" s="136"/>
    </row>
    <row r="7" spans="1:15" ht="15" customHeight="1">
      <c r="A7" s="177"/>
      <c r="B7" s="177"/>
      <c r="C7" s="177"/>
      <c r="D7" s="179"/>
      <c r="E7" s="179"/>
      <c r="F7" s="179">
        <f t="shared" si="0"/>
        <v>0</v>
      </c>
      <c r="G7" s="179">
        <f t="shared" si="1"/>
        <v>0</v>
      </c>
      <c r="H7" s="158">
        <f>SDP!$K$4</f>
        <v>1.2</v>
      </c>
      <c r="I7" s="179">
        <f t="shared" si="2"/>
        <v>0</v>
      </c>
    </row>
    <row r="8" spans="1:15" ht="21" customHeight="1">
      <c r="A8" s="177"/>
      <c r="B8" s="177"/>
      <c r="C8" s="177"/>
      <c r="D8" s="179"/>
      <c r="E8" s="179"/>
      <c r="F8" s="179">
        <f t="shared" si="0"/>
        <v>0</v>
      </c>
      <c r="G8" s="179">
        <f t="shared" si="1"/>
        <v>0</v>
      </c>
      <c r="H8" s="158">
        <f>SDP!$K$4</f>
        <v>1.2</v>
      </c>
      <c r="I8" s="179">
        <f t="shared" si="2"/>
        <v>0</v>
      </c>
      <c r="L8" s="136"/>
    </row>
    <row r="9" spans="1:15" ht="19.5" customHeight="1">
      <c r="A9" s="177"/>
      <c r="B9" s="177"/>
      <c r="C9" s="177"/>
      <c r="D9" s="179">
        <v>0</v>
      </c>
      <c r="E9" s="179">
        <v>0</v>
      </c>
      <c r="F9" s="179">
        <f t="shared" si="0"/>
        <v>0</v>
      </c>
      <c r="G9" s="179">
        <f t="shared" si="1"/>
        <v>0</v>
      </c>
      <c r="H9" s="158">
        <f>SDP!$K$4</f>
        <v>1.2</v>
      </c>
      <c r="I9" s="179">
        <f t="shared" si="2"/>
        <v>0</v>
      </c>
      <c r="L9" s="136"/>
    </row>
    <row r="10" spans="1:15" ht="17.25" customHeight="1">
      <c r="A10" s="177"/>
      <c r="B10" s="177"/>
      <c r="C10" s="177"/>
      <c r="D10" s="179">
        <v>0</v>
      </c>
      <c r="E10" s="179">
        <v>0</v>
      </c>
      <c r="F10" s="179">
        <f t="shared" si="0"/>
        <v>0</v>
      </c>
      <c r="G10" s="179">
        <f t="shared" si="1"/>
        <v>0</v>
      </c>
      <c r="H10" s="158">
        <f>SDP!$K$4</f>
        <v>1.2</v>
      </c>
      <c r="I10" s="179">
        <f t="shared" si="2"/>
        <v>0</v>
      </c>
      <c r="L10" s="136"/>
    </row>
    <row r="11" spans="1:15" ht="18" customHeight="1">
      <c r="A11" s="177"/>
      <c r="B11" s="177"/>
      <c r="C11" s="177"/>
      <c r="D11" s="179"/>
      <c r="E11" s="179"/>
      <c r="F11" s="179"/>
      <c r="G11" s="179"/>
      <c r="H11" s="158">
        <f>SDP!$K$4</f>
        <v>1.2</v>
      </c>
      <c r="I11" s="179"/>
      <c r="L11" s="136"/>
    </row>
    <row r="12" spans="1:15" ht="19.5" customHeight="1">
      <c r="A12" s="177"/>
      <c r="B12" s="177"/>
      <c r="C12" s="177"/>
      <c r="D12" s="179"/>
      <c r="E12" s="179"/>
      <c r="F12" s="179"/>
      <c r="G12" s="179"/>
      <c r="H12" s="158">
        <f>SDP!$K$4</f>
        <v>1.2</v>
      </c>
      <c r="I12" s="179"/>
      <c r="L12" s="136"/>
    </row>
    <row r="13" spans="1:15" ht="25.5" customHeight="1">
      <c r="A13" s="177"/>
      <c r="B13" s="177"/>
      <c r="C13" s="177"/>
      <c r="D13" s="179"/>
      <c r="E13" s="179"/>
      <c r="F13" s="179"/>
      <c r="G13" s="179"/>
      <c r="H13" s="158">
        <f>SDP!$K$4</f>
        <v>1.2</v>
      </c>
      <c r="I13" s="179"/>
      <c r="L13" s="136"/>
    </row>
    <row r="14" spans="1:15" ht="23.25" customHeight="1">
      <c r="A14" s="177"/>
      <c r="B14" s="177"/>
      <c r="C14" s="177"/>
      <c r="D14" s="179"/>
      <c r="E14" s="179"/>
      <c r="F14" s="179"/>
      <c r="G14" s="179"/>
      <c r="H14" s="158">
        <f>SDP!$K$4</f>
        <v>1.2</v>
      </c>
      <c r="I14" s="179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14.896243600000002</v>
      </c>
      <c r="G15" s="139">
        <f>SUM(G5:G14)</f>
        <v>2.5199916000000004</v>
      </c>
      <c r="H15" s="153">
        <f>SDP!$K$4</f>
        <v>1.2</v>
      </c>
      <c r="I15" s="139">
        <f>SUM(I5:I14)</f>
        <v>17.875492320000003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77" t="str">
        <f>'PRIX ELEMENTAIRES ENGINS EQUI'!B8</f>
        <v>Tractopelle</v>
      </c>
      <c r="B17" s="177" t="s">
        <v>221</v>
      </c>
      <c r="C17" s="177">
        <v>1</v>
      </c>
      <c r="D17" s="179">
        <f>'PRIX ELEMENTAIRES ENGINS EQUI'!G8*0.8</f>
        <v>200</v>
      </c>
      <c r="E17" s="179">
        <f>'PRIX ELEMENTAIRES ENGINS EQUI'!G8*0.2</f>
        <v>50</v>
      </c>
      <c r="F17" s="179">
        <f>D17*C17</f>
        <v>200</v>
      </c>
      <c r="G17" s="179">
        <f>E17*C17</f>
        <v>50</v>
      </c>
      <c r="H17" s="179">
        <f>SDP!$K$4</f>
        <v>1.2</v>
      </c>
      <c r="I17" s="179">
        <f>(G17+F17)*H17</f>
        <v>300</v>
      </c>
    </row>
    <row r="18" spans="1:11" ht="21" customHeight="1">
      <c r="A18" s="177" t="str">
        <f>'PRIX ELEMENTAIRES ENGINS EQUI'!B40</f>
        <v>Dame vibrante</v>
      </c>
      <c r="B18" s="177" t="s">
        <v>221</v>
      </c>
      <c r="C18" s="177">
        <v>0.5</v>
      </c>
      <c r="D18" s="179">
        <f>'PRIX ELEMENTAIRES ENGINS EQUI'!G40*0.8</f>
        <v>24</v>
      </c>
      <c r="E18" s="179">
        <f>'PRIX ELEMENTAIRES ENGINS EQUI'!G40*0.2</f>
        <v>6</v>
      </c>
      <c r="F18" s="179">
        <f>D18*C18</f>
        <v>12</v>
      </c>
      <c r="G18" s="179">
        <f>E18*C18</f>
        <v>3</v>
      </c>
      <c r="H18" s="179">
        <f>SDP!$K$4</f>
        <v>1.2</v>
      </c>
      <c r="I18" s="179">
        <f>(G18+F18)*H18</f>
        <v>18</v>
      </c>
    </row>
    <row r="19" spans="1:11" ht="17.25" customHeight="1">
      <c r="A19" s="177"/>
      <c r="B19" s="177" t="s">
        <v>221</v>
      </c>
      <c r="C19" s="177"/>
      <c r="D19" s="179"/>
      <c r="E19" s="179"/>
      <c r="F19" s="179">
        <f t="shared" ref="F19:F23" si="3">D19*C19</f>
        <v>0</v>
      </c>
      <c r="G19" s="179">
        <f t="shared" ref="G19:G23" si="4">E19*C19</f>
        <v>0</v>
      </c>
      <c r="H19" s="179">
        <f>SDP!$K$4</f>
        <v>1.2</v>
      </c>
      <c r="I19" s="179">
        <f t="shared" ref="I19:I23" si="5">(G19+F19)*H19</f>
        <v>0</v>
      </c>
    </row>
    <row r="20" spans="1:11" ht="21" customHeight="1">
      <c r="A20" s="177"/>
      <c r="B20" s="177" t="s">
        <v>221</v>
      </c>
      <c r="C20" s="177"/>
      <c r="D20" s="179"/>
      <c r="E20" s="179"/>
      <c r="F20" s="179">
        <f t="shared" si="3"/>
        <v>0</v>
      </c>
      <c r="G20" s="179">
        <f t="shared" si="4"/>
        <v>0</v>
      </c>
      <c r="H20" s="179">
        <f>SDP!$K$4</f>
        <v>1.2</v>
      </c>
      <c r="I20" s="179">
        <f t="shared" si="5"/>
        <v>0</v>
      </c>
    </row>
    <row r="21" spans="1:11" ht="18.75" customHeight="1">
      <c r="A21" s="177"/>
      <c r="B21" s="177" t="s">
        <v>221</v>
      </c>
      <c r="C21" s="177"/>
      <c r="D21" s="179"/>
      <c r="E21" s="179"/>
      <c r="F21" s="179">
        <f t="shared" si="3"/>
        <v>0</v>
      </c>
      <c r="G21" s="179">
        <f t="shared" si="4"/>
        <v>0</v>
      </c>
      <c r="H21" s="179">
        <f>SDP!$K$4</f>
        <v>1.2</v>
      </c>
      <c r="I21" s="179">
        <f t="shared" si="5"/>
        <v>0</v>
      </c>
    </row>
    <row r="22" spans="1:11" ht="21" customHeight="1">
      <c r="A22" s="177"/>
      <c r="B22" s="177"/>
      <c r="C22" s="177"/>
      <c r="D22" s="179"/>
      <c r="E22" s="179">
        <v>0</v>
      </c>
      <c r="F22" s="179">
        <f t="shared" si="3"/>
        <v>0</v>
      </c>
      <c r="G22" s="179">
        <f t="shared" si="4"/>
        <v>0</v>
      </c>
      <c r="H22" s="179">
        <f>SDP!$K$4</f>
        <v>1.2</v>
      </c>
      <c r="I22" s="179">
        <f t="shared" si="5"/>
        <v>0</v>
      </c>
    </row>
    <row r="23" spans="1:11" ht="18.75" customHeight="1">
      <c r="A23" s="177"/>
      <c r="B23" s="177"/>
      <c r="C23" s="177"/>
      <c r="D23" s="179"/>
      <c r="E23" s="179">
        <v>0</v>
      </c>
      <c r="F23" s="179">
        <f t="shared" si="3"/>
        <v>0</v>
      </c>
      <c r="G23" s="179">
        <f t="shared" si="4"/>
        <v>0</v>
      </c>
      <c r="H23" s="179">
        <f>SDP!$K$4</f>
        <v>1.2</v>
      </c>
      <c r="I23" s="179">
        <f t="shared" si="5"/>
        <v>0</v>
      </c>
    </row>
    <row r="24" spans="1:11" ht="19.5" customHeight="1">
      <c r="A24" s="177"/>
      <c r="B24" s="177" t="s">
        <v>221</v>
      </c>
      <c r="C24" s="177"/>
      <c r="D24" s="179"/>
      <c r="E24" s="179"/>
      <c r="F24" s="179"/>
      <c r="G24" s="179"/>
      <c r="H24" s="179">
        <f>SDP!$K$4</f>
        <v>1.2</v>
      </c>
      <c r="I24" s="179"/>
    </row>
    <row r="25" spans="1:11" ht="23.25" customHeight="1">
      <c r="A25" s="177"/>
      <c r="B25" s="177" t="s">
        <v>221</v>
      </c>
      <c r="C25" s="177"/>
      <c r="D25" s="179"/>
      <c r="E25" s="179"/>
      <c r="F25" s="179"/>
      <c r="G25" s="179"/>
      <c r="H25" s="179">
        <f>SDP!$K$4</f>
        <v>1.2</v>
      </c>
      <c r="I25" s="179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212</v>
      </c>
      <c r="G26" s="139">
        <f>SUM(G17:G25)</f>
        <v>53</v>
      </c>
      <c r="H26" s="153">
        <f>SDP!$K$4</f>
        <v>1.2</v>
      </c>
      <c r="I26" s="139">
        <f>SUM(I17:I25)</f>
        <v>318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77" t="s">
        <v>218</v>
      </c>
      <c r="B28" s="177" t="s">
        <v>221</v>
      </c>
      <c r="C28" s="177">
        <v>1</v>
      </c>
      <c r="D28" s="179">
        <f>K28*0.8</f>
        <v>33.527999999999999</v>
      </c>
      <c r="E28" s="179">
        <f>K28*0.2</f>
        <v>8.3819999999999997</v>
      </c>
      <c r="F28" s="179">
        <f>ROUND(D28*C28,3)</f>
        <v>33.527999999999999</v>
      </c>
      <c r="G28" s="179">
        <f>ROUND(E28*C28,3)</f>
        <v>8.3819999999999997</v>
      </c>
      <c r="H28" s="179">
        <f>SDP!$K$4</f>
        <v>1.2</v>
      </c>
      <c r="I28" s="179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77" t="s">
        <v>219</v>
      </c>
      <c r="B29" s="177" t="s">
        <v>221</v>
      </c>
      <c r="C29" s="177">
        <v>1</v>
      </c>
      <c r="D29" s="179">
        <f>ROUND(K29*0.8,3)</f>
        <v>29.434000000000001</v>
      </c>
      <c r="E29" s="179">
        <f>ROUND(K29*0.2,3)</f>
        <v>7.3579999999999997</v>
      </c>
      <c r="F29" s="179">
        <f>ROUND(D29*C29,3)</f>
        <v>29.434000000000001</v>
      </c>
      <c r="G29" s="179">
        <f>ROUND(E29*C29,3)</f>
        <v>7.3579999999999997</v>
      </c>
      <c r="H29" s="179">
        <f>SDP!$K$4</f>
        <v>1.2</v>
      </c>
      <c r="I29" s="179">
        <f t="shared" si="6"/>
        <v>44.150399999999998</v>
      </c>
      <c r="K29">
        <f>'PRIX ELEMENTAIRES MO'!$I$16</f>
        <v>36.792000000000002</v>
      </c>
    </row>
    <row r="30" spans="1:11" ht="18" customHeight="1">
      <c r="A30" s="177" t="s">
        <v>220</v>
      </c>
      <c r="B30" s="177" t="s">
        <v>221</v>
      </c>
      <c r="C30" s="23">
        <v>4</v>
      </c>
      <c r="D30" s="179">
        <f t="shared" ref="D30" si="7">K30*0.8</f>
        <v>21.488</v>
      </c>
      <c r="E30" s="179">
        <f t="shared" ref="E30" si="8">K30*0.2</f>
        <v>5.3719999999999999</v>
      </c>
      <c r="F30" s="179">
        <f t="shared" ref="F30" si="9">D30*C30</f>
        <v>85.951999999999998</v>
      </c>
      <c r="G30" s="179">
        <f t="shared" ref="G30" si="10">E30*C30</f>
        <v>21.488</v>
      </c>
      <c r="H30" s="179">
        <f>SDP!$K$4</f>
        <v>1.2</v>
      </c>
      <c r="I30" s="179">
        <f t="shared" si="6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148.91399999999999</v>
      </c>
      <c r="G31" s="139">
        <f>SUM(G28:G30)</f>
        <v>37.227999999999994</v>
      </c>
      <c r="H31" s="153">
        <f>SDP!$K$4</f>
        <v>1.2</v>
      </c>
      <c r="I31" s="139">
        <f>SUM(I28:I30)</f>
        <v>223.37039999999999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78"/>
      <c r="E34" s="178"/>
      <c r="F34" s="178">
        <f>F31+F26</f>
        <v>360.91399999999999</v>
      </c>
      <c r="G34" s="143">
        <f>G31+G26</f>
        <v>90.227999999999994</v>
      </c>
      <c r="H34" s="156"/>
      <c r="I34" s="150">
        <f>I31+I26</f>
        <v>541.37040000000002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78"/>
      <c r="E36" s="178"/>
      <c r="F36" s="178"/>
      <c r="G36" s="178">
        <v>70</v>
      </c>
      <c r="H36" s="158"/>
      <c r="I36" s="178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20.052157885714287</v>
      </c>
      <c r="G38" s="145">
        <f>G34/G36+G15</f>
        <v>3.8089630285714291</v>
      </c>
      <c r="H38" s="160"/>
      <c r="I38" s="145">
        <f>I34/G36+I15</f>
        <v>25.609355177142859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20.052</v>
      </c>
      <c r="G39" s="146">
        <f>ROUND(G38,3)</f>
        <v>3.8090000000000002</v>
      </c>
      <c r="H39" s="161">
        <f>SDP!$K$4</f>
        <v>1.2</v>
      </c>
      <c r="I39" s="146">
        <f>ROUND(I38,3)</f>
        <v>25.609000000000002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 codeName="Feuil39"/>
  <dimension ref="A1:O39"/>
  <sheetViews>
    <sheetView topLeftCell="A13" workbookViewId="0">
      <selection activeCell="G37" sqref="G37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59</v>
      </c>
      <c r="B1" s="221" t="str">
        <f>'BP+BE'!B47</f>
        <v>Conduites PVC de diamètre 250 mm inf 2m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87" t="s">
        <v>418</v>
      </c>
      <c r="E3" s="187" t="s">
        <v>195</v>
      </c>
      <c r="F3" s="187" t="s">
        <v>418</v>
      </c>
      <c r="G3" s="186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5" t="str">
        <f>'PRIX ELEMENTAIRES FOURNITURES'!B73</f>
        <v>PVC DN 250</v>
      </c>
      <c r="B5" s="185" t="s">
        <v>24</v>
      </c>
      <c r="C5" s="185">
        <v>1.05</v>
      </c>
      <c r="D5" s="187">
        <f>'PRIX ELEMENTAIRES FOURNITURES'!J73*0.8</f>
        <v>14.399952000000003</v>
      </c>
      <c r="E5" s="187">
        <f>'PRIX ELEMENTAIRES FOURNITURES'!J73*0.2</f>
        <v>3.5999880000000006</v>
      </c>
      <c r="F5" s="187">
        <f t="shared" ref="F5:F10" si="0">D5*C5</f>
        <v>15.119949600000004</v>
      </c>
      <c r="G5" s="187">
        <f t="shared" ref="G5:G10" si="1">E5*C5</f>
        <v>3.7799874000000009</v>
      </c>
      <c r="H5" s="158">
        <f>SDP!$K$4</f>
        <v>1.2</v>
      </c>
      <c r="I5" s="187">
        <f t="shared" ref="I5:I10" si="2">(F5+G5)*H5</f>
        <v>22.679924400000004</v>
      </c>
      <c r="L5" s="136"/>
    </row>
    <row r="6" spans="1:15" ht="17.25" customHeight="1">
      <c r="A6" s="185" t="str">
        <f>'PRIX ELEMENTAIRES FOURNITURES'!B111</f>
        <v>Sable de pose</v>
      </c>
      <c r="B6" s="185" t="s">
        <v>23</v>
      </c>
      <c r="C6" s="185">
        <v>0.4</v>
      </c>
      <c r="D6" s="187">
        <f>'PRIX ELEMENTAIRES FOURNITURES'!J111*0.8</f>
        <v>6.56</v>
      </c>
      <c r="E6" s="187">
        <f>'PRIX ELEMENTAIRES FOURNITURES'!J72*0.2</f>
        <v>2.4000600000000003</v>
      </c>
      <c r="F6" s="187">
        <f t="shared" si="0"/>
        <v>2.6240000000000001</v>
      </c>
      <c r="G6" s="187">
        <f t="shared" si="1"/>
        <v>0.96002400000000021</v>
      </c>
      <c r="H6" s="158">
        <f>SDP!$K$4</f>
        <v>1.2</v>
      </c>
      <c r="I6" s="187">
        <f t="shared" si="2"/>
        <v>4.3008288000000006</v>
      </c>
      <c r="L6" s="136"/>
    </row>
    <row r="7" spans="1:15" ht="15" customHeight="1">
      <c r="A7" s="185"/>
      <c r="B7" s="185"/>
      <c r="C7" s="185"/>
      <c r="D7" s="187"/>
      <c r="E7" s="187"/>
      <c r="F7" s="187">
        <f t="shared" si="0"/>
        <v>0</v>
      </c>
      <c r="G7" s="187">
        <f t="shared" si="1"/>
        <v>0</v>
      </c>
      <c r="H7" s="158">
        <f>SDP!$K$4</f>
        <v>1.2</v>
      </c>
      <c r="I7" s="187">
        <f t="shared" si="2"/>
        <v>0</v>
      </c>
    </row>
    <row r="8" spans="1:15" ht="21" customHeight="1">
      <c r="A8" s="185"/>
      <c r="B8" s="185"/>
      <c r="C8" s="185"/>
      <c r="D8" s="187"/>
      <c r="E8" s="187"/>
      <c r="F8" s="187">
        <f t="shared" si="0"/>
        <v>0</v>
      </c>
      <c r="G8" s="187">
        <f t="shared" si="1"/>
        <v>0</v>
      </c>
      <c r="H8" s="158">
        <f>SDP!$K$4</f>
        <v>1.2</v>
      </c>
      <c r="I8" s="187">
        <f t="shared" si="2"/>
        <v>0</v>
      </c>
      <c r="L8" s="136"/>
    </row>
    <row r="9" spans="1:15" ht="19.5" customHeight="1">
      <c r="A9" s="185"/>
      <c r="B9" s="185"/>
      <c r="C9" s="185"/>
      <c r="D9" s="187">
        <v>0</v>
      </c>
      <c r="E9" s="187">
        <v>0</v>
      </c>
      <c r="F9" s="187">
        <f t="shared" si="0"/>
        <v>0</v>
      </c>
      <c r="G9" s="187">
        <f t="shared" si="1"/>
        <v>0</v>
      </c>
      <c r="H9" s="158">
        <f>SDP!$K$4</f>
        <v>1.2</v>
      </c>
      <c r="I9" s="187">
        <f t="shared" si="2"/>
        <v>0</v>
      </c>
      <c r="L9" s="136"/>
    </row>
    <row r="10" spans="1:15" ht="17.25" customHeight="1">
      <c r="A10" s="185"/>
      <c r="B10" s="185"/>
      <c r="C10" s="185"/>
      <c r="D10" s="187">
        <v>0</v>
      </c>
      <c r="E10" s="187">
        <v>0</v>
      </c>
      <c r="F10" s="187">
        <f t="shared" si="0"/>
        <v>0</v>
      </c>
      <c r="G10" s="187">
        <f t="shared" si="1"/>
        <v>0</v>
      </c>
      <c r="H10" s="158">
        <f>SDP!$K$4</f>
        <v>1.2</v>
      </c>
      <c r="I10" s="187">
        <f t="shared" si="2"/>
        <v>0</v>
      </c>
      <c r="L10" s="136"/>
    </row>
    <row r="11" spans="1:15" ht="18" customHeight="1">
      <c r="A11" s="185"/>
      <c r="B11" s="185"/>
      <c r="C11" s="185"/>
      <c r="D11" s="187"/>
      <c r="E11" s="187"/>
      <c r="F11" s="187"/>
      <c r="G11" s="187"/>
      <c r="H11" s="158">
        <f>SDP!$K$4</f>
        <v>1.2</v>
      </c>
      <c r="I11" s="187"/>
      <c r="L11" s="136"/>
    </row>
    <row r="12" spans="1:15" ht="19.5" customHeight="1">
      <c r="A12" s="185"/>
      <c r="B12" s="185"/>
      <c r="C12" s="185"/>
      <c r="D12" s="187"/>
      <c r="E12" s="187"/>
      <c r="F12" s="187"/>
      <c r="G12" s="187"/>
      <c r="H12" s="158">
        <f>SDP!$K$4</f>
        <v>1.2</v>
      </c>
      <c r="I12" s="187"/>
      <c r="L12" s="136"/>
    </row>
    <row r="13" spans="1:15" ht="25.5" customHeight="1">
      <c r="A13" s="185"/>
      <c r="B13" s="185"/>
      <c r="C13" s="185"/>
      <c r="D13" s="187"/>
      <c r="E13" s="187"/>
      <c r="F13" s="187"/>
      <c r="G13" s="187"/>
      <c r="H13" s="158">
        <f>SDP!$K$4</f>
        <v>1.2</v>
      </c>
      <c r="I13" s="187"/>
      <c r="L13" s="136"/>
    </row>
    <row r="14" spans="1:15" ht="23.25" customHeight="1">
      <c r="A14" s="185"/>
      <c r="B14" s="185"/>
      <c r="C14" s="185"/>
      <c r="D14" s="187"/>
      <c r="E14" s="187"/>
      <c r="F14" s="187"/>
      <c r="G14" s="187"/>
      <c r="H14" s="158">
        <f>SDP!$K$4</f>
        <v>1.2</v>
      </c>
      <c r="I14" s="187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22.483961000000004</v>
      </c>
      <c r="G15" s="139">
        <f>SUM(G5:G14)</f>
        <v>4.7400114000000011</v>
      </c>
      <c r="H15" s="153">
        <f>SDP!$K$4</f>
        <v>1.2</v>
      </c>
      <c r="I15" s="139">
        <f>SUM(I5:I14)</f>
        <v>26.980753200000006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5" t="str">
        <f>'PRIX ELEMENTAIRES ENGINS EQUI'!B8</f>
        <v>Tractopelle</v>
      </c>
      <c r="B17" s="185" t="s">
        <v>221</v>
      </c>
      <c r="C17" s="185">
        <v>1</v>
      </c>
      <c r="D17" s="187">
        <f>'PRIX ELEMENTAIRES ENGINS EQUI'!G8*0.8</f>
        <v>200</v>
      </c>
      <c r="E17" s="187">
        <f>'PRIX ELEMENTAIRES ENGINS EQUI'!G8*0.2</f>
        <v>50</v>
      </c>
      <c r="F17" s="187">
        <f>D17*C17</f>
        <v>200</v>
      </c>
      <c r="G17" s="187">
        <f>E17*C17</f>
        <v>50</v>
      </c>
      <c r="H17" s="187">
        <f>SDP!$K$4</f>
        <v>1.2</v>
      </c>
      <c r="I17" s="187">
        <f>(G17+F17)*H17</f>
        <v>300</v>
      </c>
    </row>
    <row r="18" spans="1:11" ht="21" customHeight="1">
      <c r="A18" s="185" t="str">
        <f>'PRIX ELEMENTAIRES ENGINS EQUI'!B40</f>
        <v>Dame vibrante</v>
      </c>
      <c r="B18" s="185" t="s">
        <v>221</v>
      </c>
      <c r="C18" s="185">
        <v>0.5</v>
      </c>
      <c r="D18" s="187">
        <f>'PRIX ELEMENTAIRES ENGINS EQUI'!G40*0.8</f>
        <v>24</v>
      </c>
      <c r="E18" s="187">
        <f>'PRIX ELEMENTAIRES ENGINS EQUI'!G40*0.2</f>
        <v>6</v>
      </c>
      <c r="F18" s="187">
        <f>D18*C18</f>
        <v>12</v>
      </c>
      <c r="G18" s="187">
        <f>E18*C18</f>
        <v>3</v>
      </c>
      <c r="H18" s="187">
        <f>SDP!$K$4</f>
        <v>1.2</v>
      </c>
      <c r="I18" s="187">
        <f>(G18+F18)*H18</f>
        <v>18</v>
      </c>
    </row>
    <row r="19" spans="1:11" ht="17.25" customHeight="1">
      <c r="A19" s="185"/>
      <c r="B19" s="185" t="s">
        <v>221</v>
      </c>
      <c r="C19" s="185"/>
      <c r="D19" s="187"/>
      <c r="E19" s="187"/>
      <c r="F19" s="187">
        <f t="shared" ref="F19:F23" si="3">D19*C19</f>
        <v>0</v>
      </c>
      <c r="G19" s="187">
        <f t="shared" ref="G19:G23" si="4">E19*C19</f>
        <v>0</v>
      </c>
      <c r="H19" s="187">
        <f>SDP!$K$4</f>
        <v>1.2</v>
      </c>
      <c r="I19" s="187">
        <f t="shared" ref="I19:I23" si="5">(G19+F19)*H19</f>
        <v>0</v>
      </c>
    </row>
    <row r="20" spans="1:11" ht="21" customHeight="1">
      <c r="A20" s="185"/>
      <c r="B20" s="185" t="s">
        <v>221</v>
      </c>
      <c r="C20" s="185"/>
      <c r="D20" s="187"/>
      <c r="E20" s="187"/>
      <c r="F20" s="187">
        <f t="shared" si="3"/>
        <v>0</v>
      </c>
      <c r="G20" s="187">
        <f t="shared" si="4"/>
        <v>0</v>
      </c>
      <c r="H20" s="187">
        <f>SDP!$K$4</f>
        <v>1.2</v>
      </c>
      <c r="I20" s="187">
        <f t="shared" si="5"/>
        <v>0</v>
      </c>
    </row>
    <row r="21" spans="1:11" ht="18.75" customHeight="1">
      <c r="A21" s="185"/>
      <c r="B21" s="185" t="s">
        <v>221</v>
      </c>
      <c r="C21" s="185"/>
      <c r="D21" s="187"/>
      <c r="E21" s="187"/>
      <c r="F21" s="187">
        <f t="shared" si="3"/>
        <v>0</v>
      </c>
      <c r="G21" s="187">
        <f t="shared" si="4"/>
        <v>0</v>
      </c>
      <c r="H21" s="187">
        <f>SDP!$K$4</f>
        <v>1.2</v>
      </c>
      <c r="I21" s="187">
        <f t="shared" si="5"/>
        <v>0</v>
      </c>
    </row>
    <row r="22" spans="1:11" ht="21" customHeight="1">
      <c r="A22" s="185"/>
      <c r="B22" s="185"/>
      <c r="C22" s="185"/>
      <c r="D22" s="187"/>
      <c r="E22" s="187">
        <v>0</v>
      </c>
      <c r="F22" s="187">
        <f t="shared" si="3"/>
        <v>0</v>
      </c>
      <c r="G22" s="187">
        <f t="shared" si="4"/>
        <v>0</v>
      </c>
      <c r="H22" s="187">
        <f>SDP!$K$4</f>
        <v>1.2</v>
      </c>
      <c r="I22" s="187">
        <f t="shared" si="5"/>
        <v>0</v>
      </c>
    </row>
    <row r="23" spans="1:11" ht="18.75" customHeight="1">
      <c r="A23" s="185"/>
      <c r="B23" s="185"/>
      <c r="C23" s="185"/>
      <c r="D23" s="187"/>
      <c r="E23" s="187">
        <v>0</v>
      </c>
      <c r="F23" s="187">
        <f t="shared" si="3"/>
        <v>0</v>
      </c>
      <c r="G23" s="187">
        <f t="shared" si="4"/>
        <v>0</v>
      </c>
      <c r="H23" s="187">
        <f>SDP!$K$4</f>
        <v>1.2</v>
      </c>
      <c r="I23" s="187">
        <f t="shared" si="5"/>
        <v>0</v>
      </c>
    </row>
    <row r="24" spans="1:11" ht="19.5" customHeight="1">
      <c r="A24" s="185"/>
      <c r="B24" s="185" t="s">
        <v>221</v>
      </c>
      <c r="C24" s="185"/>
      <c r="D24" s="187"/>
      <c r="E24" s="187"/>
      <c r="F24" s="187"/>
      <c r="G24" s="187"/>
      <c r="H24" s="187">
        <f>SDP!$K$4</f>
        <v>1.2</v>
      </c>
      <c r="I24" s="187"/>
    </row>
    <row r="25" spans="1:11" ht="23.25" customHeight="1">
      <c r="A25" s="185"/>
      <c r="B25" s="185" t="s">
        <v>221</v>
      </c>
      <c r="C25" s="185"/>
      <c r="D25" s="187"/>
      <c r="E25" s="187"/>
      <c r="F25" s="187"/>
      <c r="G25" s="187"/>
      <c r="H25" s="187">
        <f>SDP!$K$4</f>
        <v>1.2</v>
      </c>
      <c r="I25" s="187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212</v>
      </c>
      <c r="G26" s="139">
        <f>SUM(G17:G25)</f>
        <v>53</v>
      </c>
      <c r="H26" s="153">
        <f>SDP!$K$4</f>
        <v>1.2</v>
      </c>
      <c r="I26" s="139">
        <f>SUM(I17:I25)</f>
        <v>318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5" t="s">
        <v>218</v>
      </c>
      <c r="B28" s="185" t="s">
        <v>221</v>
      </c>
      <c r="C28" s="185">
        <v>1</v>
      </c>
      <c r="D28" s="187">
        <f>K28*0.8</f>
        <v>33.527999999999999</v>
      </c>
      <c r="E28" s="187">
        <f>K28*0.2</f>
        <v>8.3819999999999997</v>
      </c>
      <c r="F28" s="187">
        <f>ROUND(D28*C28,3)</f>
        <v>33.527999999999999</v>
      </c>
      <c r="G28" s="187">
        <f>ROUND(E28*C28,3)</f>
        <v>8.3819999999999997</v>
      </c>
      <c r="H28" s="187">
        <f>SDP!$K$4</f>
        <v>1.2</v>
      </c>
      <c r="I28" s="187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5" t="s">
        <v>219</v>
      </c>
      <c r="B29" s="185" t="s">
        <v>221</v>
      </c>
      <c r="C29" s="185">
        <v>1</v>
      </c>
      <c r="D29" s="187">
        <f>ROUND(K29*0.8,3)</f>
        <v>29.434000000000001</v>
      </c>
      <c r="E29" s="187">
        <f>ROUND(K29*0.2,3)</f>
        <v>7.3579999999999997</v>
      </c>
      <c r="F29" s="187">
        <f>ROUND(D29*C29,3)</f>
        <v>29.434000000000001</v>
      </c>
      <c r="G29" s="187">
        <f>ROUND(E29*C29,3)</f>
        <v>7.3579999999999997</v>
      </c>
      <c r="H29" s="187">
        <f>SDP!$K$4</f>
        <v>1.2</v>
      </c>
      <c r="I29" s="187">
        <f t="shared" si="6"/>
        <v>44.150399999999998</v>
      </c>
      <c r="K29">
        <f>'PRIX ELEMENTAIRES MO'!$I$16</f>
        <v>36.792000000000002</v>
      </c>
    </row>
    <row r="30" spans="1:11" ht="18" customHeight="1">
      <c r="A30" s="185" t="s">
        <v>220</v>
      </c>
      <c r="B30" s="185" t="s">
        <v>221</v>
      </c>
      <c r="C30" s="23">
        <v>4</v>
      </c>
      <c r="D30" s="187">
        <f t="shared" ref="D30" si="7">K30*0.8</f>
        <v>21.488</v>
      </c>
      <c r="E30" s="187">
        <f t="shared" ref="E30" si="8">K30*0.2</f>
        <v>5.3719999999999999</v>
      </c>
      <c r="F30" s="187">
        <f t="shared" ref="F30" si="9">D30*C30</f>
        <v>85.951999999999998</v>
      </c>
      <c r="G30" s="187">
        <f t="shared" ref="G30" si="10">E30*C30</f>
        <v>21.488</v>
      </c>
      <c r="H30" s="187">
        <f>SDP!$K$4</f>
        <v>1.2</v>
      </c>
      <c r="I30" s="187">
        <f t="shared" si="6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148.91399999999999</v>
      </c>
      <c r="G31" s="139">
        <f>SUM(G28:G30)</f>
        <v>37.227999999999994</v>
      </c>
      <c r="H31" s="153">
        <f>SDP!$K$4</f>
        <v>1.2</v>
      </c>
      <c r="I31" s="139">
        <f>SUM(I28:I30)</f>
        <v>223.37039999999999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6"/>
      <c r="E34" s="186"/>
      <c r="F34" s="186">
        <f>F31+F26</f>
        <v>360.91399999999999</v>
      </c>
      <c r="G34" s="143">
        <f>G31+G26</f>
        <v>90.227999999999994</v>
      </c>
      <c r="H34" s="156"/>
      <c r="I34" s="150">
        <f>I31+I26</f>
        <v>541.37040000000002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6"/>
      <c r="E36" s="186"/>
      <c r="F36" s="186"/>
      <c r="G36" s="186">
        <v>65</v>
      </c>
      <c r="H36" s="158"/>
      <c r="I36" s="186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28.036484076923081</v>
      </c>
      <c r="G38" s="145">
        <f>G34/G36+G15</f>
        <v>6.1281344769230781</v>
      </c>
      <c r="H38" s="160"/>
      <c r="I38" s="145">
        <f>I34/G36+I15</f>
        <v>35.309528584615393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28.036000000000001</v>
      </c>
      <c r="G39" s="146">
        <f>ROUND(G38,3)</f>
        <v>6.1280000000000001</v>
      </c>
      <c r="H39" s="161">
        <f>SDP!$K$4</f>
        <v>1.2</v>
      </c>
      <c r="I39" s="146">
        <f>ROUND(I38,3)</f>
        <v>35.31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 codeName="Feuil40"/>
  <dimension ref="A1:O39"/>
  <sheetViews>
    <sheetView topLeftCell="A10" workbookViewId="0">
      <selection activeCell="E9" sqref="E9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60</v>
      </c>
      <c r="B1" s="221" t="str">
        <f>'BP+BE'!B48</f>
        <v>Conduites PVC de diamètre 315 mm inf 2m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87" t="s">
        <v>418</v>
      </c>
      <c r="E3" s="187" t="s">
        <v>195</v>
      </c>
      <c r="F3" s="187" t="s">
        <v>418</v>
      </c>
      <c r="G3" s="186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5" t="str">
        <f>'PRIX ELEMENTAIRES FOURNITURES'!B114</f>
        <v>PVC DN 315</v>
      </c>
      <c r="B5" s="185" t="s">
        <v>24</v>
      </c>
      <c r="C5" s="185">
        <v>1.05</v>
      </c>
      <c r="D5" s="187">
        <f>'PRIX ELEMENTAIRES FOURNITURES'!J114*0.8</f>
        <v>22.400000000000002</v>
      </c>
      <c r="E5" s="187">
        <f>'PRIX ELEMENTAIRES FOURNITURES'!J114*0.2</f>
        <v>5.6000000000000005</v>
      </c>
      <c r="F5" s="187">
        <f t="shared" ref="F5:F10" si="0">D5*C5</f>
        <v>23.520000000000003</v>
      </c>
      <c r="G5" s="187">
        <f t="shared" ref="G5:G10" si="1">E5*C5</f>
        <v>5.8800000000000008</v>
      </c>
      <c r="H5" s="158">
        <f>SDP!$K$4</f>
        <v>1.2</v>
      </c>
      <c r="I5" s="187">
        <f t="shared" ref="I5:I10" si="2">(F5+G5)*H5</f>
        <v>35.280000000000008</v>
      </c>
      <c r="L5" s="136"/>
    </row>
    <row r="6" spans="1:15" ht="17.25" customHeight="1">
      <c r="A6" s="185" t="str">
        <f>'PRIX ELEMENTAIRES FOURNITURES'!B111</f>
        <v>Sable de pose</v>
      </c>
      <c r="B6" s="185" t="s">
        <v>23</v>
      </c>
      <c r="C6" s="185">
        <v>0.4</v>
      </c>
      <c r="D6" s="187">
        <f>'PRIX ELEMENTAIRES FOURNITURES'!J111*0.8</f>
        <v>6.56</v>
      </c>
      <c r="E6" s="187">
        <f>'PRIX ELEMENTAIRES FOURNITURES'!J72*0.2</f>
        <v>2.4000600000000003</v>
      </c>
      <c r="F6" s="187">
        <f t="shared" si="0"/>
        <v>2.6240000000000001</v>
      </c>
      <c r="G6" s="187">
        <f t="shared" si="1"/>
        <v>0.96002400000000021</v>
      </c>
      <c r="H6" s="158">
        <f>SDP!$K$4</f>
        <v>1.2</v>
      </c>
      <c r="I6" s="187">
        <f t="shared" si="2"/>
        <v>4.3008288000000006</v>
      </c>
      <c r="L6" s="136"/>
    </row>
    <row r="7" spans="1:15" ht="15" customHeight="1">
      <c r="A7" s="185"/>
      <c r="B7" s="185"/>
      <c r="C7" s="185"/>
      <c r="D7" s="187"/>
      <c r="E7" s="187"/>
      <c r="F7" s="187">
        <f t="shared" si="0"/>
        <v>0</v>
      </c>
      <c r="G7" s="187">
        <f t="shared" si="1"/>
        <v>0</v>
      </c>
      <c r="H7" s="158">
        <f>SDP!$K$4</f>
        <v>1.2</v>
      </c>
      <c r="I7" s="187">
        <f t="shared" si="2"/>
        <v>0</v>
      </c>
    </row>
    <row r="8" spans="1:15" ht="21" customHeight="1">
      <c r="A8" s="185"/>
      <c r="B8" s="185"/>
      <c r="C8" s="185"/>
      <c r="D8" s="187"/>
      <c r="E8" s="187"/>
      <c r="F8" s="187">
        <f t="shared" si="0"/>
        <v>0</v>
      </c>
      <c r="G8" s="187">
        <f t="shared" si="1"/>
        <v>0</v>
      </c>
      <c r="H8" s="158">
        <f>SDP!$K$4</f>
        <v>1.2</v>
      </c>
      <c r="I8" s="187">
        <f t="shared" si="2"/>
        <v>0</v>
      </c>
      <c r="L8" s="136"/>
    </row>
    <row r="9" spans="1:15" ht="19.5" customHeight="1">
      <c r="A9" s="185"/>
      <c r="B9" s="185"/>
      <c r="C9" s="185"/>
      <c r="D9" s="187">
        <v>0</v>
      </c>
      <c r="E9" s="187">
        <v>0</v>
      </c>
      <c r="F9" s="187">
        <f t="shared" si="0"/>
        <v>0</v>
      </c>
      <c r="G9" s="187">
        <f t="shared" si="1"/>
        <v>0</v>
      </c>
      <c r="H9" s="158">
        <f>SDP!$K$4</f>
        <v>1.2</v>
      </c>
      <c r="I9" s="187">
        <f t="shared" si="2"/>
        <v>0</v>
      </c>
      <c r="L9" s="136"/>
    </row>
    <row r="10" spans="1:15" ht="17.25" customHeight="1">
      <c r="A10" s="185"/>
      <c r="B10" s="185"/>
      <c r="C10" s="185"/>
      <c r="D10" s="187">
        <v>0</v>
      </c>
      <c r="E10" s="187">
        <v>0</v>
      </c>
      <c r="F10" s="187">
        <f t="shared" si="0"/>
        <v>0</v>
      </c>
      <c r="G10" s="187">
        <f t="shared" si="1"/>
        <v>0</v>
      </c>
      <c r="H10" s="158">
        <f>SDP!$K$4</f>
        <v>1.2</v>
      </c>
      <c r="I10" s="187">
        <f t="shared" si="2"/>
        <v>0</v>
      </c>
      <c r="L10" s="136"/>
    </row>
    <row r="11" spans="1:15" ht="18" customHeight="1">
      <c r="A11" s="185"/>
      <c r="B11" s="185"/>
      <c r="C11" s="185"/>
      <c r="D11" s="187"/>
      <c r="E11" s="187"/>
      <c r="F11" s="187"/>
      <c r="G11" s="187"/>
      <c r="H11" s="158">
        <f>SDP!$K$4</f>
        <v>1.2</v>
      </c>
      <c r="I11" s="187"/>
      <c r="L11" s="136"/>
    </row>
    <row r="12" spans="1:15" ht="19.5" customHeight="1">
      <c r="A12" s="185"/>
      <c r="B12" s="185"/>
      <c r="C12" s="185"/>
      <c r="D12" s="187"/>
      <c r="E12" s="187"/>
      <c r="F12" s="187"/>
      <c r="G12" s="187"/>
      <c r="H12" s="158">
        <f>SDP!$K$4</f>
        <v>1.2</v>
      </c>
      <c r="I12" s="187"/>
      <c r="L12" s="136"/>
    </row>
    <row r="13" spans="1:15" ht="25.5" customHeight="1">
      <c r="A13" s="185"/>
      <c r="B13" s="185"/>
      <c r="C13" s="185"/>
      <c r="D13" s="187"/>
      <c r="E13" s="187"/>
      <c r="F13" s="187"/>
      <c r="G13" s="187"/>
      <c r="H13" s="158">
        <f>SDP!$K$4</f>
        <v>1.2</v>
      </c>
      <c r="I13" s="187"/>
      <c r="L13" s="136"/>
    </row>
    <row r="14" spans="1:15" ht="23.25" customHeight="1">
      <c r="A14" s="185"/>
      <c r="B14" s="185"/>
      <c r="C14" s="185"/>
      <c r="D14" s="187"/>
      <c r="E14" s="187"/>
      <c r="F14" s="187"/>
      <c r="G14" s="187"/>
      <c r="H14" s="158">
        <f>SDP!$K$4</f>
        <v>1.2</v>
      </c>
      <c r="I14" s="187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32.984024000000005</v>
      </c>
      <c r="G15" s="139">
        <f>SUM(G5:G14)</f>
        <v>6.8400240000000014</v>
      </c>
      <c r="H15" s="153">
        <f>SDP!$K$4</f>
        <v>1.2</v>
      </c>
      <c r="I15" s="139">
        <f>SUM(I5:I14)</f>
        <v>39.580828800000006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5" t="str">
        <f>'PRIX ELEMENTAIRES ENGINS EQUI'!B8</f>
        <v>Tractopelle</v>
      </c>
      <c r="B17" s="185" t="s">
        <v>221</v>
      </c>
      <c r="C17" s="185">
        <v>1</v>
      </c>
      <c r="D17" s="187">
        <f>'PRIX ELEMENTAIRES ENGINS EQUI'!G8*0.8</f>
        <v>200</v>
      </c>
      <c r="E17" s="187">
        <f>'PRIX ELEMENTAIRES ENGINS EQUI'!G8*0.2</f>
        <v>50</v>
      </c>
      <c r="F17" s="187">
        <f>D17*C17</f>
        <v>200</v>
      </c>
      <c r="G17" s="187">
        <f>E17*C17</f>
        <v>50</v>
      </c>
      <c r="H17" s="187">
        <f>SDP!$K$4</f>
        <v>1.2</v>
      </c>
      <c r="I17" s="187">
        <f>(G17+F17)*H17</f>
        <v>300</v>
      </c>
    </row>
    <row r="18" spans="1:11" ht="21" customHeight="1">
      <c r="A18" s="185" t="str">
        <f>'PRIX ELEMENTAIRES ENGINS EQUI'!B40</f>
        <v>Dame vibrante</v>
      </c>
      <c r="B18" s="185" t="s">
        <v>221</v>
      </c>
      <c r="C18" s="185">
        <v>0.5</v>
      </c>
      <c r="D18" s="187">
        <f>'PRIX ELEMENTAIRES ENGINS EQUI'!G40*0.8</f>
        <v>24</v>
      </c>
      <c r="E18" s="187">
        <f>'PRIX ELEMENTAIRES ENGINS EQUI'!G40*0.2</f>
        <v>6</v>
      </c>
      <c r="F18" s="187">
        <f>D18*C18</f>
        <v>12</v>
      </c>
      <c r="G18" s="187">
        <f>E18*C18</f>
        <v>3</v>
      </c>
      <c r="H18" s="187">
        <f>SDP!$K$4</f>
        <v>1.2</v>
      </c>
      <c r="I18" s="187">
        <f>(G18+F18)*H18</f>
        <v>18</v>
      </c>
    </row>
    <row r="19" spans="1:11" ht="17.25" customHeight="1">
      <c r="A19" s="185"/>
      <c r="B19" s="185" t="s">
        <v>221</v>
      </c>
      <c r="C19" s="185"/>
      <c r="D19" s="187"/>
      <c r="E19" s="187"/>
      <c r="F19" s="187">
        <f t="shared" ref="F19:F23" si="3">D19*C19</f>
        <v>0</v>
      </c>
      <c r="G19" s="187">
        <f t="shared" ref="G19:G23" si="4">E19*C19</f>
        <v>0</v>
      </c>
      <c r="H19" s="187">
        <f>SDP!$K$4</f>
        <v>1.2</v>
      </c>
      <c r="I19" s="187">
        <f t="shared" ref="I19:I23" si="5">(G19+F19)*H19</f>
        <v>0</v>
      </c>
    </row>
    <row r="20" spans="1:11" ht="21" customHeight="1">
      <c r="A20" s="185"/>
      <c r="B20" s="185" t="s">
        <v>221</v>
      </c>
      <c r="C20" s="185"/>
      <c r="D20" s="187"/>
      <c r="E20" s="187"/>
      <c r="F20" s="187">
        <f t="shared" si="3"/>
        <v>0</v>
      </c>
      <c r="G20" s="187">
        <f t="shared" si="4"/>
        <v>0</v>
      </c>
      <c r="H20" s="187">
        <f>SDP!$K$4</f>
        <v>1.2</v>
      </c>
      <c r="I20" s="187">
        <f t="shared" si="5"/>
        <v>0</v>
      </c>
    </row>
    <row r="21" spans="1:11" ht="18.75" customHeight="1">
      <c r="A21" s="185"/>
      <c r="B21" s="185" t="s">
        <v>221</v>
      </c>
      <c r="C21" s="185"/>
      <c r="D21" s="187"/>
      <c r="E21" s="187"/>
      <c r="F21" s="187">
        <f t="shared" si="3"/>
        <v>0</v>
      </c>
      <c r="G21" s="187">
        <f t="shared" si="4"/>
        <v>0</v>
      </c>
      <c r="H21" s="187">
        <f>SDP!$K$4</f>
        <v>1.2</v>
      </c>
      <c r="I21" s="187">
        <f t="shared" si="5"/>
        <v>0</v>
      </c>
    </row>
    <row r="22" spans="1:11" ht="21" customHeight="1">
      <c r="A22" s="185"/>
      <c r="B22" s="185"/>
      <c r="C22" s="185"/>
      <c r="D22" s="187"/>
      <c r="E22" s="187">
        <v>0</v>
      </c>
      <c r="F22" s="187">
        <f t="shared" si="3"/>
        <v>0</v>
      </c>
      <c r="G22" s="187">
        <f t="shared" si="4"/>
        <v>0</v>
      </c>
      <c r="H22" s="187">
        <f>SDP!$K$4</f>
        <v>1.2</v>
      </c>
      <c r="I22" s="187">
        <f t="shared" si="5"/>
        <v>0</v>
      </c>
    </row>
    <row r="23" spans="1:11" ht="18.75" customHeight="1">
      <c r="A23" s="185"/>
      <c r="B23" s="185"/>
      <c r="C23" s="185"/>
      <c r="D23" s="187"/>
      <c r="E23" s="187">
        <v>0</v>
      </c>
      <c r="F23" s="187">
        <f t="shared" si="3"/>
        <v>0</v>
      </c>
      <c r="G23" s="187">
        <f t="shared" si="4"/>
        <v>0</v>
      </c>
      <c r="H23" s="187">
        <f>SDP!$K$4</f>
        <v>1.2</v>
      </c>
      <c r="I23" s="187">
        <f t="shared" si="5"/>
        <v>0</v>
      </c>
    </row>
    <row r="24" spans="1:11" ht="19.5" customHeight="1">
      <c r="A24" s="185"/>
      <c r="B24" s="185" t="s">
        <v>221</v>
      </c>
      <c r="C24" s="185"/>
      <c r="D24" s="187"/>
      <c r="E24" s="187"/>
      <c r="F24" s="187"/>
      <c r="G24" s="187"/>
      <c r="H24" s="187">
        <f>SDP!$K$4</f>
        <v>1.2</v>
      </c>
      <c r="I24" s="187"/>
    </row>
    <row r="25" spans="1:11" ht="23.25" customHeight="1">
      <c r="A25" s="185"/>
      <c r="B25" s="185" t="s">
        <v>221</v>
      </c>
      <c r="C25" s="185"/>
      <c r="D25" s="187"/>
      <c r="E25" s="187"/>
      <c r="F25" s="187"/>
      <c r="G25" s="187"/>
      <c r="H25" s="187">
        <f>SDP!$K$4</f>
        <v>1.2</v>
      </c>
      <c r="I25" s="187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212</v>
      </c>
      <c r="G26" s="139">
        <f>SUM(G17:G25)</f>
        <v>53</v>
      </c>
      <c r="H26" s="153">
        <f>SDP!$K$4</f>
        <v>1.2</v>
      </c>
      <c r="I26" s="139">
        <f>SUM(I17:I25)</f>
        <v>318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5" t="s">
        <v>218</v>
      </c>
      <c r="B28" s="185" t="s">
        <v>221</v>
      </c>
      <c r="C28" s="185">
        <v>1</v>
      </c>
      <c r="D28" s="187">
        <f>K28*0.8</f>
        <v>33.527999999999999</v>
      </c>
      <c r="E28" s="187">
        <f>K28*0.2</f>
        <v>8.3819999999999997</v>
      </c>
      <c r="F28" s="187">
        <f>ROUND(D28*C28,3)</f>
        <v>33.527999999999999</v>
      </c>
      <c r="G28" s="187">
        <f>ROUND(E28*C28,3)</f>
        <v>8.3819999999999997</v>
      </c>
      <c r="H28" s="187">
        <f>SDP!$K$4</f>
        <v>1.2</v>
      </c>
      <c r="I28" s="187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5" t="s">
        <v>219</v>
      </c>
      <c r="B29" s="185" t="s">
        <v>221</v>
      </c>
      <c r="C29" s="185">
        <v>1</v>
      </c>
      <c r="D29" s="187">
        <f>ROUND(K29*0.8,3)</f>
        <v>29.434000000000001</v>
      </c>
      <c r="E29" s="187">
        <f>ROUND(K29*0.2,3)</f>
        <v>7.3579999999999997</v>
      </c>
      <c r="F29" s="187">
        <f>ROUND(D29*C29,3)</f>
        <v>29.434000000000001</v>
      </c>
      <c r="G29" s="187">
        <f>ROUND(E29*C29,3)</f>
        <v>7.3579999999999997</v>
      </c>
      <c r="H29" s="187">
        <f>SDP!$K$4</f>
        <v>1.2</v>
      </c>
      <c r="I29" s="187">
        <f t="shared" si="6"/>
        <v>44.150399999999998</v>
      </c>
      <c r="K29">
        <f>'PRIX ELEMENTAIRES MO'!$I$16</f>
        <v>36.792000000000002</v>
      </c>
    </row>
    <row r="30" spans="1:11" ht="18" customHeight="1">
      <c r="A30" s="185" t="s">
        <v>220</v>
      </c>
      <c r="B30" s="185" t="s">
        <v>221</v>
      </c>
      <c r="C30" s="23">
        <v>4</v>
      </c>
      <c r="D30" s="187">
        <f t="shared" ref="D30" si="7">K30*0.8</f>
        <v>21.488</v>
      </c>
      <c r="E30" s="187">
        <f t="shared" ref="E30" si="8">K30*0.2</f>
        <v>5.3719999999999999</v>
      </c>
      <c r="F30" s="187">
        <f t="shared" ref="F30" si="9">D30*C30</f>
        <v>85.951999999999998</v>
      </c>
      <c r="G30" s="187">
        <f t="shared" ref="G30" si="10">E30*C30</f>
        <v>21.488</v>
      </c>
      <c r="H30" s="187">
        <f>SDP!$K$4</f>
        <v>1.2</v>
      </c>
      <c r="I30" s="187">
        <f t="shared" si="6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148.91399999999999</v>
      </c>
      <c r="G31" s="139">
        <f>SUM(G28:G30)</f>
        <v>37.227999999999994</v>
      </c>
      <c r="H31" s="153">
        <f>SDP!$K$4</f>
        <v>1.2</v>
      </c>
      <c r="I31" s="139">
        <f>SUM(I28:I30)</f>
        <v>223.37039999999999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6"/>
      <c r="E34" s="186"/>
      <c r="F34" s="186">
        <f>F31+F26</f>
        <v>360.91399999999999</v>
      </c>
      <c r="G34" s="143">
        <f>G31+G26</f>
        <v>90.227999999999994</v>
      </c>
      <c r="H34" s="156"/>
      <c r="I34" s="150">
        <f>I31+I26</f>
        <v>541.37040000000002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6"/>
      <c r="E36" s="186"/>
      <c r="F36" s="186"/>
      <c r="G36" s="186">
        <v>60</v>
      </c>
      <c r="H36" s="158"/>
      <c r="I36" s="186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38.99925733333334</v>
      </c>
      <c r="G38" s="145">
        <f>G34/G36+G15</f>
        <v>8.3438240000000015</v>
      </c>
      <c r="H38" s="160"/>
      <c r="I38" s="145">
        <f>I34/G36+I15</f>
        <v>48.603668800000008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38.999000000000002</v>
      </c>
      <c r="G39" s="146">
        <f>ROUND(G38,3)</f>
        <v>8.3439999999999994</v>
      </c>
      <c r="H39" s="161">
        <f>SDP!$K$4</f>
        <v>1.2</v>
      </c>
      <c r="I39" s="146">
        <f>ROUND(I38,3)</f>
        <v>48.603999999999999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 codeName="Feuil41"/>
  <dimension ref="A1:O39"/>
  <sheetViews>
    <sheetView workbookViewId="0">
      <selection activeCell="C18" sqref="C18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61</v>
      </c>
      <c r="B1" s="221" t="str">
        <f>'BP+BE'!B49</f>
        <v>Conduites PVC de diamètre 400 mm inf 2 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87" t="s">
        <v>418</v>
      </c>
      <c r="E3" s="187" t="s">
        <v>195</v>
      </c>
      <c r="F3" s="187" t="s">
        <v>418</v>
      </c>
      <c r="G3" s="186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5" t="str">
        <f>'PRIX ELEMENTAIRES FOURNITURES'!B115</f>
        <v>PVC DN 400</v>
      </c>
      <c r="B5" s="185" t="s">
        <v>24</v>
      </c>
      <c r="C5" s="185">
        <v>1.05</v>
      </c>
      <c r="D5" s="187">
        <f>'PRIX ELEMENTAIRES FOURNITURES'!J115*0.8</f>
        <v>36.800000000000004</v>
      </c>
      <c r="E5" s="187">
        <f>'PRIX ELEMENTAIRES FOURNITURES'!J115*0.2</f>
        <v>9.2000000000000011</v>
      </c>
      <c r="F5" s="187">
        <f t="shared" ref="F5:F10" si="0">D5*C5</f>
        <v>38.640000000000008</v>
      </c>
      <c r="G5" s="187">
        <f t="shared" ref="G5:G10" si="1">E5*C5</f>
        <v>9.6600000000000019</v>
      </c>
      <c r="H5" s="158">
        <f>SDP!$K$4</f>
        <v>1.2</v>
      </c>
      <c r="I5" s="187">
        <f t="shared" ref="I5:I10" si="2">(F5+G5)*H5</f>
        <v>57.960000000000008</v>
      </c>
      <c r="L5" s="136"/>
    </row>
    <row r="6" spans="1:15" ht="17.25" customHeight="1">
      <c r="A6" s="185" t="str">
        <f>'PRIX ELEMENTAIRES FOURNITURES'!B111</f>
        <v>Sable de pose</v>
      </c>
      <c r="B6" s="185" t="s">
        <v>23</v>
      </c>
      <c r="C6" s="185">
        <v>0.45</v>
      </c>
      <c r="D6" s="187">
        <f>'PRIX ELEMENTAIRES FOURNITURES'!J111*0.8</f>
        <v>6.56</v>
      </c>
      <c r="E6" s="187">
        <f>'PRIX ELEMENTAIRES FOURNITURES'!J72*0.2</f>
        <v>2.4000600000000003</v>
      </c>
      <c r="F6" s="187">
        <f t="shared" si="0"/>
        <v>2.952</v>
      </c>
      <c r="G6" s="187">
        <f t="shared" si="1"/>
        <v>1.0800270000000001</v>
      </c>
      <c r="H6" s="158">
        <f>SDP!$K$4</f>
        <v>1.2</v>
      </c>
      <c r="I6" s="187">
        <f t="shared" si="2"/>
        <v>4.8384324000000003</v>
      </c>
      <c r="L6" s="136"/>
    </row>
    <row r="7" spans="1:15" ht="15" customHeight="1">
      <c r="A7" s="185"/>
      <c r="B7" s="185"/>
      <c r="C7" s="185"/>
      <c r="D7" s="187"/>
      <c r="E7" s="187"/>
      <c r="F7" s="187">
        <f t="shared" si="0"/>
        <v>0</v>
      </c>
      <c r="G7" s="187">
        <f t="shared" si="1"/>
        <v>0</v>
      </c>
      <c r="H7" s="158">
        <f>SDP!$K$4</f>
        <v>1.2</v>
      </c>
      <c r="I7" s="187">
        <f t="shared" si="2"/>
        <v>0</v>
      </c>
    </row>
    <row r="8" spans="1:15" ht="21" customHeight="1">
      <c r="A8" s="185"/>
      <c r="B8" s="185"/>
      <c r="C8" s="185"/>
      <c r="D8" s="187"/>
      <c r="E8" s="187"/>
      <c r="F8" s="187">
        <f t="shared" si="0"/>
        <v>0</v>
      </c>
      <c r="G8" s="187">
        <f t="shared" si="1"/>
        <v>0</v>
      </c>
      <c r="H8" s="158">
        <f>SDP!$K$4</f>
        <v>1.2</v>
      </c>
      <c r="I8" s="187">
        <f t="shared" si="2"/>
        <v>0</v>
      </c>
      <c r="L8" s="136"/>
    </row>
    <row r="9" spans="1:15" ht="19.5" customHeight="1">
      <c r="A9" s="185"/>
      <c r="B9" s="185"/>
      <c r="C9" s="185"/>
      <c r="D9" s="187">
        <v>0</v>
      </c>
      <c r="E9" s="187">
        <v>0</v>
      </c>
      <c r="F9" s="187">
        <f t="shared" si="0"/>
        <v>0</v>
      </c>
      <c r="G9" s="187">
        <f t="shared" si="1"/>
        <v>0</v>
      </c>
      <c r="H9" s="158">
        <f>SDP!$K$4</f>
        <v>1.2</v>
      </c>
      <c r="I9" s="187">
        <f t="shared" si="2"/>
        <v>0</v>
      </c>
      <c r="L9" s="136"/>
    </row>
    <row r="10" spans="1:15" ht="17.25" customHeight="1">
      <c r="A10" s="185"/>
      <c r="B10" s="185"/>
      <c r="C10" s="185"/>
      <c r="D10" s="187">
        <v>0</v>
      </c>
      <c r="E10" s="187">
        <v>0</v>
      </c>
      <c r="F10" s="187">
        <f t="shared" si="0"/>
        <v>0</v>
      </c>
      <c r="G10" s="187">
        <f t="shared" si="1"/>
        <v>0</v>
      </c>
      <c r="H10" s="158">
        <f>SDP!$K$4</f>
        <v>1.2</v>
      </c>
      <c r="I10" s="187">
        <f t="shared" si="2"/>
        <v>0</v>
      </c>
      <c r="L10" s="136"/>
    </row>
    <row r="11" spans="1:15" ht="18" customHeight="1">
      <c r="A11" s="185"/>
      <c r="B11" s="185"/>
      <c r="C11" s="185"/>
      <c r="D11" s="187"/>
      <c r="E11" s="187"/>
      <c r="F11" s="187"/>
      <c r="G11" s="187"/>
      <c r="H11" s="158">
        <f>SDP!$K$4</f>
        <v>1.2</v>
      </c>
      <c r="I11" s="187"/>
      <c r="L11" s="136"/>
    </row>
    <row r="12" spans="1:15" ht="19.5" customHeight="1">
      <c r="A12" s="185"/>
      <c r="B12" s="185"/>
      <c r="C12" s="185"/>
      <c r="D12" s="187"/>
      <c r="E12" s="187"/>
      <c r="F12" s="187"/>
      <c r="G12" s="187"/>
      <c r="H12" s="158">
        <f>SDP!$K$4</f>
        <v>1.2</v>
      </c>
      <c r="I12" s="187"/>
      <c r="L12" s="136"/>
    </row>
    <row r="13" spans="1:15" ht="25.5" customHeight="1">
      <c r="A13" s="185"/>
      <c r="B13" s="185"/>
      <c r="C13" s="185"/>
      <c r="D13" s="187"/>
      <c r="E13" s="187"/>
      <c r="F13" s="187"/>
      <c r="G13" s="187"/>
      <c r="H13" s="158">
        <f>SDP!$K$4</f>
        <v>1.2</v>
      </c>
      <c r="I13" s="187"/>
      <c r="L13" s="136"/>
    </row>
    <row r="14" spans="1:15" ht="23.25" customHeight="1">
      <c r="A14" s="185"/>
      <c r="B14" s="185"/>
      <c r="C14" s="185"/>
      <c r="D14" s="187"/>
      <c r="E14" s="187"/>
      <c r="F14" s="187"/>
      <c r="G14" s="187"/>
      <c r="H14" s="158">
        <f>SDP!$K$4</f>
        <v>1.2</v>
      </c>
      <c r="I14" s="187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52.332027000000011</v>
      </c>
      <c r="G15" s="139">
        <f>SUM(G5:G14)</f>
        <v>10.740027000000001</v>
      </c>
      <c r="H15" s="153">
        <f>SDP!$K$4</f>
        <v>1.2</v>
      </c>
      <c r="I15" s="139">
        <f>SUM(I5:I14)</f>
        <v>62.79843240000001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5" t="str">
        <f>'PRIX ELEMENTAIRES ENGINS EQUI'!B8</f>
        <v>Tractopelle</v>
      </c>
      <c r="B17" s="185" t="s">
        <v>221</v>
      </c>
      <c r="C17" s="185">
        <v>1</v>
      </c>
      <c r="D17" s="187">
        <f>'PRIX ELEMENTAIRES ENGINS EQUI'!G8*0.8</f>
        <v>200</v>
      </c>
      <c r="E17" s="187">
        <f>'PRIX ELEMENTAIRES ENGINS EQUI'!G8*0.2</f>
        <v>50</v>
      </c>
      <c r="F17" s="187">
        <f>D17*C17</f>
        <v>200</v>
      </c>
      <c r="G17" s="187">
        <f>E17*C17</f>
        <v>50</v>
      </c>
      <c r="H17" s="187">
        <f>SDP!$K$4</f>
        <v>1.2</v>
      </c>
      <c r="I17" s="187">
        <f>(G17+F17)*H17</f>
        <v>300</v>
      </c>
    </row>
    <row r="18" spans="1:11" ht="21" customHeight="1">
      <c r="A18" s="185" t="str">
        <f>'PRIX ELEMENTAIRES ENGINS EQUI'!B40</f>
        <v>Dame vibrante</v>
      </c>
      <c r="B18" s="185" t="s">
        <v>221</v>
      </c>
      <c r="C18" s="185">
        <v>0.5</v>
      </c>
      <c r="D18" s="187">
        <f>'PRIX ELEMENTAIRES ENGINS EQUI'!G40*0.8</f>
        <v>24</v>
      </c>
      <c r="E18" s="187">
        <f>'PRIX ELEMENTAIRES ENGINS EQUI'!G40*0.2</f>
        <v>6</v>
      </c>
      <c r="F18" s="187">
        <f>D18*C18</f>
        <v>12</v>
      </c>
      <c r="G18" s="187">
        <f>E18*C18</f>
        <v>3</v>
      </c>
      <c r="H18" s="187">
        <f>SDP!$K$4</f>
        <v>1.2</v>
      </c>
      <c r="I18" s="187">
        <f>(G18+F18)*H18</f>
        <v>18</v>
      </c>
    </row>
    <row r="19" spans="1:11" ht="17.25" customHeight="1">
      <c r="A19" s="185"/>
      <c r="B19" s="185" t="s">
        <v>221</v>
      </c>
      <c r="C19" s="185"/>
      <c r="D19" s="187"/>
      <c r="E19" s="187"/>
      <c r="F19" s="187">
        <f t="shared" ref="F19:F23" si="3">D19*C19</f>
        <v>0</v>
      </c>
      <c r="G19" s="187">
        <f t="shared" ref="G19:G23" si="4">E19*C19</f>
        <v>0</v>
      </c>
      <c r="H19" s="187">
        <f>SDP!$K$4</f>
        <v>1.2</v>
      </c>
      <c r="I19" s="187">
        <f t="shared" ref="I19:I23" si="5">(G19+F19)*H19</f>
        <v>0</v>
      </c>
    </row>
    <row r="20" spans="1:11" ht="21" customHeight="1">
      <c r="A20" s="185"/>
      <c r="B20" s="185" t="s">
        <v>221</v>
      </c>
      <c r="C20" s="185"/>
      <c r="D20" s="187"/>
      <c r="E20" s="187"/>
      <c r="F20" s="187">
        <f t="shared" si="3"/>
        <v>0</v>
      </c>
      <c r="G20" s="187">
        <f t="shared" si="4"/>
        <v>0</v>
      </c>
      <c r="H20" s="187">
        <f>SDP!$K$4</f>
        <v>1.2</v>
      </c>
      <c r="I20" s="187">
        <f t="shared" si="5"/>
        <v>0</v>
      </c>
    </row>
    <row r="21" spans="1:11" ht="18.75" customHeight="1">
      <c r="A21" s="185"/>
      <c r="B21" s="185" t="s">
        <v>221</v>
      </c>
      <c r="C21" s="185"/>
      <c r="D21" s="187"/>
      <c r="E21" s="187"/>
      <c r="F21" s="187">
        <f t="shared" si="3"/>
        <v>0</v>
      </c>
      <c r="G21" s="187">
        <f t="shared" si="4"/>
        <v>0</v>
      </c>
      <c r="H21" s="187">
        <f>SDP!$K$4</f>
        <v>1.2</v>
      </c>
      <c r="I21" s="187">
        <f t="shared" si="5"/>
        <v>0</v>
      </c>
    </row>
    <row r="22" spans="1:11" ht="21" customHeight="1">
      <c r="A22" s="185"/>
      <c r="B22" s="185"/>
      <c r="C22" s="185"/>
      <c r="D22" s="187"/>
      <c r="E22" s="187">
        <v>0</v>
      </c>
      <c r="F22" s="187">
        <f t="shared" si="3"/>
        <v>0</v>
      </c>
      <c r="G22" s="187">
        <f t="shared" si="4"/>
        <v>0</v>
      </c>
      <c r="H22" s="187">
        <f>SDP!$K$4</f>
        <v>1.2</v>
      </c>
      <c r="I22" s="187">
        <f t="shared" si="5"/>
        <v>0</v>
      </c>
    </row>
    <row r="23" spans="1:11" ht="18.75" customHeight="1">
      <c r="A23" s="185"/>
      <c r="B23" s="185"/>
      <c r="C23" s="185"/>
      <c r="D23" s="187"/>
      <c r="E23" s="187">
        <v>0</v>
      </c>
      <c r="F23" s="187">
        <f t="shared" si="3"/>
        <v>0</v>
      </c>
      <c r="G23" s="187">
        <f t="shared" si="4"/>
        <v>0</v>
      </c>
      <c r="H23" s="187">
        <f>SDP!$K$4</f>
        <v>1.2</v>
      </c>
      <c r="I23" s="187">
        <f t="shared" si="5"/>
        <v>0</v>
      </c>
    </row>
    <row r="24" spans="1:11" ht="19.5" customHeight="1">
      <c r="A24" s="185"/>
      <c r="B24" s="185" t="s">
        <v>221</v>
      </c>
      <c r="C24" s="185"/>
      <c r="D24" s="187"/>
      <c r="E24" s="187"/>
      <c r="F24" s="187"/>
      <c r="G24" s="187"/>
      <c r="H24" s="187">
        <f>SDP!$K$4</f>
        <v>1.2</v>
      </c>
      <c r="I24" s="187"/>
    </row>
    <row r="25" spans="1:11" ht="23.25" customHeight="1">
      <c r="A25" s="185"/>
      <c r="B25" s="185" t="s">
        <v>221</v>
      </c>
      <c r="C25" s="185"/>
      <c r="D25" s="187"/>
      <c r="E25" s="187"/>
      <c r="F25" s="187"/>
      <c r="G25" s="187"/>
      <c r="H25" s="187">
        <f>SDP!$K$4</f>
        <v>1.2</v>
      </c>
      <c r="I25" s="187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212</v>
      </c>
      <c r="G26" s="139">
        <f>SUM(G17:G25)</f>
        <v>53</v>
      </c>
      <c r="H26" s="153">
        <f>SDP!$K$4</f>
        <v>1.2</v>
      </c>
      <c r="I26" s="139">
        <f>SUM(I17:I25)</f>
        <v>318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5" t="s">
        <v>218</v>
      </c>
      <c r="B28" s="185" t="s">
        <v>221</v>
      </c>
      <c r="C28" s="185">
        <v>1</v>
      </c>
      <c r="D28" s="187">
        <f>K28*0.8</f>
        <v>33.527999999999999</v>
      </c>
      <c r="E28" s="187">
        <f>K28*0.2</f>
        <v>8.3819999999999997</v>
      </c>
      <c r="F28" s="187">
        <f>ROUND(D28*C28,3)</f>
        <v>33.527999999999999</v>
      </c>
      <c r="G28" s="187">
        <f>ROUND(E28*C28,3)</f>
        <v>8.3819999999999997</v>
      </c>
      <c r="H28" s="187">
        <f>SDP!$K$4</f>
        <v>1.2</v>
      </c>
      <c r="I28" s="187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5" t="s">
        <v>219</v>
      </c>
      <c r="B29" s="185" t="s">
        <v>221</v>
      </c>
      <c r="C29" s="185">
        <v>1</v>
      </c>
      <c r="D29" s="187">
        <f>ROUND(K29*0.8,3)</f>
        <v>29.434000000000001</v>
      </c>
      <c r="E29" s="187">
        <f>ROUND(K29*0.2,3)</f>
        <v>7.3579999999999997</v>
      </c>
      <c r="F29" s="187">
        <f>ROUND(D29*C29,3)</f>
        <v>29.434000000000001</v>
      </c>
      <c r="G29" s="187">
        <f>ROUND(E29*C29,3)</f>
        <v>7.3579999999999997</v>
      </c>
      <c r="H29" s="187">
        <f>SDP!$K$4</f>
        <v>1.2</v>
      </c>
      <c r="I29" s="187">
        <f t="shared" si="6"/>
        <v>44.150399999999998</v>
      </c>
      <c r="K29">
        <f>'PRIX ELEMENTAIRES MO'!$I$16</f>
        <v>36.792000000000002</v>
      </c>
    </row>
    <row r="30" spans="1:11" ht="18" customHeight="1">
      <c r="A30" s="185" t="s">
        <v>220</v>
      </c>
      <c r="B30" s="185" t="s">
        <v>221</v>
      </c>
      <c r="C30" s="23">
        <v>4</v>
      </c>
      <c r="D30" s="187">
        <f t="shared" ref="D30" si="7">K30*0.8</f>
        <v>21.488</v>
      </c>
      <c r="E30" s="187">
        <f t="shared" ref="E30" si="8">K30*0.2</f>
        <v>5.3719999999999999</v>
      </c>
      <c r="F30" s="187">
        <f t="shared" ref="F30" si="9">D30*C30</f>
        <v>85.951999999999998</v>
      </c>
      <c r="G30" s="187">
        <f t="shared" ref="G30" si="10">E30*C30</f>
        <v>21.488</v>
      </c>
      <c r="H30" s="187">
        <f>SDP!$K$4</f>
        <v>1.2</v>
      </c>
      <c r="I30" s="187">
        <f t="shared" si="6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148.91399999999999</v>
      </c>
      <c r="G31" s="139">
        <f>SUM(G28:G30)</f>
        <v>37.227999999999994</v>
      </c>
      <c r="H31" s="153">
        <f>SDP!$K$4</f>
        <v>1.2</v>
      </c>
      <c r="I31" s="139">
        <f>SUM(I28:I30)</f>
        <v>223.37039999999999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6"/>
      <c r="E34" s="186"/>
      <c r="F34" s="186">
        <f>F31+F26</f>
        <v>360.91399999999999</v>
      </c>
      <c r="G34" s="143">
        <f>G31+G26</f>
        <v>90.227999999999994</v>
      </c>
      <c r="H34" s="156"/>
      <c r="I34" s="150">
        <f>I31+I26</f>
        <v>541.37040000000002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6"/>
      <c r="E36" s="186"/>
      <c r="F36" s="186"/>
      <c r="G36" s="186">
        <v>50</v>
      </c>
      <c r="H36" s="158"/>
      <c r="I36" s="186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59.550307000000011</v>
      </c>
      <c r="G38" s="145">
        <f>G34/G36+G15</f>
        <v>12.544587000000002</v>
      </c>
      <c r="H38" s="160"/>
      <c r="I38" s="145">
        <f>I34/G36+I15</f>
        <v>73.625840400000016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59.55</v>
      </c>
      <c r="G39" s="146">
        <f>ROUND(G38,3)</f>
        <v>12.545</v>
      </c>
      <c r="H39" s="161">
        <f>SDP!$K$4</f>
        <v>1.2</v>
      </c>
      <c r="I39" s="146">
        <f>ROUND(I38,3)</f>
        <v>73.626000000000005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 codeName="Feuil42"/>
  <dimension ref="A1:O39"/>
  <sheetViews>
    <sheetView workbookViewId="0">
      <selection activeCell="A20" sqref="A20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71</v>
      </c>
      <c r="B1" s="221" t="str">
        <f>'BP+BE'!B50</f>
        <v>Conduites PVC de diamètre 500 mm inf 2m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87" t="s">
        <v>418</v>
      </c>
      <c r="E3" s="187" t="s">
        <v>195</v>
      </c>
      <c r="F3" s="187" t="s">
        <v>418</v>
      </c>
      <c r="G3" s="186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5" t="str">
        <f>'PRIX ELEMENTAIRES FOURNITURES'!B74</f>
        <v>PVC DN 500</v>
      </c>
      <c r="B5" s="185" t="s">
        <v>24</v>
      </c>
      <c r="C5" s="185">
        <v>1.05</v>
      </c>
      <c r="D5" s="187">
        <f>'PRIX ELEMENTAIRES FOURNITURES'!J74*0.8</f>
        <v>55.999631999999998</v>
      </c>
      <c r="E5" s="187">
        <f>'PRIX ELEMENTAIRES FOURNITURES'!J74*0.2</f>
        <v>13.999908</v>
      </c>
      <c r="F5" s="187">
        <f t="shared" ref="F5:F10" si="0">D5*C5</f>
        <v>58.799613600000001</v>
      </c>
      <c r="G5" s="187">
        <f t="shared" ref="G5:G10" si="1">E5*C5</f>
        <v>14.6999034</v>
      </c>
      <c r="H5" s="158">
        <f>SDP!$K$4</f>
        <v>1.2</v>
      </c>
      <c r="I5" s="187">
        <f t="shared" ref="I5:I10" si="2">(F5+G5)*H5</f>
        <v>88.199420399999994</v>
      </c>
      <c r="L5" s="136"/>
    </row>
    <row r="6" spans="1:15" ht="17.25" customHeight="1">
      <c r="A6" s="185" t="str">
        <f>'PRIX ELEMENTAIRES FOURNITURES'!B111</f>
        <v>Sable de pose</v>
      </c>
      <c r="B6" s="185" t="s">
        <v>23</v>
      </c>
      <c r="C6" s="185">
        <v>0.5</v>
      </c>
      <c r="D6" s="187">
        <f>'PRIX ELEMENTAIRES FOURNITURES'!J111*0.8</f>
        <v>6.56</v>
      </c>
      <c r="E6" s="187">
        <f>'PRIX ELEMENTAIRES FOURNITURES'!J72*0.2</f>
        <v>2.4000600000000003</v>
      </c>
      <c r="F6" s="187">
        <f t="shared" si="0"/>
        <v>3.28</v>
      </c>
      <c r="G6" s="187">
        <f t="shared" si="1"/>
        <v>1.2000300000000002</v>
      </c>
      <c r="H6" s="158">
        <f>SDP!$K$4</f>
        <v>1.2</v>
      </c>
      <c r="I6" s="187">
        <f t="shared" si="2"/>
        <v>5.376036</v>
      </c>
      <c r="L6" s="136"/>
    </row>
    <row r="7" spans="1:15" ht="15" customHeight="1">
      <c r="A7" s="185"/>
      <c r="B7" s="185"/>
      <c r="C7" s="185"/>
      <c r="D7" s="187"/>
      <c r="E7" s="187"/>
      <c r="F7" s="187">
        <f t="shared" si="0"/>
        <v>0</v>
      </c>
      <c r="G7" s="187">
        <f t="shared" si="1"/>
        <v>0</v>
      </c>
      <c r="H7" s="158">
        <f>SDP!$K$4</f>
        <v>1.2</v>
      </c>
      <c r="I7" s="187">
        <f t="shared" si="2"/>
        <v>0</v>
      </c>
    </row>
    <row r="8" spans="1:15" ht="21" customHeight="1">
      <c r="A8" s="185"/>
      <c r="B8" s="185"/>
      <c r="C8" s="185"/>
      <c r="D8" s="187"/>
      <c r="E8" s="187"/>
      <c r="F8" s="187">
        <f t="shared" si="0"/>
        <v>0</v>
      </c>
      <c r="G8" s="187">
        <f t="shared" si="1"/>
        <v>0</v>
      </c>
      <c r="H8" s="158">
        <f>SDP!$K$4</f>
        <v>1.2</v>
      </c>
      <c r="I8" s="187">
        <f t="shared" si="2"/>
        <v>0</v>
      </c>
      <c r="L8" s="136"/>
    </row>
    <row r="9" spans="1:15" ht="19.5" customHeight="1">
      <c r="A9" s="185"/>
      <c r="B9" s="185"/>
      <c r="C9" s="185"/>
      <c r="D9" s="187">
        <v>0</v>
      </c>
      <c r="E9" s="187">
        <v>0</v>
      </c>
      <c r="F9" s="187">
        <f t="shared" si="0"/>
        <v>0</v>
      </c>
      <c r="G9" s="187">
        <f t="shared" si="1"/>
        <v>0</v>
      </c>
      <c r="H9" s="158">
        <f>SDP!$K$4</f>
        <v>1.2</v>
      </c>
      <c r="I9" s="187">
        <f t="shared" si="2"/>
        <v>0</v>
      </c>
      <c r="L9" s="136"/>
    </row>
    <row r="10" spans="1:15" ht="17.25" customHeight="1">
      <c r="A10" s="185"/>
      <c r="B10" s="185"/>
      <c r="C10" s="185"/>
      <c r="D10" s="187">
        <v>0</v>
      </c>
      <c r="E10" s="187">
        <v>0</v>
      </c>
      <c r="F10" s="187">
        <f t="shared" si="0"/>
        <v>0</v>
      </c>
      <c r="G10" s="187">
        <f t="shared" si="1"/>
        <v>0</v>
      </c>
      <c r="H10" s="158">
        <f>SDP!$K$4</f>
        <v>1.2</v>
      </c>
      <c r="I10" s="187">
        <f t="shared" si="2"/>
        <v>0</v>
      </c>
      <c r="L10" s="136"/>
    </row>
    <row r="11" spans="1:15" ht="18" customHeight="1">
      <c r="A11" s="185"/>
      <c r="B11" s="185"/>
      <c r="C11" s="185"/>
      <c r="D11" s="187"/>
      <c r="E11" s="187"/>
      <c r="F11" s="187"/>
      <c r="G11" s="187"/>
      <c r="H11" s="158">
        <f>SDP!$K$4</f>
        <v>1.2</v>
      </c>
      <c r="I11" s="187"/>
      <c r="L11" s="136"/>
    </row>
    <row r="12" spans="1:15" ht="19.5" customHeight="1">
      <c r="A12" s="185"/>
      <c r="B12" s="185"/>
      <c r="C12" s="185"/>
      <c r="D12" s="187"/>
      <c r="E12" s="187"/>
      <c r="F12" s="187"/>
      <c r="G12" s="187"/>
      <c r="H12" s="158">
        <f>SDP!$K$4</f>
        <v>1.2</v>
      </c>
      <c r="I12" s="187"/>
      <c r="L12" s="136"/>
    </row>
    <row r="13" spans="1:15" ht="25.5" customHeight="1">
      <c r="A13" s="185"/>
      <c r="B13" s="185"/>
      <c r="C13" s="185"/>
      <c r="D13" s="187"/>
      <c r="E13" s="187"/>
      <c r="F13" s="187"/>
      <c r="G13" s="187"/>
      <c r="H13" s="158">
        <f>SDP!$K$4</f>
        <v>1.2</v>
      </c>
      <c r="I13" s="187"/>
      <c r="L13" s="136"/>
    </row>
    <row r="14" spans="1:15" ht="23.25" customHeight="1">
      <c r="A14" s="185"/>
      <c r="B14" s="185"/>
      <c r="C14" s="185"/>
      <c r="D14" s="187"/>
      <c r="E14" s="187"/>
      <c r="F14" s="187"/>
      <c r="G14" s="187"/>
      <c r="H14" s="158">
        <f>SDP!$K$4</f>
        <v>1.2</v>
      </c>
      <c r="I14" s="187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77.979546999999997</v>
      </c>
      <c r="G15" s="139">
        <f>SUM(G5:G14)</f>
        <v>15.8999334</v>
      </c>
      <c r="H15" s="153">
        <f>SDP!$K$4</f>
        <v>1.2</v>
      </c>
      <c r="I15" s="139">
        <f>SUM(I5:I14)</f>
        <v>93.575456399999993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5" t="str">
        <f>'PRIX ELEMENTAIRES ENGINS EQUI'!B36</f>
        <v>Pelle sur chenilles</v>
      </c>
      <c r="B17" s="185" t="s">
        <v>221</v>
      </c>
      <c r="C17" s="185">
        <v>1</v>
      </c>
      <c r="D17" s="187">
        <f>'PRIX ELEMENTAIRES ENGINS EQUI'!G36*0.8</f>
        <v>440</v>
      </c>
      <c r="E17" s="187">
        <f>'PRIX ELEMENTAIRES ENGINS EQUI'!G36*0.2</f>
        <v>110</v>
      </c>
      <c r="F17" s="187">
        <f>D17*C17</f>
        <v>440</v>
      </c>
      <c r="G17" s="187">
        <f>E17*C17</f>
        <v>110</v>
      </c>
      <c r="H17" s="187">
        <f>SDP!$K$4</f>
        <v>1.2</v>
      </c>
      <c r="I17" s="187">
        <f>(G17+F17)*H17</f>
        <v>660</v>
      </c>
    </row>
    <row r="18" spans="1:11" ht="21" customHeight="1">
      <c r="A18" s="185" t="str">
        <f>'PRIX ELEMENTAIRES ENGINS EQUI'!B40</f>
        <v>Dame vibrante</v>
      </c>
      <c r="B18" s="185" t="s">
        <v>221</v>
      </c>
      <c r="C18" s="185">
        <v>0.5</v>
      </c>
      <c r="D18" s="187">
        <f>'PRIX ELEMENTAIRES ENGINS EQUI'!G40*0.8</f>
        <v>24</v>
      </c>
      <c r="E18" s="187">
        <f>'PRIX ELEMENTAIRES ENGINS EQUI'!G40*0.2</f>
        <v>6</v>
      </c>
      <c r="F18" s="187">
        <f>D18*C18</f>
        <v>12</v>
      </c>
      <c r="G18" s="187">
        <f>E18*C18</f>
        <v>3</v>
      </c>
      <c r="H18" s="187">
        <f>SDP!$K$4</f>
        <v>1.2</v>
      </c>
      <c r="I18" s="187">
        <f>(G18+F18)*H18</f>
        <v>18</v>
      </c>
    </row>
    <row r="19" spans="1:11" ht="17.25" customHeight="1">
      <c r="A19" s="185"/>
      <c r="B19" s="185" t="s">
        <v>221</v>
      </c>
      <c r="C19" s="185"/>
      <c r="D19" s="187"/>
      <c r="E19" s="187"/>
      <c r="F19" s="187">
        <f t="shared" ref="F19:F23" si="3">D19*C19</f>
        <v>0</v>
      </c>
      <c r="G19" s="187">
        <f t="shared" ref="G19:G23" si="4">E19*C19</f>
        <v>0</v>
      </c>
      <c r="H19" s="187">
        <f>SDP!$K$4</f>
        <v>1.2</v>
      </c>
      <c r="I19" s="187">
        <f t="shared" ref="I19:I23" si="5">(G19+F19)*H19</f>
        <v>0</v>
      </c>
    </row>
    <row r="20" spans="1:11" ht="21" customHeight="1">
      <c r="A20" s="185"/>
      <c r="B20" s="185" t="s">
        <v>221</v>
      </c>
      <c r="C20" s="185"/>
      <c r="D20" s="187"/>
      <c r="E20" s="187"/>
      <c r="F20" s="187">
        <f t="shared" si="3"/>
        <v>0</v>
      </c>
      <c r="G20" s="187">
        <f t="shared" si="4"/>
        <v>0</v>
      </c>
      <c r="H20" s="187">
        <f>SDP!$K$4</f>
        <v>1.2</v>
      </c>
      <c r="I20" s="187">
        <f t="shared" si="5"/>
        <v>0</v>
      </c>
    </row>
    <row r="21" spans="1:11" ht="18.75" customHeight="1">
      <c r="A21" s="185"/>
      <c r="B21" s="185" t="s">
        <v>221</v>
      </c>
      <c r="C21" s="185"/>
      <c r="D21" s="187"/>
      <c r="E21" s="187"/>
      <c r="F21" s="187">
        <f t="shared" si="3"/>
        <v>0</v>
      </c>
      <c r="G21" s="187">
        <f t="shared" si="4"/>
        <v>0</v>
      </c>
      <c r="H21" s="187">
        <f>SDP!$K$4</f>
        <v>1.2</v>
      </c>
      <c r="I21" s="187">
        <f t="shared" si="5"/>
        <v>0</v>
      </c>
    </row>
    <row r="22" spans="1:11" ht="21" customHeight="1">
      <c r="A22" s="185"/>
      <c r="B22" s="185"/>
      <c r="C22" s="185"/>
      <c r="D22" s="187"/>
      <c r="E22" s="187">
        <v>0</v>
      </c>
      <c r="F22" s="187">
        <f t="shared" si="3"/>
        <v>0</v>
      </c>
      <c r="G22" s="187">
        <f t="shared" si="4"/>
        <v>0</v>
      </c>
      <c r="H22" s="187">
        <f>SDP!$K$4</f>
        <v>1.2</v>
      </c>
      <c r="I22" s="187">
        <f t="shared" si="5"/>
        <v>0</v>
      </c>
    </row>
    <row r="23" spans="1:11" ht="18.75" customHeight="1">
      <c r="A23" s="185"/>
      <c r="B23" s="185"/>
      <c r="C23" s="185"/>
      <c r="D23" s="187"/>
      <c r="E23" s="187">
        <v>0</v>
      </c>
      <c r="F23" s="187">
        <f t="shared" si="3"/>
        <v>0</v>
      </c>
      <c r="G23" s="187">
        <f t="shared" si="4"/>
        <v>0</v>
      </c>
      <c r="H23" s="187">
        <f>SDP!$K$4</f>
        <v>1.2</v>
      </c>
      <c r="I23" s="187">
        <f t="shared" si="5"/>
        <v>0</v>
      </c>
    </row>
    <row r="24" spans="1:11" ht="19.5" customHeight="1">
      <c r="A24" s="185"/>
      <c r="B24" s="185" t="s">
        <v>221</v>
      </c>
      <c r="C24" s="185"/>
      <c r="D24" s="187"/>
      <c r="E24" s="187"/>
      <c r="F24" s="187"/>
      <c r="G24" s="187"/>
      <c r="H24" s="187">
        <f>SDP!$K$4</f>
        <v>1.2</v>
      </c>
      <c r="I24" s="187"/>
    </row>
    <row r="25" spans="1:11" ht="23.25" customHeight="1">
      <c r="A25" s="185"/>
      <c r="B25" s="185" t="s">
        <v>221</v>
      </c>
      <c r="C25" s="185"/>
      <c r="D25" s="187"/>
      <c r="E25" s="187"/>
      <c r="F25" s="187"/>
      <c r="G25" s="187"/>
      <c r="H25" s="187">
        <f>SDP!$K$4</f>
        <v>1.2</v>
      </c>
      <c r="I25" s="187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452</v>
      </c>
      <c r="G26" s="139">
        <f>SUM(G17:G25)</f>
        <v>113</v>
      </c>
      <c r="H26" s="153">
        <f>SDP!$K$4</f>
        <v>1.2</v>
      </c>
      <c r="I26" s="139">
        <f>SUM(I17:I25)</f>
        <v>678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5" t="s">
        <v>218</v>
      </c>
      <c r="B28" s="185" t="s">
        <v>221</v>
      </c>
      <c r="C28" s="185">
        <v>1</v>
      </c>
      <c r="D28" s="187">
        <f>K28*0.8</f>
        <v>33.527999999999999</v>
      </c>
      <c r="E28" s="187">
        <f>K28*0.2</f>
        <v>8.3819999999999997</v>
      </c>
      <c r="F28" s="187">
        <f>ROUND(D28*C28,3)</f>
        <v>33.527999999999999</v>
      </c>
      <c r="G28" s="187">
        <f>ROUND(E28*C28,3)</f>
        <v>8.3819999999999997</v>
      </c>
      <c r="H28" s="187">
        <f>SDP!$K$4</f>
        <v>1.2</v>
      </c>
      <c r="I28" s="187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5" t="s">
        <v>219</v>
      </c>
      <c r="B29" s="185" t="s">
        <v>221</v>
      </c>
      <c r="C29" s="185">
        <v>1</v>
      </c>
      <c r="D29" s="187">
        <f>ROUND(K29*0.8,3)</f>
        <v>29.434000000000001</v>
      </c>
      <c r="E29" s="187">
        <f>ROUND(K29*0.2,3)</f>
        <v>7.3579999999999997</v>
      </c>
      <c r="F29" s="187">
        <f>ROUND(D29*C29,3)</f>
        <v>29.434000000000001</v>
      </c>
      <c r="G29" s="187">
        <f>ROUND(E29*C29,3)</f>
        <v>7.3579999999999997</v>
      </c>
      <c r="H29" s="187">
        <f>SDP!$K$4</f>
        <v>1.2</v>
      </c>
      <c r="I29" s="187">
        <f t="shared" si="6"/>
        <v>44.150399999999998</v>
      </c>
      <c r="K29">
        <f>'PRIX ELEMENTAIRES MO'!$I$16</f>
        <v>36.792000000000002</v>
      </c>
    </row>
    <row r="30" spans="1:11" ht="18" customHeight="1">
      <c r="A30" s="185" t="s">
        <v>220</v>
      </c>
      <c r="B30" s="185" t="s">
        <v>221</v>
      </c>
      <c r="C30" s="23">
        <v>4</v>
      </c>
      <c r="D30" s="187">
        <f t="shared" ref="D30" si="7">K30*0.8</f>
        <v>21.488</v>
      </c>
      <c r="E30" s="187">
        <f t="shared" ref="E30" si="8">K30*0.2</f>
        <v>5.3719999999999999</v>
      </c>
      <c r="F30" s="187">
        <f t="shared" ref="F30" si="9">D30*C30</f>
        <v>85.951999999999998</v>
      </c>
      <c r="G30" s="187">
        <f t="shared" ref="G30" si="10">E30*C30</f>
        <v>21.488</v>
      </c>
      <c r="H30" s="187">
        <f>SDP!$K$4</f>
        <v>1.2</v>
      </c>
      <c r="I30" s="187">
        <f t="shared" si="6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148.91399999999999</v>
      </c>
      <c r="G31" s="139">
        <f>SUM(G28:G30)</f>
        <v>37.227999999999994</v>
      </c>
      <c r="H31" s="153">
        <f>SDP!$K$4</f>
        <v>1.2</v>
      </c>
      <c r="I31" s="139">
        <f>SUM(I28:I30)</f>
        <v>223.37039999999999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6"/>
      <c r="E34" s="186"/>
      <c r="F34" s="186">
        <f>F31+F26</f>
        <v>600.91399999999999</v>
      </c>
      <c r="G34" s="143">
        <f>G31+G26</f>
        <v>150.22800000000001</v>
      </c>
      <c r="H34" s="156"/>
      <c r="I34" s="150">
        <f>I31+I26</f>
        <v>901.37040000000002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6"/>
      <c r="E36" s="186"/>
      <c r="F36" s="186"/>
      <c r="G36" s="186">
        <v>50</v>
      </c>
      <c r="H36" s="158"/>
      <c r="I36" s="186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89.997827000000001</v>
      </c>
      <c r="G38" s="145">
        <f>G34/G36+G15</f>
        <v>18.9044934</v>
      </c>
      <c r="H38" s="160"/>
      <c r="I38" s="145">
        <f>I34/G36+I15</f>
        <v>111.60286439999999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89.998000000000005</v>
      </c>
      <c r="G39" s="146">
        <f>ROUND(G38,3)</f>
        <v>18.904</v>
      </c>
      <c r="H39" s="161">
        <f>SDP!$K$4</f>
        <v>1.2</v>
      </c>
      <c r="I39" s="146">
        <f>ROUND(I38,3)</f>
        <v>111.60299999999999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 codeName="Feuil43"/>
  <dimension ref="A1:O39"/>
  <sheetViews>
    <sheetView workbookViewId="0">
      <selection activeCell="B9" sqref="B9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72</v>
      </c>
      <c r="B1" s="221" t="str">
        <f>'BP+BE'!B51</f>
        <v>Conduites PVC de diamètre 160 mm sup 2m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FOURNITURES'!B116</f>
        <v>PVC DN 160</v>
      </c>
      <c r="B5" s="188" t="s">
        <v>24</v>
      </c>
      <c r="C5" s="188">
        <v>1.05</v>
      </c>
      <c r="D5" s="190">
        <f>'PRIX ELEMENTAIRES FOURNITURES'!J116*0.8</f>
        <v>6.4</v>
      </c>
      <c r="E5" s="190">
        <f>'PRIX ELEMENTAIRES FOURNITURES'!J116*0.2</f>
        <v>1.6</v>
      </c>
      <c r="F5" s="190">
        <f t="shared" ref="F5:F10" si="0">D5*C5</f>
        <v>6.7200000000000006</v>
      </c>
      <c r="G5" s="190">
        <f t="shared" ref="G5:G10" si="1">E5*C5</f>
        <v>1.6800000000000002</v>
      </c>
      <c r="H5" s="158">
        <f>SDP!$K$4</f>
        <v>1.2</v>
      </c>
      <c r="I5" s="190">
        <f t="shared" ref="I5:I10" si="2">(F5+G5)*H5</f>
        <v>10.08</v>
      </c>
      <c r="L5" s="136"/>
    </row>
    <row r="6" spans="1:15" ht="17.25" customHeight="1">
      <c r="A6" s="188" t="str">
        <f>'PRIX ELEMENTAIRES FOURNITURES'!B111</f>
        <v>Sable de pose</v>
      </c>
      <c r="B6" s="188" t="s">
        <v>23</v>
      </c>
      <c r="C6" s="188">
        <v>0.3</v>
      </c>
      <c r="D6" s="190">
        <f>'PRIX ELEMENTAIRES FOURNITURES'!J111*0.8</f>
        <v>6.56</v>
      </c>
      <c r="E6" s="190">
        <f>'PRIX ELEMENTAIRES FOURNITURES'!J72*0.2</f>
        <v>2.4000600000000003</v>
      </c>
      <c r="F6" s="190">
        <f t="shared" si="0"/>
        <v>1.9679999999999997</v>
      </c>
      <c r="G6" s="190">
        <f t="shared" si="1"/>
        <v>0.72001800000000005</v>
      </c>
      <c r="H6" s="158">
        <f>SDP!$K$4</f>
        <v>1.2</v>
      </c>
      <c r="I6" s="190">
        <f t="shared" si="2"/>
        <v>3.2256215999999993</v>
      </c>
      <c r="L6" s="136"/>
    </row>
    <row r="7" spans="1:15" ht="15" customHeight="1">
      <c r="A7" s="188" t="s">
        <v>457</v>
      </c>
      <c r="B7" s="188" t="s">
        <v>8</v>
      </c>
      <c r="C7" s="188">
        <v>1</v>
      </c>
      <c r="D7" s="190">
        <f>K7*0.8</f>
        <v>11.200000000000001</v>
      </c>
      <c r="E7" s="190">
        <f>K7*0.2</f>
        <v>2.8000000000000003</v>
      </c>
      <c r="F7" s="190">
        <f t="shared" si="0"/>
        <v>11.200000000000001</v>
      </c>
      <c r="G7" s="190">
        <f t="shared" si="1"/>
        <v>2.8000000000000003</v>
      </c>
      <c r="H7" s="158">
        <f>SDP!$K$4</f>
        <v>1.2</v>
      </c>
      <c r="I7" s="190">
        <f t="shared" si="2"/>
        <v>16.8</v>
      </c>
      <c r="K7">
        <v>14</v>
      </c>
    </row>
    <row r="8" spans="1:15" ht="21" customHeight="1">
      <c r="A8" s="188" t="s">
        <v>458</v>
      </c>
      <c r="B8" s="188" t="s">
        <v>8</v>
      </c>
      <c r="C8" s="188">
        <v>1</v>
      </c>
      <c r="D8" s="190">
        <f>K8*0.8</f>
        <v>64</v>
      </c>
      <c r="E8" s="190">
        <f>K8*0.2</f>
        <v>16</v>
      </c>
      <c r="F8" s="190">
        <f t="shared" si="0"/>
        <v>64</v>
      </c>
      <c r="G8" s="190">
        <f t="shared" si="1"/>
        <v>16</v>
      </c>
      <c r="H8" s="158">
        <f>SDP!$K$4</f>
        <v>1.2</v>
      </c>
      <c r="I8" s="190">
        <f t="shared" si="2"/>
        <v>96</v>
      </c>
      <c r="K8">
        <v>80</v>
      </c>
      <c r="L8" s="136"/>
    </row>
    <row r="9" spans="1:15" ht="19.5" customHeight="1">
      <c r="A9" s="188"/>
      <c r="B9" s="188"/>
      <c r="C9" s="188"/>
      <c r="D9" s="190">
        <v>0</v>
      </c>
      <c r="E9" s="190">
        <v>0</v>
      </c>
      <c r="F9" s="190">
        <f t="shared" si="0"/>
        <v>0</v>
      </c>
      <c r="G9" s="190">
        <f t="shared" si="1"/>
        <v>0</v>
      </c>
      <c r="H9" s="158">
        <f>SDP!$K$4</f>
        <v>1.2</v>
      </c>
      <c r="I9" s="190">
        <f t="shared" si="2"/>
        <v>0</v>
      </c>
      <c r="L9" s="136"/>
    </row>
    <row r="10" spans="1:15" ht="17.25" customHeight="1">
      <c r="A10" s="188"/>
      <c r="B10" s="188"/>
      <c r="C10" s="188"/>
      <c r="D10" s="190">
        <v>0</v>
      </c>
      <c r="E10" s="190">
        <v>0</v>
      </c>
      <c r="F10" s="190">
        <f t="shared" si="0"/>
        <v>0</v>
      </c>
      <c r="G10" s="190">
        <f t="shared" si="1"/>
        <v>0</v>
      </c>
      <c r="H10" s="158">
        <f>SDP!$K$4</f>
        <v>1.2</v>
      </c>
      <c r="I10" s="190">
        <f t="shared" si="2"/>
        <v>0</v>
      </c>
      <c r="L10" s="136"/>
    </row>
    <row r="11" spans="1:15" ht="18" customHeight="1">
      <c r="A11" s="188"/>
      <c r="B11" s="188"/>
      <c r="C11" s="188"/>
      <c r="D11" s="190"/>
      <c r="E11" s="190"/>
      <c r="F11" s="190"/>
      <c r="G11" s="190"/>
      <c r="H11" s="158">
        <f>SDP!$K$4</f>
        <v>1.2</v>
      </c>
      <c r="I11" s="190"/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105.08801800000001</v>
      </c>
      <c r="G15" s="139">
        <f>SUM(G5:G14)</f>
        <v>21.200018</v>
      </c>
      <c r="H15" s="153">
        <f>SDP!$K$4</f>
        <v>1.2</v>
      </c>
      <c r="I15" s="139">
        <f>SUM(I5:I14)</f>
        <v>126.10562160000001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 t="str">
        <f>'PRIX ELEMENTAIRES ENGINS EQUI'!B8</f>
        <v>Tractopelle</v>
      </c>
      <c r="B17" s="188" t="s">
        <v>221</v>
      </c>
      <c r="C17" s="188">
        <v>1</v>
      </c>
      <c r="D17" s="190">
        <f>'PRIX ELEMENTAIRES ENGINS EQUI'!G8*0.8</f>
        <v>200</v>
      </c>
      <c r="E17" s="190">
        <f>'PRIX ELEMENTAIRES ENGINS EQUI'!G8*0.2</f>
        <v>50</v>
      </c>
      <c r="F17" s="190">
        <f>D17*C17</f>
        <v>200</v>
      </c>
      <c r="G17" s="190">
        <f>E17*C17</f>
        <v>50</v>
      </c>
      <c r="H17" s="190">
        <f>SDP!$K$4</f>
        <v>1.2</v>
      </c>
      <c r="I17" s="190">
        <f>(G17+F17)*H17</f>
        <v>300</v>
      </c>
    </row>
    <row r="18" spans="1:11" ht="21" customHeight="1">
      <c r="A18" s="188" t="str">
        <f>'PRIX ELEMENTAIRES ENGINS EQUI'!B40</f>
        <v>Dame vibrante</v>
      </c>
      <c r="B18" s="188" t="s">
        <v>221</v>
      </c>
      <c r="C18" s="188">
        <v>0.5</v>
      </c>
      <c r="D18" s="190">
        <f>'PRIX ELEMENTAIRES ENGINS EQUI'!G40*0.8</f>
        <v>24</v>
      </c>
      <c r="E18" s="190">
        <f>'PRIX ELEMENTAIRES ENGINS EQUI'!G40*0.2</f>
        <v>6</v>
      </c>
      <c r="F18" s="190">
        <f>D18*C18</f>
        <v>12</v>
      </c>
      <c r="G18" s="190">
        <f>E18*C18</f>
        <v>3</v>
      </c>
      <c r="H18" s="190">
        <f>SDP!$K$4</f>
        <v>1.2</v>
      </c>
      <c r="I18" s="190">
        <f>(G18+F18)*H18</f>
        <v>18</v>
      </c>
    </row>
    <row r="19" spans="1:11" ht="17.25" customHeight="1">
      <c r="A19" s="188"/>
      <c r="B19" s="188" t="s">
        <v>221</v>
      </c>
      <c r="C19" s="188"/>
      <c r="D19" s="190"/>
      <c r="E19" s="190"/>
      <c r="F19" s="190">
        <f t="shared" ref="F19:F23" si="3">D19*C19</f>
        <v>0</v>
      </c>
      <c r="G19" s="190">
        <f t="shared" ref="G19:G23" si="4">E19*C19</f>
        <v>0</v>
      </c>
      <c r="H19" s="190">
        <f>SDP!$K$4</f>
        <v>1.2</v>
      </c>
      <c r="I19" s="190">
        <f t="shared" ref="I19:I23" si="5">(G19+F19)*H19</f>
        <v>0</v>
      </c>
    </row>
    <row r="20" spans="1:11" ht="21" customHeight="1">
      <c r="A20" s="188"/>
      <c r="B20" s="188" t="s">
        <v>221</v>
      </c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/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/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212</v>
      </c>
      <c r="G26" s="139">
        <f>SUM(G17:G25)</f>
        <v>53</v>
      </c>
      <c r="H26" s="153">
        <f>SDP!$K$4</f>
        <v>1.2</v>
      </c>
      <c r="I26" s="139">
        <f>SUM(I17:I25)</f>
        <v>318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2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58.868000000000002</v>
      </c>
      <c r="G29" s="190">
        <f>ROUND(E29*C29,3)</f>
        <v>14.715999999999999</v>
      </c>
      <c r="H29" s="190">
        <f>SDP!$K$4</f>
        <v>1.2</v>
      </c>
      <c r="I29" s="190">
        <f t="shared" si="6"/>
        <v>88.300799999999995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6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128.928</v>
      </c>
      <c r="G30" s="190">
        <f t="shared" ref="G30" si="10">E30*C30</f>
        <v>32.231999999999999</v>
      </c>
      <c r="H30" s="190">
        <f>SDP!$K$4</f>
        <v>1.2</v>
      </c>
      <c r="I30" s="190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433.32400000000001</v>
      </c>
      <c r="G34" s="143">
        <f>G31+G26</f>
        <v>108.33</v>
      </c>
      <c r="H34" s="156"/>
      <c r="I34" s="150">
        <f>I31+I26</f>
        <v>649.98479999999995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40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115.92111800000001</v>
      </c>
      <c r="G38" s="145">
        <f>G34/G36+G15</f>
        <v>23.908268</v>
      </c>
      <c r="H38" s="160"/>
      <c r="I38" s="145">
        <f>I34/G36+I15</f>
        <v>142.3552416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115.92100000000001</v>
      </c>
      <c r="G39" s="146">
        <f>ROUND(G38,3)</f>
        <v>23.908000000000001</v>
      </c>
      <c r="H39" s="161">
        <f>SDP!$K$4</f>
        <v>1.2</v>
      </c>
      <c r="I39" s="146">
        <f>ROUND(I38,3)</f>
        <v>142.35499999999999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 codeName="Feuil44"/>
  <dimension ref="A1:O39"/>
  <sheetViews>
    <sheetView topLeftCell="A22" workbookViewId="0">
      <selection activeCell="J8" sqref="J8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73</v>
      </c>
      <c r="B1" s="221" t="str">
        <f>'BP+BE'!B52</f>
        <v>Conduites PVC de diamètre 200 mm sup 2m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FOURNITURES'!B72</f>
        <v>PVC DN200</v>
      </c>
      <c r="B5" s="188" t="s">
        <v>24</v>
      </c>
      <c r="C5" s="188">
        <v>1.05</v>
      </c>
      <c r="D5" s="190">
        <f>'PRIX ELEMENTAIRES FOURNITURES'!J72*0.8</f>
        <v>9.6002400000000012</v>
      </c>
      <c r="E5" s="190">
        <f>'PRIX ELEMENTAIRES FOURNITURES'!J72*0.2</f>
        <v>2.4000600000000003</v>
      </c>
      <c r="F5" s="190">
        <f t="shared" ref="F5:F10" si="0">D5*C5</f>
        <v>10.080252000000002</v>
      </c>
      <c r="G5" s="190">
        <f t="shared" ref="G5:G10" si="1">E5*C5</f>
        <v>2.5200630000000004</v>
      </c>
      <c r="H5" s="158">
        <f>SDP!$K$4</f>
        <v>1.2</v>
      </c>
      <c r="I5" s="190">
        <f t="shared" ref="I5:I10" si="2">(F5+G5)*H5</f>
        <v>15.120378000000002</v>
      </c>
      <c r="L5" s="136"/>
    </row>
    <row r="6" spans="1:15" ht="17.25" customHeight="1">
      <c r="A6" s="188" t="str">
        <f>'PRIX ELEMENTAIRES FOURNITURES'!B111</f>
        <v>Sable de pose</v>
      </c>
      <c r="B6" s="188" t="s">
        <v>23</v>
      </c>
      <c r="C6" s="188">
        <v>0.35</v>
      </c>
      <c r="D6" s="190">
        <f>'PRIX ELEMENTAIRES FOURNITURES'!J111*0.8</f>
        <v>6.56</v>
      </c>
      <c r="E6" s="190">
        <f>'PRIX ELEMENTAIRES FOURNITURES'!J72*0.2</f>
        <v>2.4000600000000003</v>
      </c>
      <c r="F6" s="190">
        <f t="shared" si="0"/>
        <v>2.2959999999999998</v>
      </c>
      <c r="G6" s="190">
        <f t="shared" si="1"/>
        <v>0.84002100000000002</v>
      </c>
      <c r="H6" s="158">
        <f>SDP!$K$4</f>
        <v>1.2</v>
      </c>
      <c r="I6" s="190">
        <f t="shared" si="2"/>
        <v>3.7632251999999999</v>
      </c>
      <c r="L6" s="136"/>
    </row>
    <row r="7" spans="1:15" ht="15" customHeight="1">
      <c r="A7" s="188" t="s">
        <v>457</v>
      </c>
      <c r="B7" s="188" t="s">
        <v>8</v>
      </c>
      <c r="C7" s="188">
        <v>1</v>
      </c>
      <c r="D7" s="190">
        <f>K7*0.8</f>
        <v>11.200000000000001</v>
      </c>
      <c r="E7" s="190">
        <f>K7*0.2</f>
        <v>2.8000000000000003</v>
      </c>
      <c r="F7" s="190">
        <f t="shared" si="0"/>
        <v>11.200000000000001</v>
      </c>
      <c r="G7" s="190">
        <f t="shared" si="1"/>
        <v>2.8000000000000003</v>
      </c>
      <c r="H7" s="158">
        <f>SDP!$K$4</f>
        <v>1.2</v>
      </c>
      <c r="I7" s="190">
        <f t="shared" si="2"/>
        <v>16.8</v>
      </c>
      <c r="K7">
        <v>14</v>
      </c>
    </row>
    <row r="8" spans="1:15" ht="21" customHeight="1">
      <c r="A8" s="188" t="s">
        <v>458</v>
      </c>
      <c r="B8" s="188" t="s">
        <v>8</v>
      </c>
      <c r="C8" s="188">
        <v>1</v>
      </c>
      <c r="D8" s="190">
        <f>K8*0.8</f>
        <v>64</v>
      </c>
      <c r="E8" s="190">
        <f>K8*0.2</f>
        <v>16</v>
      </c>
      <c r="F8" s="190">
        <f t="shared" si="0"/>
        <v>64</v>
      </c>
      <c r="G8" s="190">
        <f t="shared" si="1"/>
        <v>16</v>
      </c>
      <c r="H8" s="158">
        <f>SDP!$K$4</f>
        <v>1.2</v>
      </c>
      <c r="I8" s="190">
        <f t="shared" si="2"/>
        <v>96</v>
      </c>
      <c r="K8">
        <v>80</v>
      </c>
      <c r="L8" s="136"/>
    </row>
    <row r="9" spans="1:15" ht="19.5" customHeight="1">
      <c r="A9" s="188"/>
      <c r="B9" s="188"/>
      <c r="C9" s="188"/>
      <c r="D9" s="190">
        <v>0</v>
      </c>
      <c r="E9" s="190">
        <v>0</v>
      </c>
      <c r="F9" s="190">
        <f t="shared" si="0"/>
        <v>0</v>
      </c>
      <c r="G9" s="190">
        <f t="shared" si="1"/>
        <v>0</v>
      </c>
      <c r="H9" s="158">
        <f>SDP!$K$4</f>
        <v>1.2</v>
      </c>
      <c r="I9" s="190">
        <f t="shared" si="2"/>
        <v>0</v>
      </c>
      <c r="L9" s="136"/>
    </row>
    <row r="10" spans="1:15" ht="17.25" customHeight="1">
      <c r="A10" s="188"/>
      <c r="B10" s="188"/>
      <c r="C10" s="188"/>
      <c r="D10" s="190">
        <v>0</v>
      </c>
      <c r="E10" s="190">
        <v>0</v>
      </c>
      <c r="F10" s="190">
        <f t="shared" si="0"/>
        <v>0</v>
      </c>
      <c r="G10" s="190">
        <f t="shared" si="1"/>
        <v>0</v>
      </c>
      <c r="H10" s="158">
        <f>SDP!$K$4</f>
        <v>1.2</v>
      </c>
      <c r="I10" s="190">
        <f t="shared" si="2"/>
        <v>0</v>
      </c>
      <c r="L10" s="136"/>
    </row>
    <row r="11" spans="1:15" ht="18" customHeight="1">
      <c r="A11" s="188"/>
      <c r="B11" s="188"/>
      <c r="C11" s="188"/>
      <c r="D11" s="190"/>
      <c r="E11" s="190"/>
      <c r="F11" s="190"/>
      <c r="G11" s="190"/>
      <c r="H11" s="158">
        <f>SDP!$K$4</f>
        <v>1.2</v>
      </c>
      <c r="I11" s="190"/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109.73633600000001</v>
      </c>
      <c r="G15" s="139">
        <f>SUM(G5:G14)</f>
        <v>22.160084000000001</v>
      </c>
      <c r="H15" s="153">
        <f>SDP!$K$4</f>
        <v>1.2</v>
      </c>
      <c r="I15" s="139">
        <f>SUM(I5:I14)</f>
        <v>131.68360319999999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 t="str">
        <f>'PRIX ELEMENTAIRES ENGINS EQUI'!B8</f>
        <v>Tractopelle</v>
      </c>
      <c r="B17" s="188" t="s">
        <v>221</v>
      </c>
      <c r="C17" s="188">
        <v>1</v>
      </c>
      <c r="D17" s="190">
        <f>'PRIX ELEMENTAIRES ENGINS EQUI'!G8*0.8</f>
        <v>200</v>
      </c>
      <c r="E17" s="190">
        <f>'PRIX ELEMENTAIRES ENGINS EQUI'!G8*0.2</f>
        <v>50</v>
      </c>
      <c r="F17" s="190">
        <f>D17*C17</f>
        <v>200</v>
      </c>
      <c r="G17" s="190">
        <f>E17*C17</f>
        <v>50</v>
      </c>
      <c r="H17" s="190">
        <f>SDP!$K$4</f>
        <v>1.2</v>
      </c>
      <c r="I17" s="190">
        <f>(G17+F17)*H17</f>
        <v>300</v>
      </c>
    </row>
    <row r="18" spans="1:11" ht="21" customHeight="1">
      <c r="A18" s="188" t="str">
        <f>'PRIX ELEMENTAIRES ENGINS EQUI'!B40</f>
        <v>Dame vibrante</v>
      </c>
      <c r="B18" s="188" t="s">
        <v>221</v>
      </c>
      <c r="C18" s="188">
        <v>0.5</v>
      </c>
      <c r="D18" s="190">
        <f>'PRIX ELEMENTAIRES ENGINS EQUI'!G40*0.8</f>
        <v>24</v>
      </c>
      <c r="E18" s="190">
        <f>'PRIX ELEMENTAIRES ENGINS EQUI'!G40*0.2</f>
        <v>6</v>
      </c>
      <c r="F18" s="190">
        <f>D18*C18</f>
        <v>12</v>
      </c>
      <c r="G18" s="190">
        <f>E18*C18</f>
        <v>3</v>
      </c>
      <c r="H18" s="190">
        <f>SDP!$K$4</f>
        <v>1.2</v>
      </c>
      <c r="I18" s="190">
        <f>(G18+F18)*H18</f>
        <v>18</v>
      </c>
    </row>
    <row r="19" spans="1:11" ht="17.25" customHeight="1">
      <c r="A19" s="188"/>
      <c r="B19" s="188" t="s">
        <v>221</v>
      </c>
      <c r="C19" s="188"/>
      <c r="D19" s="190"/>
      <c r="E19" s="190"/>
      <c r="F19" s="190">
        <f t="shared" ref="F19:F23" si="3">D19*C19</f>
        <v>0</v>
      </c>
      <c r="G19" s="190">
        <f t="shared" ref="G19:G23" si="4">E19*C19</f>
        <v>0</v>
      </c>
      <c r="H19" s="190">
        <f>SDP!$K$4</f>
        <v>1.2</v>
      </c>
      <c r="I19" s="190">
        <f t="shared" ref="I19:I23" si="5">(G19+F19)*H19</f>
        <v>0</v>
      </c>
    </row>
    <row r="20" spans="1:11" ht="21" customHeight="1">
      <c r="A20" s="188"/>
      <c r="B20" s="188" t="s">
        <v>221</v>
      </c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/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/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212</v>
      </c>
      <c r="G26" s="139">
        <f>SUM(G17:G25)</f>
        <v>53</v>
      </c>
      <c r="H26" s="153">
        <f>SDP!$K$4</f>
        <v>1.2</v>
      </c>
      <c r="I26" s="139">
        <f>SUM(I17:I25)</f>
        <v>318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2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58.868000000000002</v>
      </c>
      <c r="G29" s="190">
        <f>ROUND(E29*C29,3)</f>
        <v>14.715999999999999</v>
      </c>
      <c r="H29" s="190">
        <f>SDP!$K$4</f>
        <v>1.2</v>
      </c>
      <c r="I29" s="190">
        <f t="shared" si="6"/>
        <v>88.300799999999995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6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128.928</v>
      </c>
      <c r="G30" s="190">
        <f t="shared" ref="G30" si="10">E30*C30</f>
        <v>32.231999999999999</v>
      </c>
      <c r="H30" s="190">
        <f>SDP!$K$4</f>
        <v>1.2</v>
      </c>
      <c r="I30" s="190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433.32400000000001</v>
      </c>
      <c r="G34" s="143">
        <f>G31+G26</f>
        <v>108.33</v>
      </c>
      <c r="H34" s="156"/>
      <c r="I34" s="150">
        <f>I31+I26</f>
        <v>649.98479999999995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35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122.11702171428573</v>
      </c>
      <c r="G38" s="145">
        <f>G34/G36+G15</f>
        <v>25.255226857142858</v>
      </c>
      <c r="H38" s="160"/>
      <c r="I38" s="145">
        <f>I34/G36+I15</f>
        <v>150.25459748571427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122.117</v>
      </c>
      <c r="G39" s="146">
        <f>ROUND(G38,3)</f>
        <v>25.254999999999999</v>
      </c>
      <c r="H39" s="161">
        <f>SDP!$K$4</f>
        <v>1.2</v>
      </c>
      <c r="I39" s="146">
        <f>ROUND(I38,3)</f>
        <v>150.255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 codeName="Feuil45"/>
  <dimension ref="A1:O39"/>
  <sheetViews>
    <sheetView topLeftCell="A16" workbookViewId="0">
      <selection activeCell="G32" sqref="G32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74</v>
      </c>
      <c r="B1" s="221" t="str">
        <f>'BP+BE'!B53</f>
        <v>Conduites PVC de diamètre 250 mm sup 2m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FOURNITURES'!B72</f>
        <v>PVC DN200</v>
      </c>
      <c r="B5" s="188" t="s">
        <v>24</v>
      </c>
      <c r="C5" s="188">
        <v>1.05</v>
      </c>
      <c r="D5" s="190">
        <f>'PRIX ELEMENTAIRES FOURNITURES'!J73*0.8</f>
        <v>14.399952000000003</v>
      </c>
      <c r="E5" s="190">
        <f>'PRIX ELEMENTAIRES FOURNITURES'!J73*0.2</f>
        <v>3.5999880000000006</v>
      </c>
      <c r="F5" s="190">
        <f t="shared" ref="F5:F10" si="0">D5*C5</f>
        <v>15.119949600000004</v>
      </c>
      <c r="G5" s="190">
        <f t="shared" ref="G5:G10" si="1">E5*C5</f>
        <v>3.7799874000000009</v>
      </c>
      <c r="H5" s="158">
        <f>SDP!$K$4</f>
        <v>1.2</v>
      </c>
      <c r="I5" s="190">
        <f t="shared" ref="I5:I10" si="2">(F5+G5)*H5</f>
        <v>22.679924400000004</v>
      </c>
      <c r="L5" s="136"/>
    </row>
    <row r="6" spans="1:15" ht="17.25" customHeight="1">
      <c r="A6" s="188" t="str">
        <f>'PRIX ELEMENTAIRES FOURNITURES'!B111</f>
        <v>Sable de pose</v>
      </c>
      <c r="B6" s="188" t="s">
        <v>23</v>
      </c>
      <c r="C6" s="188">
        <v>0.4</v>
      </c>
      <c r="D6" s="190">
        <f>'PRIX ELEMENTAIRES FOURNITURES'!J111*0.8</f>
        <v>6.56</v>
      </c>
      <c r="E6" s="190">
        <f>'PRIX ELEMENTAIRES FOURNITURES'!J72*0.2</f>
        <v>2.4000600000000003</v>
      </c>
      <c r="F6" s="190">
        <f t="shared" si="0"/>
        <v>2.6240000000000001</v>
      </c>
      <c r="G6" s="190">
        <f t="shared" si="1"/>
        <v>0.96002400000000021</v>
      </c>
      <c r="H6" s="158">
        <f>SDP!$K$4</f>
        <v>1.2</v>
      </c>
      <c r="I6" s="190">
        <f t="shared" si="2"/>
        <v>4.3008288000000006</v>
      </c>
      <c r="L6" s="136"/>
    </row>
    <row r="7" spans="1:15" ht="15" customHeight="1">
      <c r="A7" s="188" t="s">
        <v>457</v>
      </c>
      <c r="B7" s="188" t="s">
        <v>8</v>
      </c>
      <c r="C7" s="188">
        <v>1</v>
      </c>
      <c r="D7" s="190">
        <f>K7*0.8</f>
        <v>11.200000000000001</v>
      </c>
      <c r="E7" s="190">
        <f>K7*0.2</f>
        <v>2.8000000000000003</v>
      </c>
      <c r="F7" s="190">
        <f t="shared" si="0"/>
        <v>11.200000000000001</v>
      </c>
      <c r="G7" s="190">
        <f t="shared" si="1"/>
        <v>2.8000000000000003</v>
      </c>
      <c r="H7" s="158">
        <f>SDP!$K$4</f>
        <v>1.2</v>
      </c>
      <c r="I7" s="190">
        <f t="shared" si="2"/>
        <v>16.8</v>
      </c>
      <c r="K7">
        <v>14</v>
      </c>
    </row>
    <row r="8" spans="1:15" ht="21" customHeight="1">
      <c r="A8" s="188" t="s">
        <v>458</v>
      </c>
      <c r="B8" s="188" t="s">
        <v>8</v>
      </c>
      <c r="C8" s="188">
        <v>1</v>
      </c>
      <c r="D8" s="190">
        <f>K8*0.8</f>
        <v>64</v>
      </c>
      <c r="E8" s="190">
        <f>K8*0.2</f>
        <v>16</v>
      </c>
      <c r="F8" s="190">
        <f t="shared" si="0"/>
        <v>64</v>
      </c>
      <c r="G8" s="190">
        <f t="shared" si="1"/>
        <v>16</v>
      </c>
      <c r="H8" s="158">
        <f>SDP!$K$4</f>
        <v>1.2</v>
      </c>
      <c r="I8" s="190">
        <f t="shared" si="2"/>
        <v>96</v>
      </c>
      <c r="K8">
        <v>80</v>
      </c>
      <c r="L8" s="136"/>
    </row>
    <row r="9" spans="1:15" ht="19.5" customHeight="1">
      <c r="A9" s="188"/>
      <c r="B9" s="188"/>
      <c r="C9" s="188"/>
      <c r="D9" s="190">
        <v>0</v>
      </c>
      <c r="E9" s="190">
        <v>0</v>
      </c>
      <c r="F9" s="190">
        <f t="shared" si="0"/>
        <v>0</v>
      </c>
      <c r="G9" s="190">
        <f t="shared" si="1"/>
        <v>0</v>
      </c>
      <c r="H9" s="158">
        <f>SDP!$K$4</f>
        <v>1.2</v>
      </c>
      <c r="I9" s="190">
        <f t="shared" si="2"/>
        <v>0</v>
      </c>
      <c r="L9" s="136"/>
    </row>
    <row r="10" spans="1:15" ht="17.25" customHeight="1">
      <c r="A10" s="188"/>
      <c r="B10" s="188"/>
      <c r="C10" s="188"/>
      <c r="D10" s="190">
        <v>0</v>
      </c>
      <c r="E10" s="190">
        <v>0</v>
      </c>
      <c r="F10" s="190">
        <f t="shared" si="0"/>
        <v>0</v>
      </c>
      <c r="G10" s="190">
        <f t="shared" si="1"/>
        <v>0</v>
      </c>
      <c r="H10" s="158">
        <f>SDP!$K$4</f>
        <v>1.2</v>
      </c>
      <c r="I10" s="190">
        <f t="shared" si="2"/>
        <v>0</v>
      </c>
      <c r="L10" s="136"/>
    </row>
    <row r="11" spans="1:15" ht="18" customHeight="1">
      <c r="A11" s="188"/>
      <c r="B11" s="188"/>
      <c r="C11" s="188"/>
      <c r="D11" s="190"/>
      <c r="E11" s="190"/>
      <c r="F11" s="190"/>
      <c r="G11" s="190"/>
      <c r="H11" s="158">
        <f>SDP!$K$4</f>
        <v>1.2</v>
      </c>
      <c r="I11" s="190"/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116.48396099999999</v>
      </c>
      <c r="G15" s="139">
        <f>SUM(G5:G14)</f>
        <v>23.540011400000001</v>
      </c>
      <c r="H15" s="153">
        <f>SDP!$K$4</f>
        <v>1.2</v>
      </c>
      <c r="I15" s="139">
        <f>SUM(I5:I14)</f>
        <v>139.78075319999999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 t="str">
        <f>'PRIX ELEMENTAIRES ENGINS EQUI'!B8</f>
        <v>Tractopelle</v>
      </c>
      <c r="B17" s="188" t="s">
        <v>221</v>
      </c>
      <c r="C17" s="188">
        <v>1</v>
      </c>
      <c r="D17" s="190">
        <f>'PRIX ELEMENTAIRES ENGINS EQUI'!G8*0.8</f>
        <v>200</v>
      </c>
      <c r="E17" s="190">
        <f>'PRIX ELEMENTAIRES ENGINS EQUI'!G8*0.2</f>
        <v>50</v>
      </c>
      <c r="F17" s="190">
        <f>D17*C17</f>
        <v>200</v>
      </c>
      <c r="G17" s="190">
        <f>E17*C17</f>
        <v>50</v>
      </c>
      <c r="H17" s="190">
        <f>SDP!$K$4</f>
        <v>1.2</v>
      </c>
      <c r="I17" s="190">
        <f>(G17+F17)*H17</f>
        <v>300</v>
      </c>
    </row>
    <row r="18" spans="1:11" ht="21" customHeight="1">
      <c r="A18" s="188" t="str">
        <f>'PRIX ELEMENTAIRES ENGINS EQUI'!B40</f>
        <v>Dame vibrante</v>
      </c>
      <c r="B18" s="188" t="s">
        <v>221</v>
      </c>
      <c r="C18" s="188">
        <v>0.5</v>
      </c>
      <c r="D18" s="190">
        <f>'PRIX ELEMENTAIRES ENGINS EQUI'!G40*0.8</f>
        <v>24</v>
      </c>
      <c r="E18" s="190">
        <f>'PRIX ELEMENTAIRES ENGINS EQUI'!G40*0.2</f>
        <v>6</v>
      </c>
      <c r="F18" s="190">
        <f>D18*C18</f>
        <v>12</v>
      </c>
      <c r="G18" s="190">
        <f>E18*C18</f>
        <v>3</v>
      </c>
      <c r="H18" s="190">
        <f>SDP!$K$4</f>
        <v>1.2</v>
      </c>
      <c r="I18" s="190">
        <f>(G18+F18)*H18</f>
        <v>18</v>
      </c>
    </row>
    <row r="19" spans="1:11" ht="17.25" customHeight="1">
      <c r="A19" s="188"/>
      <c r="B19" s="188" t="s">
        <v>221</v>
      </c>
      <c r="C19" s="188"/>
      <c r="D19" s="190"/>
      <c r="E19" s="190"/>
      <c r="F19" s="190">
        <f t="shared" ref="F19:F23" si="3">D19*C19</f>
        <v>0</v>
      </c>
      <c r="G19" s="190">
        <f t="shared" ref="G19:G23" si="4">E19*C19</f>
        <v>0</v>
      </c>
      <c r="H19" s="190">
        <f>SDP!$K$4</f>
        <v>1.2</v>
      </c>
      <c r="I19" s="190">
        <f t="shared" ref="I19:I23" si="5">(G19+F19)*H19</f>
        <v>0</v>
      </c>
    </row>
    <row r="20" spans="1:11" ht="21" customHeight="1">
      <c r="A20" s="188"/>
      <c r="B20" s="188" t="s">
        <v>221</v>
      </c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/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/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212</v>
      </c>
      <c r="G26" s="139">
        <f>SUM(G17:G25)</f>
        <v>53</v>
      </c>
      <c r="H26" s="153">
        <f>SDP!$K$4</f>
        <v>1.2</v>
      </c>
      <c r="I26" s="139">
        <f>SUM(I17:I25)</f>
        <v>318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2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58.868000000000002</v>
      </c>
      <c r="G29" s="190">
        <f>ROUND(E29*C29,3)</f>
        <v>14.715999999999999</v>
      </c>
      <c r="H29" s="190">
        <f>SDP!$K$4</f>
        <v>1.2</v>
      </c>
      <c r="I29" s="190">
        <f t="shared" si="6"/>
        <v>88.300799999999995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6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128.928</v>
      </c>
      <c r="G30" s="190">
        <f t="shared" ref="G30" si="10">E30*C30</f>
        <v>32.231999999999999</v>
      </c>
      <c r="H30" s="190">
        <f>SDP!$K$4</f>
        <v>1.2</v>
      </c>
      <c r="I30" s="190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433.32400000000001</v>
      </c>
      <c r="G34" s="143">
        <f>G31+G26</f>
        <v>108.33</v>
      </c>
      <c r="H34" s="156"/>
      <c r="I34" s="150">
        <f>I31+I26</f>
        <v>649.98479999999995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30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130.92809433333332</v>
      </c>
      <c r="G38" s="145">
        <f>G34/G36+G15</f>
        <v>27.151011400000002</v>
      </c>
      <c r="H38" s="160"/>
      <c r="I38" s="145">
        <f>I34/G36+I15</f>
        <v>161.44691319999998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130.928</v>
      </c>
      <c r="G39" s="146">
        <f>ROUND(G38,3)</f>
        <v>27.151</v>
      </c>
      <c r="H39" s="161">
        <f>SDP!$K$4</f>
        <v>1.2</v>
      </c>
      <c r="I39" s="146">
        <f>ROUND(I38,3)</f>
        <v>161.447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>
  <sheetPr codeName="Feuil46"/>
  <dimension ref="A1:O39"/>
  <sheetViews>
    <sheetView workbookViewId="0">
      <selection activeCell="E6" sqref="E6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75</v>
      </c>
      <c r="B1" s="221" t="str">
        <f>'BP+BE'!B54</f>
        <v>Conduites PVC de diamètre 315 mm sup 2m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FOURNITURES'!B114</f>
        <v>PVC DN 315</v>
      </c>
      <c r="B5" s="188" t="s">
        <v>24</v>
      </c>
      <c r="C5" s="188">
        <v>1.05</v>
      </c>
      <c r="D5" s="190">
        <f>'PRIX ELEMENTAIRES FOURNITURES'!J114*0.8</f>
        <v>22.400000000000002</v>
      </c>
      <c r="E5" s="190">
        <f>'PRIX ELEMENTAIRES FOURNITURES'!J114*0.2</f>
        <v>5.6000000000000005</v>
      </c>
      <c r="F5" s="190">
        <f t="shared" ref="F5:F10" si="0">D5*C5</f>
        <v>23.520000000000003</v>
      </c>
      <c r="G5" s="190">
        <f t="shared" ref="G5:G10" si="1">E5*C5</f>
        <v>5.8800000000000008</v>
      </c>
      <c r="H5" s="158">
        <f>SDP!$K$4</f>
        <v>1.2</v>
      </c>
      <c r="I5" s="190">
        <f t="shared" ref="I5:I10" si="2">(F5+G5)*H5</f>
        <v>35.280000000000008</v>
      </c>
      <c r="L5" s="136"/>
    </row>
    <row r="6" spans="1:15" ht="17.25" customHeight="1">
      <c r="A6" s="188" t="str">
        <f>'PRIX ELEMENTAIRES FOURNITURES'!B111</f>
        <v>Sable de pose</v>
      </c>
      <c r="B6" s="188" t="s">
        <v>23</v>
      </c>
      <c r="C6" s="188">
        <v>0.4</v>
      </c>
      <c r="D6" s="190">
        <f>'PRIX ELEMENTAIRES FOURNITURES'!J111*0.8</f>
        <v>6.56</v>
      </c>
      <c r="E6" s="190">
        <f>'PRIX ELEMENTAIRES FOURNITURES'!J72*0.2</f>
        <v>2.4000600000000003</v>
      </c>
      <c r="F6" s="190">
        <f t="shared" si="0"/>
        <v>2.6240000000000001</v>
      </c>
      <c r="G6" s="190">
        <f t="shared" si="1"/>
        <v>0.96002400000000021</v>
      </c>
      <c r="H6" s="158">
        <f>SDP!$K$4</f>
        <v>1.2</v>
      </c>
      <c r="I6" s="190">
        <f t="shared" si="2"/>
        <v>4.3008288000000006</v>
      </c>
      <c r="L6" s="136"/>
    </row>
    <row r="7" spans="1:15" ht="15" customHeight="1">
      <c r="A7" s="188" t="s">
        <v>457</v>
      </c>
      <c r="B7" s="188" t="s">
        <v>8</v>
      </c>
      <c r="C7" s="188">
        <v>1</v>
      </c>
      <c r="D7" s="190">
        <f>K7*0.8</f>
        <v>11.200000000000001</v>
      </c>
      <c r="E7" s="190">
        <f>K7*0.2</f>
        <v>2.8000000000000003</v>
      </c>
      <c r="F7" s="190">
        <f t="shared" si="0"/>
        <v>11.200000000000001</v>
      </c>
      <c r="G7" s="190">
        <f t="shared" si="1"/>
        <v>2.8000000000000003</v>
      </c>
      <c r="H7" s="158">
        <f>SDP!$K$4</f>
        <v>1.2</v>
      </c>
      <c r="I7" s="190">
        <f t="shared" si="2"/>
        <v>16.8</v>
      </c>
      <c r="K7">
        <v>14</v>
      </c>
    </row>
    <row r="8" spans="1:15" ht="21" customHeight="1">
      <c r="A8" s="188" t="s">
        <v>458</v>
      </c>
      <c r="B8" s="188" t="s">
        <v>8</v>
      </c>
      <c r="C8" s="188">
        <v>1</v>
      </c>
      <c r="D8" s="190">
        <f>K8*0.8</f>
        <v>64</v>
      </c>
      <c r="E8" s="190">
        <f>K8*0.2</f>
        <v>16</v>
      </c>
      <c r="F8" s="190">
        <f t="shared" si="0"/>
        <v>64</v>
      </c>
      <c r="G8" s="190">
        <f t="shared" si="1"/>
        <v>16</v>
      </c>
      <c r="H8" s="158">
        <f>SDP!$K$4</f>
        <v>1.2</v>
      </c>
      <c r="I8" s="190">
        <f t="shared" si="2"/>
        <v>96</v>
      </c>
      <c r="K8">
        <v>80</v>
      </c>
      <c r="L8" s="136"/>
    </row>
    <row r="9" spans="1:15" ht="19.5" customHeight="1">
      <c r="A9" s="188"/>
      <c r="B9" s="188"/>
      <c r="C9" s="188"/>
      <c r="D9" s="190">
        <v>0</v>
      </c>
      <c r="E9" s="190">
        <v>0</v>
      </c>
      <c r="F9" s="190">
        <f t="shared" si="0"/>
        <v>0</v>
      </c>
      <c r="G9" s="190">
        <f t="shared" si="1"/>
        <v>0</v>
      </c>
      <c r="H9" s="158">
        <f>SDP!$K$4</f>
        <v>1.2</v>
      </c>
      <c r="I9" s="190">
        <f t="shared" si="2"/>
        <v>0</v>
      </c>
      <c r="L9" s="136"/>
    </row>
    <row r="10" spans="1:15" ht="17.25" customHeight="1">
      <c r="A10" s="188"/>
      <c r="B10" s="188"/>
      <c r="C10" s="188"/>
      <c r="D10" s="190">
        <v>0</v>
      </c>
      <c r="E10" s="190">
        <v>0</v>
      </c>
      <c r="F10" s="190">
        <f t="shared" si="0"/>
        <v>0</v>
      </c>
      <c r="G10" s="190">
        <f t="shared" si="1"/>
        <v>0</v>
      </c>
      <c r="H10" s="158">
        <f>SDP!$K$4</f>
        <v>1.2</v>
      </c>
      <c r="I10" s="190">
        <f t="shared" si="2"/>
        <v>0</v>
      </c>
      <c r="L10" s="136"/>
    </row>
    <row r="11" spans="1:15" ht="18" customHeight="1">
      <c r="A11" s="188"/>
      <c r="B11" s="188"/>
      <c r="C11" s="188"/>
      <c r="D11" s="190"/>
      <c r="E11" s="190"/>
      <c r="F11" s="190"/>
      <c r="G11" s="190"/>
      <c r="H11" s="158">
        <f>SDP!$K$4</f>
        <v>1.2</v>
      </c>
      <c r="I11" s="190"/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126.98402400000001</v>
      </c>
      <c r="G15" s="139">
        <f>SUM(G5:G14)</f>
        <v>25.640024000000004</v>
      </c>
      <c r="H15" s="153">
        <f>SDP!$K$4</f>
        <v>1.2</v>
      </c>
      <c r="I15" s="139">
        <f>SUM(I5:I14)</f>
        <v>152.38082880000002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 t="str">
        <f>'PRIX ELEMENTAIRES ENGINS EQUI'!B8</f>
        <v>Tractopelle</v>
      </c>
      <c r="B17" s="188" t="s">
        <v>221</v>
      </c>
      <c r="C17" s="188">
        <v>1</v>
      </c>
      <c r="D17" s="190">
        <f>'PRIX ELEMENTAIRES ENGINS EQUI'!G8*0.8</f>
        <v>200</v>
      </c>
      <c r="E17" s="190">
        <f>'PRIX ELEMENTAIRES ENGINS EQUI'!G8*0.2</f>
        <v>50</v>
      </c>
      <c r="F17" s="190">
        <f>D17*C17</f>
        <v>200</v>
      </c>
      <c r="G17" s="190">
        <f>E17*C17</f>
        <v>50</v>
      </c>
      <c r="H17" s="190">
        <f>SDP!$K$4</f>
        <v>1.2</v>
      </c>
      <c r="I17" s="190">
        <f>(G17+F17)*H17</f>
        <v>300</v>
      </c>
    </row>
    <row r="18" spans="1:11" ht="21" customHeight="1">
      <c r="A18" s="188" t="str">
        <f>'PRIX ELEMENTAIRES ENGINS EQUI'!B40</f>
        <v>Dame vibrante</v>
      </c>
      <c r="B18" s="188" t="s">
        <v>221</v>
      </c>
      <c r="C18" s="188">
        <v>0.5</v>
      </c>
      <c r="D18" s="190">
        <f>'PRIX ELEMENTAIRES ENGINS EQUI'!G40*0.8</f>
        <v>24</v>
      </c>
      <c r="E18" s="190">
        <f>'PRIX ELEMENTAIRES ENGINS EQUI'!G40*0.2</f>
        <v>6</v>
      </c>
      <c r="F18" s="190">
        <f>D18*C18</f>
        <v>12</v>
      </c>
      <c r="G18" s="190">
        <f>E18*C18</f>
        <v>3</v>
      </c>
      <c r="H18" s="190">
        <f>SDP!$K$4</f>
        <v>1.2</v>
      </c>
      <c r="I18" s="190">
        <f>(G18+F18)*H18</f>
        <v>18</v>
      </c>
    </row>
    <row r="19" spans="1:11" ht="17.25" customHeight="1">
      <c r="A19" s="188"/>
      <c r="B19" s="188" t="s">
        <v>221</v>
      </c>
      <c r="C19" s="188"/>
      <c r="D19" s="190"/>
      <c r="E19" s="190"/>
      <c r="F19" s="190">
        <f t="shared" ref="F19:F23" si="3">D19*C19</f>
        <v>0</v>
      </c>
      <c r="G19" s="190">
        <f t="shared" ref="G19:G23" si="4">E19*C19</f>
        <v>0</v>
      </c>
      <c r="H19" s="190">
        <f>SDP!$K$4</f>
        <v>1.2</v>
      </c>
      <c r="I19" s="190">
        <f t="shared" ref="I19:I23" si="5">(G19+F19)*H19</f>
        <v>0</v>
      </c>
    </row>
    <row r="20" spans="1:11" ht="21" customHeight="1">
      <c r="A20" s="188"/>
      <c r="B20" s="188" t="s">
        <v>221</v>
      </c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/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/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212</v>
      </c>
      <c r="G26" s="139">
        <f>SUM(G17:G25)</f>
        <v>53</v>
      </c>
      <c r="H26" s="153">
        <f>SDP!$K$4</f>
        <v>1.2</v>
      </c>
      <c r="I26" s="139">
        <f>SUM(I17:I25)</f>
        <v>318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2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58.868000000000002</v>
      </c>
      <c r="G29" s="190">
        <f>ROUND(E29*C29,3)</f>
        <v>14.715999999999999</v>
      </c>
      <c r="H29" s="190">
        <f>SDP!$K$4</f>
        <v>1.2</v>
      </c>
      <c r="I29" s="190">
        <f t="shared" si="6"/>
        <v>88.300799999999995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6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128.928</v>
      </c>
      <c r="G30" s="190">
        <f t="shared" ref="G30" si="10">E30*C30</f>
        <v>32.231999999999999</v>
      </c>
      <c r="H30" s="190">
        <f>SDP!$K$4</f>
        <v>1.2</v>
      </c>
      <c r="I30" s="190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433.32400000000001</v>
      </c>
      <c r="G34" s="143">
        <f>G31+G26</f>
        <v>108.33</v>
      </c>
      <c r="H34" s="156"/>
      <c r="I34" s="150">
        <f>I31+I26</f>
        <v>649.98479999999995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30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141.42815733333333</v>
      </c>
      <c r="G38" s="145">
        <f>G34/G36+G15</f>
        <v>29.251024000000005</v>
      </c>
      <c r="H38" s="160"/>
      <c r="I38" s="145">
        <f>I34/G36+I15</f>
        <v>174.04698880000001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141.428</v>
      </c>
      <c r="G39" s="146">
        <f>ROUND(G38,3)</f>
        <v>29.251000000000001</v>
      </c>
      <c r="H39" s="161">
        <f>SDP!$K$4</f>
        <v>1.2</v>
      </c>
      <c r="I39" s="146">
        <f>ROUND(I38,3)</f>
        <v>174.047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2"/>
  <dimension ref="A1:O38"/>
  <sheetViews>
    <sheetView topLeftCell="A16" workbookViewId="0">
      <selection activeCell="E13" sqref="E13"/>
    </sheetView>
  </sheetViews>
  <sheetFormatPr baseColWidth="10" defaultRowHeight="15"/>
  <cols>
    <col min="1" max="1" width="40" customWidth="1"/>
    <col min="2" max="2" width="14.28515625" customWidth="1"/>
  </cols>
  <sheetData>
    <row r="1" spans="1:15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15" ht="60.75" customHeight="1">
      <c r="A2" s="5" t="s">
        <v>191</v>
      </c>
      <c r="B2" s="5" t="s">
        <v>22</v>
      </c>
      <c r="C2" s="5" t="s">
        <v>192</v>
      </c>
      <c r="D2" s="5" t="s">
        <v>194</v>
      </c>
      <c r="E2" s="5" t="s">
        <v>195</v>
      </c>
      <c r="F2" s="5" t="s">
        <v>193</v>
      </c>
      <c r="G2" s="14" t="s">
        <v>195</v>
      </c>
      <c r="H2" s="5" t="s">
        <v>196</v>
      </c>
      <c r="I2" s="5" t="s">
        <v>197</v>
      </c>
    </row>
    <row r="3" spans="1:15" ht="20.25" customHeight="1">
      <c r="A3" s="15" t="s">
        <v>198</v>
      </c>
      <c r="B3" s="15"/>
      <c r="C3" s="15"/>
      <c r="D3" s="15"/>
      <c r="E3" s="15"/>
      <c r="F3" s="15"/>
      <c r="G3" s="15"/>
      <c r="H3" s="15"/>
      <c r="I3" s="15"/>
    </row>
    <row r="4" spans="1:15" ht="18" customHeight="1">
      <c r="A4" s="5"/>
      <c r="B4" s="5"/>
      <c r="C4" s="5"/>
      <c r="D4" s="5"/>
      <c r="E4" s="5"/>
      <c r="F4" s="5"/>
      <c r="G4" s="5"/>
      <c r="H4" s="5">
        <f>$K$4</f>
        <v>1.2</v>
      </c>
      <c r="I4" s="5"/>
      <c r="K4">
        <v>1.2</v>
      </c>
    </row>
    <row r="5" spans="1:15" ht="17.25" customHeight="1">
      <c r="A5" s="5"/>
      <c r="B5" s="5"/>
      <c r="C5" s="5"/>
      <c r="D5" s="5"/>
      <c r="E5" s="5"/>
      <c r="F5" s="5"/>
      <c r="G5" s="5"/>
      <c r="H5" s="5">
        <f t="shared" ref="H5:H30" si="0">$K$4</f>
        <v>1.2</v>
      </c>
      <c r="I5" s="5"/>
    </row>
    <row r="6" spans="1:15" ht="15" customHeight="1">
      <c r="A6" s="5"/>
      <c r="B6" s="5"/>
      <c r="C6" s="5"/>
      <c r="D6" s="5"/>
      <c r="E6" s="5"/>
      <c r="F6" s="5"/>
      <c r="G6" s="5"/>
      <c r="H6" s="5">
        <f t="shared" si="0"/>
        <v>1.2</v>
      </c>
      <c r="I6" s="5"/>
    </row>
    <row r="7" spans="1:15" ht="21" customHeight="1">
      <c r="A7" s="5"/>
      <c r="B7" s="5"/>
      <c r="C7" s="5"/>
      <c r="D7" s="5"/>
      <c r="E7" s="5"/>
      <c r="F7" s="5"/>
      <c r="G7" s="5"/>
      <c r="H7" s="5">
        <f t="shared" si="0"/>
        <v>1.2</v>
      </c>
      <c r="I7" s="5"/>
    </row>
    <row r="8" spans="1:15" ht="19.5" customHeight="1">
      <c r="A8" s="5"/>
      <c r="B8" s="5"/>
      <c r="C8" s="5"/>
      <c r="D8" s="5">
        <f>K9*0.8</f>
        <v>0</v>
      </c>
      <c r="E8" s="5"/>
      <c r="F8" s="5"/>
      <c r="G8" s="5"/>
      <c r="H8" s="5">
        <f t="shared" si="0"/>
        <v>1.2</v>
      </c>
      <c r="I8" s="5"/>
    </row>
    <row r="9" spans="1:15" ht="17.25" customHeight="1">
      <c r="A9" s="5"/>
      <c r="B9" s="5"/>
      <c r="C9" s="5"/>
      <c r="D9" s="5">
        <f t="shared" ref="D9:D13" si="1">K10*0.8</f>
        <v>0</v>
      </c>
      <c r="E9" s="5"/>
      <c r="F9" s="5"/>
      <c r="G9" s="5"/>
      <c r="H9" s="5">
        <f t="shared" si="0"/>
        <v>1.2</v>
      </c>
      <c r="I9" s="5"/>
    </row>
    <row r="10" spans="1:15" ht="18" customHeight="1">
      <c r="A10" s="5"/>
      <c r="B10" s="5"/>
      <c r="C10" s="5"/>
      <c r="D10" s="5">
        <f t="shared" si="1"/>
        <v>0</v>
      </c>
      <c r="E10" s="5">
        <f t="shared" ref="E10:E12" si="2">K11*0.2</f>
        <v>0</v>
      </c>
      <c r="F10" s="5"/>
      <c r="G10" s="5"/>
      <c r="H10" s="5">
        <f t="shared" si="0"/>
        <v>1.2</v>
      </c>
      <c r="I10" s="5"/>
    </row>
    <row r="11" spans="1:15" ht="19.5" customHeight="1">
      <c r="A11" s="5"/>
      <c r="B11" s="5"/>
      <c r="C11" s="5"/>
      <c r="D11" s="5">
        <f t="shared" si="1"/>
        <v>0</v>
      </c>
      <c r="E11" s="5">
        <f t="shared" si="2"/>
        <v>0</v>
      </c>
      <c r="F11" s="5"/>
      <c r="G11" s="5"/>
      <c r="H11" s="5">
        <f t="shared" si="0"/>
        <v>1.2</v>
      </c>
      <c r="I11" s="5"/>
    </row>
    <row r="12" spans="1:15" ht="25.5" customHeight="1">
      <c r="A12" s="5"/>
      <c r="B12" s="5"/>
      <c r="C12" s="5"/>
      <c r="D12" s="5">
        <f t="shared" si="1"/>
        <v>0</v>
      </c>
      <c r="E12" s="5">
        <f t="shared" si="2"/>
        <v>0</v>
      </c>
      <c r="F12" s="5"/>
      <c r="G12" s="5"/>
      <c r="H12" s="5">
        <f t="shared" si="0"/>
        <v>1.2</v>
      </c>
      <c r="I12" s="5"/>
    </row>
    <row r="13" spans="1:15" ht="23.25" customHeight="1">
      <c r="A13" s="5"/>
      <c r="B13" s="5"/>
      <c r="C13" s="5"/>
      <c r="D13" s="5">
        <f t="shared" si="1"/>
        <v>0</v>
      </c>
      <c r="E13" s="5"/>
      <c r="F13" s="5"/>
      <c r="G13" s="5"/>
      <c r="H13" s="5">
        <f t="shared" si="0"/>
        <v>1.2</v>
      </c>
      <c r="I13" s="5"/>
    </row>
    <row r="14" spans="1:15" ht="22.5" customHeight="1">
      <c r="A14" s="218" t="s">
        <v>199</v>
      </c>
      <c r="B14" s="219"/>
      <c r="C14" s="15"/>
      <c r="D14" s="15"/>
      <c r="E14" s="15"/>
      <c r="F14" s="15"/>
      <c r="G14" s="15"/>
      <c r="H14" s="9">
        <f t="shared" si="0"/>
        <v>1.2</v>
      </c>
      <c r="I14" s="15"/>
    </row>
    <row r="15" spans="1:15" ht="21.75" customHeight="1">
      <c r="A15" s="15" t="s">
        <v>200</v>
      </c>
      <c r="B15" s="15"/>
      <c r="C15" s="15"/>
      <c r="D15" s="15"/>
      <c r="E15" s="15"/>
      <c r="F15" s="15"/>
      <c r="G15" s="15"/>
      <c r="H15" s="9">
        <f t="shared" si="0"/>
        <v>1.2</v>
      </c>
      <c r="I15" s="15"/>
    </row>
    <row r="16" spans="1:15" ht="23.25" customHeight="1">
      <c r="A16" s="5"/>
      <c r="B16" s="5"/>
      <c r="C16" s="5"/>
      <c r="D16" s="5"/>
      <c r="E16" s="5"/>
      <c r="F16" s="5"/>
      <c r="G16" s="5"/>
      <c r="H16" s="5">
        <f t="shared" si="0"/>
        <v>1.2</v>
      </c>
      <c r="I16" s="5"/>
    </row>
    <row r="17" spans="1:9" ht="21" customHeight="1">
      <c r="A17" s="5"/>
      <c r="B17" s="5"/>
      <c r="C17" s="5"/>
      <c r="D17" s="5"/>
      <c r="E17" s="5"/>
      <c r="F17" s="5"/>
      <c r="G17" s="5"/>
      <c r="H17" s="5">
        <f t="shared" si="0"/>
        <v>1.2</v>
      </c>
      <c r="I17" s="5"/>
    </row>
    <row r="18" spans="1:9" ht="17.25" customHeight="1">
      <c r="A18" s="5"/>
      <c r="B18" s="5"/>
      <c r="C18" s="5"/>
      <c r="D18" s="5"/>
      <c r="E18" s="5"/>
      <c r="F18" s="5"/>
      <c r="G18" s="5"/>
      <c r="H18" s="5">
        <f t="shared" si="0"/>
        <v>1.2</v>
      </c>
      <c r="I18" s="5"/>
    </row>
    <row r="19" spans="1:9" ht="21" customHeight="1">
      <c r="A19" s="5"/>
      <c r="B19" s="5"/>
      <c r="C19" s="5"/>
      <c r="D19" s="5"/>
      <c r="E19" s="5"/>
      <c r="F19" s="5"/>
      <c r="G19" s="5"/>
      <c r="H19" s="5">
        <f t="shared" si="0"/>
        <v>1.2</v>
      </c>
      <c r="I19" s="5"/>
    </row>
    <row r="20" spans="1:9" ht="18.75" customHeight="1">
      <c r="A20" s="5"/>
      <c r="B20" s="5"/>
      <c r="C20" s="5"/>
      <c r="D20" s="5"/>
      <c r="E20" s="5"/>
      <c r="F20" s="5"/>
      <c r="G20" s="5"/>
      <c r="H20" s="5">
        <f t="shared" si="0"/>
        <v>1.2</v>
      </c>
      <c r="I20" s="5"/>
    </row>
    <row r="21" spans="1:9" ht="21" customHeight="1">
      <c r="A21" s="5"/>
      <c r="B21" s="5"/>
      <c r="C21" s="5"/>
      <c r="D21" s="5"/>
      <c r="E21" s="5"/>
      <c r="F21" s="5"/>
      <c r="G21" s="5"/>
      <c r="H21" s="5">
        <f t="shared" si="0"/>
        <v>1.2</v>
      </c>
      <c r="I21" s="5"/>
    </row>
    <row r="22" spans="1:9" ht="18.75" customHeight="1">
      <c r="A22" s="5"/>
      <c r="B22" s="5"/>
      <c r="C22" s="5"/>
      <c r="D22" s="5"/>
      <c r="E22" s="5"/>
      <c r="F22" s="5"/>
      <c r="G22" s="5"/>
      <c r="H22" s="5">
        <f t="shared" si="0"/>
        <v>1.2</v>
      </c>
      <c r="I22" s="5"/>
    </row>
    <row r="23" spans="1:9" ht="19.5" customHeight="1">
      <c r="A23" s="5"/>
      <c r="B23" s="5"/>
      <c r="C23" s="5"/>
      <c r="D23" s="5"/>
      <c r="E23" s="5"/>
      <c r="F23" s="5"/>
      <c r="G23" s="5"/>
      <c r="H23" s="5">
        <f t="shared" si="0"/>
        <v>1.2</v>
      </c>
      <c r="I23" s="5"/>
    </row>
    <row r="24" spans="1:9" ht="23.25" customHeight="1">
      <c r="A24" s="5"/>
      <c r="B24" s="5"/>
      <c r="C24" s="5"/>
      <c r="D24" s="5"/>
      <c r="E24" s="5"/>
      <c r="F24" s="5"/>
      <c r="G24" s="5"/>
      <c r="H24" s="5">
        <f t="shared" si="0"/>
        <v>1.2</v>
      </c>
      <c r="I24" s="5"/>
    </row>
    <row r="25" spans="1:9" ht="30.75" customHeight="1">
      <c r="A25" s="220" t="s">
        <v>201</v>
      </c>
      <c r="B25" s="220"/>
      <c r="C25" s="15"/>
      <c r="D25" s="15"/>
      <c r="E25" s="15"/>
      <c r="F25" s="15"/>
      <c r="G25" s="15"/>
      <c r="H25" s="9">
        <f t="shared" si="0"/>
        <v>1.2</v>
      </c>
      <c r="I25" s="15"/>
    </row>
    <row r="26" spans="1:9" ht="30.75" customHeight="1">
      <c r="A26" s="15" t="s">
        <v>202</v>
      </c>
      <c r="B26" s="15"/>
      <c r="C26" s="15"/>
      <c r="D26" s="15"/>
      <c r="E26" s="15"/>
      <c r="F26" s="15"/>
      <c r="G26" s="15"/>
      <c r="H26" s="9">
        <f t="shared" si="0"/>
        <v>1.2</v>
      </c>
      <c r="I26" s="15"/>
    </row>
    <row r="27" spans="1:9" ht="19.5" customHeight="1">
      <c r="A27" s="5" t="s">
        <v>218</v>
      </c>
      <c r="B27" s="5" t="s">
        <v>221</v>
      </c>
      <c r="C27" s="5"/>
      <c r="D27" s="5">
        <f>'PRIX ELEMENTAIRES MO'!I15</f>
        <v>41.91</v>
      </c>
      <c r="E27" s="5"/>
      <c r="F27" s="5"/>
      <c r="G27" s="5"/>
      <c r="H27" s="5">
        <f t="shared" si="0"/>
        <v>1.2</v>
      </c>
      <c r="I27" s="5"/>
    </row>
    <row r="28" spans="1:9" ht="18" customHeight="1">
      <c r="A28" s="5" t="s">
        <v>219</v>
      </c>
      <c r="B28" s="5" t="s">
        <v>221</v>
      </c>
      <c r="C28" s="5"/>
      <c r="D28" s="5">
        <f>'PRIX ELEMENTAIRES MO'!I16</f>
        <v>36.792000000000002</v>
      </c>
      <c r="E28" s="5"/>
      <c r="F28" s="5"/>
      <c r="G28" s="5"/>
      <c r="H28" s="5">
        <f t="shared" si="0"/>
        <v>1.2</v>
      </c>
      <c r="I28" s="5"/>
    </row>
    <row r="29" spans="1:9" ht="18" customHeight="1">
      <c r="A29" s="5" t="s">
        <v>220</v>
      </c>
      <c r="B29" s="5" t="s">
        <v>221</v>
      </c>
      <c r="C29" s="5"/>
      <c r="D29" s="5">
        <f>'PRIX ELEMENTAIRES MO'!I17</f>
        <v>26.86</v>
      </c>
      <c r="E29" s="5"/>
      <c r="F29" s="5"/>
      <c r="G29" s="5"/>
      <c r="H29" s="5">
        <f t="shared" si="0"/>
        <v>1.2</v>
      </c>
      <c r="I29" s="5"/>
    </row>
    <row r="30" spans="1:9">
      <c r="A30" s="220" t="s">
        <v>203</v>
      </c>
      <c r="B30" s="220"/>
      <c r="C30" s="15"/>
      <c r="D30" s="15"/>
      <c r="E30" s="15"/>
      <c r="F30" s="15"/>
      <c r="G30" s="15"/>
      <c r="H30" s="9">
        <f t="shared" si="0"/>
        <v>1.2</v>
      </c>
      <c r="I30" s="15"/>
    </row>
    <row r="33" spans="1:9">
      <c r="A33" s="1" t="s">
        <v>204</v>
      </c>
      <c r="B33" s="1"/>
      <c r="C33" s="1"/>
      <c r="D33" s="1"/>
      <c r="E33" s="1"/>
      <c r="F33" s="1"/>
      <c r="G33" s="1"/>
      <c r="H33" s="1"/>
      <c r="I33" s="1"/>
    </row>
    <row r="35" spans="1:9">
      <c r="A35" s="1" t="s">
        <v>205</v>
      </c>
      <c r="B35" s="1"/>
      <c r="C35" s="1"/>
      <c r="D35" s="1"/>
      <c r="E35" s="1"/>
      <c r="F35" s="1"/>
      <c r="G35" s="1"/>
      <c r="H35" s="1"/>
      <c r="I35" s="1"/>
    </row>
    <row r="37" spans="1:9">
      <c r="A37" s="17" t="s">
        <v>206</v>
      </c>
      <c r="B37" s="17"/>
      <c r="C37" s="17"/>
      <c r="D37" s="17"/>
      <c r="E37" s="17"/>
      <c r="F37" s="17"/>
      <c r="G37" s="17"/>
      <c r="H37" s="17"/>
      <c r="I37" s="17"/>
    </row>
    <row r="38" spans="1:9">
      <c r="A38" s="16" t="s">
        <v>207</v>
      </c>
      <c r="B38" s="16"/>
      <c r="C38" s="16"/>
      <c r="D38" s="16"/>
      <c r="E38" s="16"/>
      <c r="F38" s="16"/>
      <c r="G38" s="16"/>
      <c r="H38" s="16"/>
      <c r="I38" s="16"/>
    </row>
  </sheetData>
  <mergeCells count="4">
    <mergeCell ref="A1:O1"/>
    <mergeCell ref="A14:B14"/>
    <mergeCell ref="A25:B25"/>
    <mergeCell ref="A30:B30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sheetPr codeName="Feuil47"/>
  <dimension ref="A1:O39"/>
  <sheetViews>
    <sheetView topLeftCell="A13" workbookViewId="0">
      <selection activeCell="K14" sqref="K14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76</v>
      </c>
      <c r="B1" s="221" t="str">
        <f>'BP+BE'!B55</f>
        <v>Conduites PVC de diamètre 400 mm sup 2m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FOURNITURES'!B115</f>
        <v>PVC DN 400</v>
      </c>
      <c r="B5" s="188" t="s">
        <v>24</v>
      </c>
      <c r="C5" s="188">
        <v>1.05</v>
      </c>
      <c r="D5" s="190">
        <f>'PRIX ELEMENTAIRES FOURNITURES'!J115*0.8</f>
        <v>36.800000000000004</v>
      </c>
      <c r="E5" s="190">
        <f>'PRIX ELEMENTAIRES FOURNITURES'!J115*0.2</f>
        <v>9.2000000000000011</v>
      </c>
      <c r="F5" s="190">
        <f t="shared" ref="F5:F10" si="0">D5*C5</f>
        <v>38.640000000000008</v>
      </c>
      <c r="G5" s="190">
        <f t="shared" ref="G5:G10" si="1">E5*C5</f>
        <v>9.6600000000000019</v>
      </c>
      <c r="H5" s="158">
        <f>SDP!$K$4</f>
        <v>1.2</v>
      </c>
      <c r="I5" s="190">
        <f t="shared" ref="I5:I10" si="2">(F5+G5)*H5</f>
        <v>57.960000000000008</v>
      </c>
      <c r="L5" s="136"/>
    </row>
    <row r="6" spans="1:15" ht="17.25" customHeight="1">
      <c r="A6" s="188" t="str">
        <f>'PRIX ELEMENTAIRES FOURNITURES'!B111</f>
        <v>Sable de pose</v>
      </c>
      <c r="B6" s="188" t="s">
        <v>23</v>
      </c>
      <c r="C6" s="188">
        <v>0.45</v>
      </c>
      <c r="D6" s="190">
        <f>'PRIX ELEMENTAIRES FOURNITURES'!J111*0.8</f>
        <v>6.56</v>
      </c>
      <c r="E6" s="190">
        <f>'PRIX ELEMENTAIRES FOURNITURES'!J72*0.2</f>
        <v>2.4000600000000003</v>
      </c>
      <c r="F6" s="190">
        <f t="shared" si="0"/>
        <v>2.952</v>
      </c>
      <c r="G6" s="190">
        <f t="shared" si="1"/>
        <v>1.0800270000000001</v>
      </c>
      <c r="H6" s="158">
        <f>SDP!$K$4</f>
        <v>1.2</v>
      </c>
      <c r="I6" s="190">
        <f t="shared" si="2"/>
        <v>4.8384324000000003</v>
      </c>
      <c r="L6" s="136"/>
    </row>
    <row r="7" spans="1:15" ht="15" customHeight="1">
      <c r="A7" s="188" t="s">
        <v>457</v>
      </c>
      <c r="B7" s="188" t="s">
        <v>8</v>
      </c>
      <c r="C7" s="188">
        <v>1</v>
      </c>
      <c r="D7" s="190">
        <f>K7*0.8</f>
        <v>11.200000000000001</v>
      </c>
      <c r="E7" s="190">
        <f>K7*0.2</f>
        <v>2.8000000000000003</v>
      </c>
      <c r="F7" s="190">
        <f t="shared" si="0"/>
        <v>11.200000000000001</v>
      </c>
      <c r="G7" s="190">
        <f t="shared" si="1"/>
        <v>2.8000000000000003</v>
      </c>
      <c r="H7" s="158">
        <f>SDP!$K$4</f>
        <v>1.2</v>
      </c>
      <c r="I7" s="190">
        <f t="shared" si="2"/>
        <v>16.8</v>
      </c>
      <c r="K7">
        <v>14</v>
      </c>
    </row>
    <row r="8" spans="1:15" ht="21" customHeight="1">
      <c r="A8" s="188" t="s">
        <v>458</v>
      </c>
      <c r="B8" s="188" t="s">
        <v>8</v>
      </c>
      <c r="C8" s="188">
        <v>1</v>
      </c>
      <c r="D8" s="190">
        <f>K8*0.8</f>
        <v>64</v>
      </c>
      <c r="E8" s="190">
        <f>K8*0.2</f>
        <v>16</v>
      </c>
      <c r="F8" s="190">
        <f t="shared" si="0"/>
        <v>64</v>
      </c>
      <c r="G8" s="190">
        <f t="shared" si="1"/>
        <v>16</v>
      </c>
      <c r="H8" s="158">
        <f>SDP!$K$4</f>
        <v>1.2</v>
      </c>
      <c r="I8" s="190">
        <f t="shared" si="2"/>
        <v>96</v>
      </c>
      <c r="K8">
        <v>80</v>
      </c>
      <c r="L8" s="136"/>
    </row>
    <row r="9" spans="1:15" ht="19.5" customHeight="1">
      <c r="A9" s="188"/>
      <c r="B9" s="188"/>
      <c r="C9" s="188"/>
      <c r="D9" s="190">
        <v>0</v>
      </c>
      <c r="E9" s="190">
        <v>0</v>
      </c>
      <c r="F9" s="190">
        <f t="shared" si="0"/>
        <v>0</v>
      </c>
      <c r="G9" s="190">
        <f t="shared" si="1"/>
        <v>0</v>
      </c>
      <c r="H9" s="158">
        <f>SDP!$K$4</f>
        <v>1.2</v>
      </c>
      <c r="I9" s="190">
        <f t="shared" si="2"/>
        <v>0</v>
      </c>
      <c r="L9" s="136"/>
    </row>
    <row r="10" spans="1:15" ht="17.25" customHeight="1">
      <c r="A10" s="188"/>
      <c r="B10" s="188"/>
      <c r="C10" s="188"/>
      <c r="D10" s="190">
        <v>0</v>
      </c>
      <c r="E10" s="190">
        <v>0</v>
      </c>
      <c r="F10" s="190">
        <f t="shared" si="0"/>
        <v>0</v>
      </c>
      <c r="G10" s="190">
        <f t="shared" si="1"/>
        <v>0</v>
      </c>
      <c r="H10" s="158">
        <f>SDP!$K$4</f>
        <v>1.2</v>
      </c>
      <c r="I10" s="190">
        <f t="shared" si="2"/>
        <v>0</v>
      </c>
      <c r="L10" s="136"/>
    </row>
    <row r="11" spans="1:15" ht="18" customHeight="1">
      <c r="A11" s="188"/>
      <c r="B11" s="188"/>
      <c r="C11" s="188"/>
      <c r="D11" s="190"/>
      <c r="E11" s="190"/>
      <c r="F11" s="190"/>
      <c r="G11" s="190"/>
      <c r="H11" s="158">
        <f>SDP!$K$4</f>
        <v>1.2</v>
      </c>
      <c r="I11" s="190"/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146.33202700000001</v>
      </c>
      <c r="G15" s="139">
        <f>SUM(G5:G14)</f>
        <v>29.540027000000002</v>
      </c>
      <c r="H15" s="153">
        <f>SDP!$K$4</f>
        <v>1.2</v>
      </c>
      <c r="I15" s="139">
        <f>SUM(I5:I14)</f>
        <v>175.59843240000001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 t="str">
        <f>'PRIX ELEMENTAIRES ENGINS EQUI'!B8</f>
        <v>Tractopelle</v>
      </c>
      <c r="B17" s="188" t="s">
        <v>221</v>
      </c>
      <c r="C17" s="188">
        <v>1</v>
      </c>
      <c r="D17" s="190">
        <f>'PRIX ELEMENTAIRES ENGINS EQUI'!G8*0.8</f>
        <v>200</v>
      </c>
      <c r="E17" s="190">
        <f>'PRIX ELEMENTAIRES ENGINS EQUI'!G8*0.2</f>
        <v>50</v>
      </c>
      <c r="F17" s="190">
        <f>D17*C17</f>
        <v>200</v>
      </c>
      <c r="G17" s="190">
        <f>E17*C17</f>
        <v>50</v>
      </c>
      <c r="H17" s="190">
        <f>SDP!$K$4</f>
        <v>1.2</v>
      </c>
      <c r="I17" s="190">
        <f>(G17+F17)*H17</f>
        <v>300</v>
      </c>
    </row>
    <row r="18" spans="1:11" ht="21" customHeight="1">
      <c r="A18" s="188" t="str">
        <f>'PRIX ELEMENTAIRES ENGINS EQUI'!B40</f>
        <v>Dame vibrante</v>
      </c>
      <c r="B18" s="188" t="s">
        <v>221</v>
      </c>
      <c r="C18" s="188">
        <v>0.5</v>
      </c>
      <c r="D18" s="190">
        <f>'PRIX ELEMENTAIRES ENGINS EQUI'!G40*0.8</f>
        <v>24</v>
      </c>
      <c r="E18" s="190">
        <f>'PRIX ELEMENTAIRES ENGINS EQUI'!G40*0.2</f>
        <v>6</v>
      </c>
      <c r="F18" s="190">
        <f>D18*C18</f>
        <v>12</v>
      </c>
      <c r="G18" s="190">
        <f>E18*C18</f>
        <v>3</v>
      </c>
      <c r="H18" s="190">
        <f>SDP!$K$4</f>
        <v>1.2</v>
      </c>
      <c r="I18" s="190">
        <f>(G18+F18)*H18</f>
        <v>18</v>
      </c>
    </row>
    <row r="19" spans="1:11" ht="17.25" customHeight="1">
      <c r="A19" s="188"/>
      <c r="B19" s="188" t="s">
        <v>221</v>
      </c>
      <c r="C19" s="188"/>
      <c r="D19" s="190"/>
      <c r="E19" s="190"/>
      <c r="F19" s="190">
        <f t="shared" ref="F19:F23" si="3">D19*C19</f>
        <v>0</v>
      </c>
      <c r="G19" s="190">
        <f t="shared" ref="G19:G23" si="4">E19*C19</f>
        <v>0</v>
      </c>
      <c r="H19" s="190">
        <f>SDP!$K$4</f>
        <v>1.2</v>
      </c>
      <c r="I19" s="190">
        <f t="shared" ref="I19:I23" si="5">(G19+F19)*H19</f>
        <v>0</v>
      </c>
    </row>
    <row r="20" spans="1:11" ht="21" customHeight="1">
      <c r="A20" s="188"/>
      <c r="B20" s="188" t="s">
        <v>221</v>
      </c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/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/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212</v>
      </c>
      <c r="G26" s="139">
        <f>SUM(G17:G25)</f>
        <v>53</v>
      </c>
      <c r="H26" s="153">
        <f>SDP!$K$4</f>
        <v>1.2</v>
      </c>
      <c r="I26" s="139">
        <f>SUM(I17:I25)</f>
        <v>318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2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58.868000000000002</v>
      </c>
      <c r="G29" s="190">
        <f>ROUND(E29*C29,3)</f>
        <v>14.715999999999999</v>
      </c>
      <c r="H29" s="190">
        <f>SDP!$K$4</f>
        <v>1.2</v>
      </c>
      <c r="I29" s="190">
        <f t="shared" si="6"/>
        <v>88.300799999999995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6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128.928</v>
      </c>
      <c r="G30" s="190">
        <f t="shared" ref="G30" si="10">E30*C30</f>
        <v>32.231999999999999</v>
      </c>
      <c r="H30" s="190">
        <f>SDP!$K$4</f>
        <v>1.2</v>
      </c>
      <c r="I30" s="190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433.32400000000001</v>
      </c>
      <c r="G34" s="143">
        <f>G31+G26</f>
        <v>108.33</v>
      </c>
      <c r="H34" s="156"/>
      <c r="I34" s="150">
        <f>I31+I26</f>
        <v>649.98479999999995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25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163.664987</v>
      </c>
      <c r="G38" s="145">
        <f>G34/G36+G15</f>
        <v>33.873227</v>
      </c>
      <c r="H38" s="160"/>
      <c r="I38" s="145">
        <f>I34/G36+I15</f>
        <v>201.59782440000001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163.66499999999999</v>
      </c>
      <c r="G39" s="146">
        <f>ROUND(G38,3)</f>
        <v>33.872999999999998</v>
      </c>
      <c r="H39" s="161">
        <f>SDP!$K$4</f>
        <v>1.2</v>
      </c>
      <c r="I39" s="146">
        <f>ROUND(I38,3)</f>
        <v>201.59800000000001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 codeName="Feuil48"/>
  <dimension ref="A1:O39"/>
  <sheetViews>
    <sheetView topLeftCell="A10" workbookViewId="0">
      <selection activeCell="C20" sqref="C20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77</v>
      </c>
      <c r="B1" s="221" t="str">
        <f>'BP+BE'!B56</f>
        <v>Conduites PVC de diamètre 500 mm sup 2m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FOURNITURES'!B74</f>
        <v>PVC DN 500</v>
      </c>
      <c r="B5" s="188" t="s">
        <v>24</v>
      </c>
      <c r="C5" s="188">
        <v>1.05</v>
      </c>
      <c r="D5" s="190">
        <f>'PRIX ELEMENTAIRES FOURNITURES'!J74*0.8</f>
        <v>55.999631999999998</v>
      </c>
      <c r="E5" s="190">
        <f>'PRIX ELEMENTAIRES FOURNITURES'!J74*0.2</f>
        <v>13.999908</v>
      </c>
      <c r="F5" s="190">
        <f t="shared" ref="F5:F10" si="0">D5*C5</f>
        <v>58.799613600000001</v>
      </c>
      <c r="G5" s="190">
        <f t="shared" ref="G5:G10" si="1">E5*C5</f>
        <v>14.6999034</v>
      </c>
      <c r="H5" s="158">
        <f>SDP!$K$4</f>
        <v>1.2</v>
      </c>
      <c r="I5" s="190">
        <f t="shared" ref="I5:I10" si="2">(F5+G5)*H5</f>
        <v>88.199420399999994</v>
      </c>
      <c r="L5" s="136"/>
    </row>
    <row r="6" spans="1:15" ht="17.25" customHeight="1">
      <c r="A6" s="188" t="str">
        <f>'PRIX ELEMENTAIRES FOURNITURES'!B111</f>
        <v>Sable de pose</v>
      </c>
      <c r="B6" s="188" t="s">
        <v>23</v>
      </c>
      <c r="C6" s="188">
        <v>0.45</v>
      </c>
      <c r="D6" s="190">
        <f>'PRIX ELEMENTAIRES FOURNITURES'!J111*0.8</f>
        <v>6.56</v>
      </c>
      <c r="E6" s="190">
        <f>'PRIX ELEMENTAIRES FOURNITURES'!J72*0.2</f>
        <v>2.4000600000000003</v>
      </c>
      <c r="F6" s="190">
        <f t="shared" si="0"/>
        <v>2.952</v>
      </c>
      <c r="G6" s="190">
        <f t="shared" si="1"/>
        <v>1.0800270000000001</v>
      </c>
      <c r="H6" s="158">
        <f>SDP!$K$4</f>
        <v>1.2</v>
      </c>
      <c r="I6" s="190">
        <f t="shared" si="2"/>
        <v>4.8384324000000003</v>
      </c>
      <c r="L6" s="136"/>
    </row>
    <row r="7" spans="1:15" ht="15" customHeight="1">
      <c r="A7" s="188" t="s">
        <v>457</v>
      </c>
      <c r="B7" s="188" t="s">
        <v>8</v>
      </c>
      <c r="C7" s="188">
        <v>1</v>
      </c>
      <c r="D7" s="190">
        <f>K7*0.8</f>
        <v>11.200000000000001</v>
      </c>
      <c r="E7" s="190">
        <f>K7*0.2</f>
        <v>2.8000000000000003</v>
      </c>
      <c r="F7" s="190">
        <f t="shared" si="0"/>
        <v>11.200000000000001</v>
      </c>
      <c r="G7" s="190">
        <f t="shared" si="1"/>
        <v>2.8000000000000003</v>
      </c>
      <c r="H7" s="158">
        <f>SDP!$K$4</f>
        <v>1.2</v>
      </c>
      <c r="I7" s="190">
        <f t="shared" si="2"/>
        <v>16.8</v>
      </c>
      <c r="K7">
        <v>14</v>
      </c>
    </row>
    <row r="8" spans="1:15" ht="21" customHeight="1">
      <c r="A8" s="188" t="s">
        <v>458</v>
      </c>
      <c r="B8" s="188" t="s">
        <v>8</v>
      </c>
      <c r="C8" s="188">
        <v>1</v>
      </c>
      <c r="D8" s="190">
        <f>K8*0.8</f>
        <v>64</v>
      </c>
      <c r="E8" s="190">
        <f>K8*0.2</f>
        <v>16</v>
      </c>
      <c r="F8" s="190">
        <f t="shared" si="0"/>
        <v>64</v>
      </c>
      <c r="G8" s="190">
        <f t="shared" si="1"/>
        <v>16</v>
      </c>
      <c r="H8" s="158">
        <f>SDP!$K$4</f>
        <v>1.2</v>
      </c>
      <c r="I8" s="190">
        <f t="shared" si="2"/>
        <v>96</v>
      </c>
      <c r="K8">
        <v>80</v>
      </c>
      <c r="L8" s="136"/>
    </row>
    <row r="9" spans="1:15" ht="19.5" customHeight="1">
      <c r="A9" s="188"/>
      <c r="B9" s="188"/>
      <c r="C9" s="188"/>
      <c r="D9" s="190">
        <v>0</v>
      </c>
      <c r="E9" s="190">
        <v>0</v>
      </c>
      <c r="F9" s="190">
        <f t="shared" si="0"/>
        <v>0</v>
      </c>
      <c r="G9" s="190">
        <f t="shared" si="1"/>
        <v>0</v>
      </c>
      <c r="H9" s="158">
        <f>SDP!$K$4</f>
        <v>1.2</v>
      </c>
      <c r="I9" s="190">
        <f t="shared" si="2"/>
        <v>0</v>
      </c>
      <c r="L9" s="136"/>
    </row>
    <row r="10" spans="1:15" ht="17.25" customHeight="1">
      <c r="A10" s="188"/>
      <c r="B10" s="188"/>
      <c r="C10" s="188"/>
      <c r="D10" s="190">
        <v>0</v>
      </c>
      <c r="E10" s="190">
        <v>0</v>
      </c>
      <c r="F10" s="190">
        <f t="shared" si="0"/>
        <v>0</v>
      </c>
      <c r="G10" s="190">
        <f t="shared" si="1"/>
        <v>0</v>
      </c>
      <c r="H10" s="158">
        <f>SDP!$K$4</f>
        <v>1.2</v>
      </c>
      <c r="I10" s="190">
        <f t="shared" si="2"/>
        <v>0</v>
      </c>
      <c r="L10" s="136"/>
    </row>
    <row r="11" spans="1:15" ht="18" customHeight="1">
      <c r="A11" s="188"/>
      <c r="B11" s="188"/>
      <c r="C11" s="188"/>
      <c r="D11" s="190"/>
      <c r="E11" s="190"/>
      <c r="F11" s="190"/>
      <c r="G11" s="190"/>
      <c r="H11" s="158">
        <f>SDP!$K$4</f>
        <v>1.2</v>
      </c>
      <c r="I11" s="190"/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171.531544</v>
      </c>
      <c r="G15" s="139">
        <f>SUM(G5:G14)</f>
        <v>34.579930399999995</v>
      </c>
      <c r="H15" s="153">
        <f>SDP!$K$4</f>
        <v>1.2</v>
      </c>
      <c r="I15" s="139">
        <f>SUM(I5:I14)</f>
        <v>205.83785280000001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 t="str">
        <f>'PRIX ELEMENTAIRES ENGINS EQUI'!B36</f>
        <v>Pelle sur chenilles</v>
      </c>
      <c r="B17" s="188" t="s">
        <v>221</v>
      </c>
      <c r="C17" s="188">
        <v>1</v>
      </c>
      <c r="D17" s="190">
        <f>'PRIX ELEMENTAIRES ENGINS EQUI'!G36*0.8</f>
        <v>440</v>
      </c>
      <c r="E17" s="190">
        <f>'PRIX ELEMENTAIRES ENGINS EQUI'!G36*0.2</f>
        <v>110</v>
      </c>
      <c r="F17" s="190">
        <f>D17*C17</f>
        <v>440</v>
      </c>
      <c r="G17" s="190">
        <f>E17*C17</f>
        <v>110</v>
      </c>
      <c r="H17" s="190">
        <f>SDP!$K$4</f>
        <v>1.2</v>
      </c>
      <c r="I17" s="190">
        <f>(G17+F17)*H17</f>
        <v>660</v>
      </c>
    </row>
    <row r="18" spans="1:11" ht="21" customHeight="1">
      <c r="A18" s="188" t="str">
        <f>'PRIX ELEMENTAIRES ENGINS EQUI'!B40</f>
        <v>Dame vibrante</v>
      </c>
      <c r="B18" s="188" t="s">
        <v>221</v>
      </c>
      <c r="C18" s="188">
        <v>0.5</v>
      </c>
      <c r="D18" s="190">
        <f>'PRIX ELEMENTAIRES ENGINS EQUI'!G40*0.8</f>
        <v>24</v>
      </c>
      <c r="E18" s="190">
        <f>'PRIX ELEMENTAIRES ENGINS EQUI'!G40*0.2</f>
        <v>6</v>
      </c>
      <c r="F18" s="190">
        <f>D18*C18</f>
        <v>12</v>
      </c>
      <c r="G18" s="190">
        <f>E18*C18</f>
        <v>3</v>
      </c>
      <c r="H18" s="190">
        <f>SDP!$K$4</f>
        <v>1.2</v>
      </c>
      <c r="I18" s="190">
        <f>(G18+F18)*H18</f>
        <v>18</v>
      </c>
    </row>
    <row r="19" spans="1:11" ht="17.25" customHeight="1">
      <c r="A19" s="188"/>
      <c r="B19" s="188" t="s">
        <v>221</v>
      </c>
      <c r="C19" s="188"/>
      <c r="D19" s="190"/>
      <c r="E19" s="190"/>
      <c r="F19" s="190">
        <f t="shared" ref="F19:F23" si="3">D19*C19</f>
        <v>0</v>
      </c>
      <c r="G19" s="190">
        <f t="shared" ref="G19:G23" si="4">E19*C19</f>
        <v>0</v>
      </c>
      <c r="H19" s="190">
        <f>SDP!$K$4</f>
        <v>1.2</v>
      </c>
      <c r="I19" s="190">
        <f t="shared" ref="I19:I23" si="5">(G19+F19)*H19</f>
        <v>0</v>
      </c>
    </row>
    <row r="20" spans="1:11" ht="21" customHeight="1">
      <c r="A20" s="188"/>
      <c r="B20" s="188" t="s">
        <v>221</v>
      </c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/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/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452</v>
      </c>
      <c r="G26" s="139">
        <f>SUM(G17:G25)</f>
        <v>113</v>
      </c>
      <c r="H26" s="153">
        <f>SDP!$K$4</f>
        <v>1.2</v>
      </c>
      <c r="I26" s="139">
        <f>SUM(I17:I25)</f>
        <v>678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2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58.868000000000002</v>
      </c>
      <c r="G29" s="190">
        <f>ROUND(E29*C29,3)</f>
        <v>14.715999999999999</v>
      </c>
      <c r="H29" s="190">
        <f>SDP!$K$4</f>
        <v>1.2</v>
      </c>
      <c r="I29" s="190">
        <f t="shared" si="6"/>
        <v>88.300799999999995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6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128.928</v>
      </c>
      <c r="G30" s="190">
        <f t="shared" ref="G30" si="10">E30*C30</f>
        <v>32.231999999999999</v>
      </c>
      <c r="H30" s="190">
        <f>SDP!$K$4</f>
        <v>1.2</v>
      </c>
      <c r="I30" s="190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673.32400000000007</v>
      </c>
      <c r="G34" s="143">
        <f>G31+G26</f>
        <v>168.32999999999998</v>
      </c>
      <c r="H34" s="156"/>
      <c r="I34" s="150">
        <f>I31+I26</f>
        <v>1009.9848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25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198.46450400000001</v>
      </c>
      <c r="G38" s="145">
        <f>G34/G36+G15</f>
        <v>41.313130399999991</v>
      </c>
      <c r="H38" s="160"/>
      <c r="I38" s="145">
        <f>I34/G36+I15</f>
        <v>246.23724480000001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198.465</v>
      </c>
      <c r="G39" s="146">
        <f>ROUND(G38,3)</f>
        <v>41.313000000000002</v>
      </c>
      <c r="H39" s="161">
        <f>SDP!$K$4</f>
        <v>1.2</v>
      </c>
      <c r="I39" s="146">
        <f>ROUND(I38,3)</f>
        <v>246.23699999999999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>
  <sheetPr codeName="Feuil49"/>
  <dimension ref="A1:O39"/>
  <sheetViews>
    <sheetView workbookViewId="0">
      <selection activeCell="E19" sqref="E19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406</v>
      </c>
      <c r="B1" s="221" t="str">
        <f>'BP+BE'!B57</f>
        <v>Dalot (3,5 x 2)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FOURNITURES'!B117</f>
        <v>dalot (3,5x2)</v>
      </c>
      <c r="B5" s="188" t="s">
        <v>24</v>
      </c>
      <c r="C5" s="188">
        <v>1</v>
      </c>
      <c r="D5" s="190">
        <f>'PRIX ELEMENTAIRES FOURNITURES'!J117*0.8</f>
        <v>1239.3664000000001</v>
      </c>
      <c r="E5" s="190">
        <f>'PRIX ELEMENTAIRES FOURNITURES'!J117*0.2</f>
        <v>309.84160000000003</v>
      </c>
      <c r="F5" s="190">
        <f t="shared" ref="F5:F10" si="0">D5*C5</f>
        <v>1239.3664000000001</v>
      </c>
      <c r="G5" s="190">
        <f t="shared" ref="G5:G10" si="1">E5*C5</f>
        <v>309.84160000000003</v>
      </c>
      <c r="H5" s="158">
        <f>SDP!$K$4</f>
        <v>1.2</v>
      </c>
      <c r="I5" s="190">
        <f t="shared" ref="I5:I10" si="2">(F5+G5)*H5</f>
        <v>1859.0496000000001</v>
      </c>
      <c r="L5" s="136"/>
    </row>
    <row r="6" spans="1:15" ht="17.25" customHeight="1">
      <c r="A6" s="188" t="str">
        <f>'PRIX ELEMENTAIRES FOURNITURES'!B118</f>
        <v>flinkote</v>
      </c>
      <c r="B6" s="188" t="s">
        <v>21</v>
      </c>
      <c r="C6" s="188">
        <v>4</v>
      </c>
      <c r="D6" s="190">
        <f>'PRIX ELEMENTAIRES FOURNITURES'!J118*0.8</f>
        <v>0.8</v>
      </c>
      <c r="E6" s="190">
        <f>'PRIX ELEMENTAIRES FOURNITURES'!J118*0.2</f>
        <v>0.2</v>
      </c>
      <c r="F6" s="190">
        <f t="shared" si="0"/>
        <v>3.2</v>
      </c>
      <c r="G6" s="190">
        <f t="shared" si="1"/>
        <v>0.8</v>
      </c>
      <c r="H6" s="158">
        <f>SDP!$K$4</f>
        <v>1.2</v>
      </c>
      <c r="I6" s="190">
        <f t="shared" si="2"/>
        <v>4.8</v>
      </c>
      <c r="L6" s="136"/>
    </row>
    <row r="7" spans="1:15" ht="15" customHeight="1">
      <c r="A7" s="188" t="str">
        <f>'PRIX ELEMENTAIRES FOURNITURES'!B119</f>
        <v>treillis soudés</v>
      </c>
      <c r="B7" s="188" t="s">
        <v>21</v>
      </c>
      <c r="C7" s="188">
        <v>8.4</v>
      </c>
      <c r="D7" s="190">
        <f>'PRIX ELEMENTAIRES FOURNITURES'!J119*0.8</f>
        <v>3.04</v>
      </c>
      <c r="E7" s="190">
        <f>'PRIX ELEMENTAIRES FOURNITURES'!J119*0.2</f>
        <v>0.76</v>
      </c>
      <c r="F7" s="190">
        <f t="shared" si="0"/>
        <v>25.536000000000001</v>
      </c>
      <c r="G7" s="190">
        <f t="shared" si="1"/>
        <v>6.3840000000000003</v>
      </c>
      <c r="H7" s="158">
        <f>SDP!$K$4</f>
        <v>1.2</v>
      </c>
      <c r="I7" s="190">
        <f t="shared" si="2"/>
        <v>38.304000000000002</v>
      </c>
    </row>
    <row r="8" spans="1:15" ht="21" customHeight="1">
      <c r="A8" s="188" t="str">
        <f>'PRIX ELEMENTAIRES FOURNITURES'!B120</f>
        <v>Béton 350</v>
      </c>
      <c r="B8" s="188" t="s">
        <v>23</v>
      </c>
      <c r="C8" s="188">
        <v>0.84</v>
      </c>
      <c r="D8" s="190">
        <f>'PRIX ELEMENTAIRES FOURNITURES'!J120*0.8</f>
        <v>67.2</v>
      </c>
      <c r="E8" s="190">
        <f>'PRIX ELEMENTAIRES FOURNITURES'!J120*0.2</f>
        <v>16.8</v>
      </c>
      <c r="F8" s="190">
        <f t="shared" si="0"/>
        <v>56.448</v>
      </c>
      <c r="G8" s="190">
        <f t="shared" si="1"/>
        <v>14.112</v>
      </c>
      <c r="H8" s="158">
        <f>SDP!$K$4</f>
        <v>1.2</v>
      </c>
      <c r="I8" s="190">
        <f t="shared" si="2"/>
        <v>84.671999999999997</v>
      </c>
      <c r="L8" s="136"/>
    </row>
    <row r="9" spans="1:15" ht="19.5" customHeight="1">
      <c r="A9" s="188" t="str">
        <f>'PRIX ELEMENTAIRES FOURNITURES'!B111</f>
        <v>Sable de pose</v>
      </c>
      <c r="B9" s="188" t="s">
        <v>23</v>
      </c>
      <c r="C9" s="188">
        <v>0.86</v>
      </c>
      <c r="D9" s="190">
        <f>'PRIX ELEMENTAIRES FOURNITURES'!J111*0.8</f>
        <v>6.56</v>
      </c>
      <c r="E9" s="190">
        <f>'PRIX ELEMENTAIRES FOURNITURES'!J111*0.2</f>
        <v>1.64</v>
      </c>
      <c r="F9" s="190">
        <f t="shared" si="0"/>
        <v>5.6415999999999995</v>
      </c>
      <c r="G9" s="190">
        <f t="shared" si="1"/>
        <v>1.4103999999999999</v>
      </c>
      <c r="H9" s="158">
        <f>SDP!$K$4</f>
        <v>1.2</v>
      </c>
      <c r="I9" s="190">
        <f t="shared" si="2"/>
        <v>8.4623999999999988</v>
      </c>
      <c r="L9" s="136"/>
    </row>
    <row r="10" spans="1:15" ht="17.25" customHeight="1">
      <c r="A10" s="188"/>
      <c r="B10" s="188"/>
      <c r="C10" s="188"/>
      <c r="D10" s="190">
        <v>0</v>
      </c>
      <c r="E10" s="190">
        <v>0</v>
      </c>
      <c r="F10" s="190">
        <f t="shared" si="0"/>
        <v>0</v>
      </c>
      <c r="G10" s="190">
        <f t="shared" si="1"/>
        <v>0</v>
      </c>
      <c r="H10" s="158">
        <f>SDP!$K$4</f>
        <v>1.2</v>
      </c>
      <c r="I10" s="190">
        <f t="shared" si="2"/>
        <v>0</v>
      </c>
      <c r="L10" s="136"/>
    </row>
    <row r="11" spans="1:15" ht="18" customHeight="1">
      <c r="A11" s="188"/>
      <c r="B11" s="188"/>
      <c r="C11" s="188"/>
      <c r="D11" s="190"/>
      <c r="E11" s="190"/>
      <c r="F11" s="190"/>
      <c r="G11" s="190"/>
      <c r="H11" s="158">
        <f>SDP!$K$4</f>
        <v>1.2</v>
      </c>
      <c r="I11" s="190"/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1662.7400000000002</v>
      </c>
      <c r="G15" s="139">
        <f>SUM(G5:G14)</f>
        <v>332.54800000000006</v>
      </c>
      <c r="H15" s="153">
        <f>SDP!$K$4</f>
        <v>1.2</v>
      </c>
      <c r="I15" s="139">
        <f>SUM(I5:I14)</f>
        <v>1995.288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 t="str">
        <f>'PRIX ELEMENTAIRES ENGINS EQUI'!B36</f>
        <v>Pelle sur chenilles</v>
      </c>
      <c r="B17" s="188" t="s">
        <v>221</v>
      </c>
      <c r="C17" s="188">
        <v>0.5</v>
      </c>
      <c r="D17" s="190">
        <f>'PRIX ELEMENTAIRES ENGINS EQUI'!G36*0.8</f>
        <v>440</v>
      </c>
      <c r="E17" s="190">
        <f>'PRIX ELEMENTAIRES ENGINS EQUI'!G36*0.2</f>
        <v>110</v>
      </c>
      <c r="F17" s="190">
        <f>D17*C17</f>
        <v>220</v>
      </c>
      <c r="G17" s="190">
        <f>E17*C17</f>
        <v>55</v>
      </c>
      <c r="H17" s="190">
        <f>SDP!$K$4</f>
        <v>1.2</v>
      </c>
      <c r="I17" s="190">
        <f>(G17+F17)*H17</f>
        <v>330</v>
      </c>
    </row>
    <row r="18" spans="1:11" ht="21" customHeight="1">
      <c r="A18" s="188" t="str">
        <f>'PRIX ELEMENTAIRES ENGINS EQUI'!B9</f>
        <v>Grue</v>
      </c>
      <c r="B18" s="188" t="s">
        <v>221</v>
      </c>
      <c r="C18" s="188">
        <v>1</v>
      </c>
      <c r="D18" s="190">
        <f>'PRIX ELEMENTAIRES ENGINS EQUI'!G9*0.8</f>
        <v>640</v>
      </c>
      <c r="E18" s="190">
        <f>'PRIX ELEMENTAIRES ENGINS EQUI'!G9*0.2</f>
        <v>160</v>
      </c>
      <c r="F18" s="190">
        <f>D18*C18</f>
        <v>640</v>
      </c>
      <c r="G18" s="190">
        <f>E18*C18</f>
        <v>160</v>
      </c>
      <c r="H18" s="190">
        <f>SDP!$K$4</f>
        <v>1.2</v>
      </c>
      <c r="I18" s="190">
        <f>(G18+F18)*H18</f>
        <v>960</v>
      </c>
    </row>
    <row r="19" spans="1:11" ht="17.25" customHeight="1">
      <c r="A19" s="188"/>
      <c r="B19" s="188" t="s">
        <v>221</v>
      </c>
      <c r="C19" s="188"/>
      <c r="D19" s="190"/>
      <c r="E19" s="190"/>
      <c r="F19" s="190">
        <f t="shared" ref="F19:F23" si="3">D19*C19</f>
        <v>0</v>
      </c>
      <c r="G19" s="190">
        <f t="shared" ref="G19:G23" si="4">E19*C19</f>
        <v>0</v>
      </c>
      <c r="H19" s="190">
        <f>SDP!$K$4</f>
        <v>1.2</v>
      </c>
      <c r="I19" s="190">
        <f t="shared" ref="I19:I23" si="5">(G19+F19)*H19</f>
        <v>0</v>
      </c>
    </row>
    <row r="20" spans="1:11" ht="21" customHeight="1">
      <c r="A20" s="188"/>
      <c r="B20" s="188" t="s">
        <v>221</v>
      </c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/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/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860</v>
      </c>
      <c r="G26" s="139">
        <f>SUM(G17:G25)</f>
        <v>215</v>
      </c>
      <c r="H26" s="153">
        <f>SDP!$K$4</f>
        <v>1.2</v>
      </c>
      <c r="I26" s="139">
        <f>SUM(I17:I25)</f>
        <v>1290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2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58.868000000000002</v>
      </c>
      <c r="G29" s="190">
        <f>ROUND(E29*C29,3)</f>
        <v>14.715999999999999</v>
      </c>
      <c r="H29" s="190">
        <f>SDP!$K$4</f>
        <v>1.2</v>
      </c>
      <c r="I29" s="190">
        <f t="shared" si="6"/>
        <v>88.300799999999995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8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171.904</v>
      </c>
      <c r="G30" s="190">
        <f t="shared" ref="G30" si="10">E30*C30</f>
        <v>42.975999999999999</v>
      </c>
      <c r="H30" s="190">
        <f>SDP!$K$4</f>
        <v>1.2</v>
      </c>
      <c r="I30" s="190">
        <f t="shared" si="6"/>
        <v>257.85599999999999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264.3</v>
      </c>
      <c r="G31" s="139">
        <f>SUM(G28:G30)</f>
        <v>66.073999999999998</v>
      </c>
      <c r="H31" s="153">
        <f>SDP!$K$4</f>
        <v>1.2</v>
      </c>
      <c r="I31" s="139">
        <f>SUM(I28:I30)</f>
        <v>396.44880000000001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1124.3</v>
      </c>
      <c r="G34" s="143">
        <f>G31+G26</f>
        <v>281.07400000000001</v>
      </c>
      <c r="H34" s="156"/>
      <c r="I34" s="150">
        <f>I31+I26</f>
        <v>1686.4488000000001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10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1775.1700000000003</v>
      </c>
      <c r="G38" s="145">
        <f>G34/G36+G15</f>
        <v>360.65540000000004</v>
      </c>
      <c r="H38" s="160"/>
      <c r="I38" s="145">
        <f>I34/G36+I15</f>
        <v>2163.9328799999998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1775.17</v>
      </c>
      <c r="G39" s="146">
        <f>ROUND(G38,3)</f>
        <v>360.65499999999997</v>
      </c>
      <c r="H39" s="161">
        <f>SDP!$K$4</f>
        <v>1.2</v>
      </c>
      <c r="I39" s="146">
        <f>ROUND(I38,3)</f>
        <v>2163.933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>
  <sheetPr codeName="Feuil50"/>
  <dimension ref="A1:O39"/>
  <sheetViews>
    <sheetView topLeftCell="A16" workbookViewId="0">
      <selection activeCell="F31" sqref="F31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87</v>
      </c>
      <c r="B1" s="221" t="str">
        <f>'BP+BE'!B58</f>
        <v>Canal de section trapézoidale en BA fond=12m; prof=3m; fuit=2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FOURNITURES'!B121</f>
        <v>Beton 350 HRS</v>
      </c>
      <c r="B5" s="188" t="s">
        <v>23</v>
      </c>
      <c r="C5" s="188">
        <v>5.4634650000000002</v>
      </c>
      <c r="D5" s="190">
        <f>'PRIX ELEMENTAIRES FOURNITURES'!J121*0.8</f>
        <v>73.600000000000009</v>
      </c>
      <c r="E5" s="190">
        <f>'PRIX ELEMENTAIRES FOURNITURES'!J121*0.2</f>
        <v>18.400000000000002</v>
      </c>
      <c r="F5" s="190">
        <f t="shared" ref="F5:F10" si="0">D5*C5</f>
        <v>402.11102400000004</v>
      </c>
      <c r="G5" s="190">
        <f t="shared" ref="G5:G10" si="1">E5*C5</f>
        <v>100.52775600000001</v>
      </c>
      <c r="H5" s="158">
        <f>SDP!$K$4</f>
        <v>1.2</v>
      </c>
      <c r="I5" s="190">
        <f t="shared" ref="I5:I11" si="2">(F5+G5)*H5</f>
        <v>603.16653600000006</v>
      </c>
      <c r="L5" s="136"/>
    </row>
    <row r="6" spans="1:15" ht="17.25" customHeight="1">
      <c r="A6" s="188" t="str">
        <f>'PRIX ELEMENTAIRES FOURNITURES'!B28</f>
        <v>Acier</v>
      </c>
      <c r="B6" s="188" t="s">
        <v>143</v>
      </c>
      <c r="C6" s="188">
        <v>375</v>
      </c>
      <c r="D6" s="190">
        <f>'PRIX ELEMENTAIRES FOURNITURES'!J28*0.8</f>
        <v>1.0903200000000002</v>
      </c>
      <c r="E6" s="190">
        <f>'PRIX ELEMENTAIRES FOURNITURES'!J28*0.2</f>
        <v>0.27258000000000004</v>
      </c>
      <c r="F6" s="190">
        <f t="shared" si="0"/>
        <v>408.87000000000006</v>
      </c>
      <c r="G6" s="190">
        <f t="shared" si="1"/>
        <v>102.21750000000002</v>
      </c>
      <c r="H6" s="158">
        <f>SDP!$K$4</f>
        <v>1.2</v>
      </c>
      <c r="I6" s="190">
        <f t="shared" si="2"/>
        <v>613.30500000000006</v>
      </c>
      <c r="L6" s="136"/>
    </row>
    <row r="7" spans="1:15" ht="15" customHeight="1">
      <c r="A7" s="188" t="str">
        <f>'PRIX ELEMENTAIRES FOURNITURES'!B110</f>
        <v>Béton 150</v>
      </c>
      <c r="B7" s="188" t="s">
        <v>23</v>
      </c>
      <c r="C7" s="188">
        <v>2.73</v>
      </c>
      <c r="D7" s="190">
        <f>'PRIX ELEMENTAIRES FOURNITURES'!J110*0.8</f>
        <v>48.56</v>
      </c>
      <c r="E7" s="190">
        <f>'PRIX ELEMENTAIRES FOURNITURES'!J110*0.2</f>
        <v>12.14</v>
      </c>
      <c r="F7" s="190">
        <f t="shared" si="0"/>
        <v>132.56880000000001</v>
      </c>
      <c r="G7" s="190">
        <f t="shared" si="1"/>
        <v>33.142200000000003</v>
      </c>
      <c r="H7" s="158">
        <f>SDP!$K$4</f>
        <v>1.2</v>
      </c>
      <c r="I7" s="190">
        <f t="shared" si="2"/>
        <v>198.85320000000002</v>
      </c>
    </row>
    <row r="8" spans="1:15" ht="21" customHeight="1">
      <c r="A8" s="188" t="str">
        <f>'PRIX ELEMENTAIRES FOURNITURES'!B122</f>
        <v>coffrage ordinaire</v>
      </c>
      <c r="B8" s="188" t="s">
        <v>21</v>
      </c>
      <c r="C8" s="188">
        <v>0.5</v>
      </c>
      <c r="D8" s="190">
        <f>'PRIX ELEMENTAIRES FOURNITURES'!J122*0.8</f>
        <v>4.8000000000000007</v>
      </c>
      <c r="E8" s="190">
        <f>'PRIX ELEMENTAIRES FOURNITURES'!J122*0.2</f>
        <v>1.2000000000000002</v>
      </c>
      <c r="F8" s="190">
        <f t="shared" si="0"/>
        <v>2.4000000000000004</v>
      </c>
      <c r="G8" s="190">
        <f t="shared" si="1"/>
        <v>0.60000000000000009</v>
      </c>
      <c r="H8" s="158">
        <f>SDP!$K$4</f>
        <v>1.2</v>
      </c>
      <c r="I8" s="190">
        <f t="shared" si="2"/>
        <v>3.6000000000000005</v>
      </c>
      <c r="L8" s="136"/>
    </row>
    <row r="9" spans="1:15" ht="19.5" customHeight="1">
      <c r="A9" s="188" t="str">
        <f>'PRIX ELEMENTAIRES FOURNITURES'!B112</f>
        <v>Gravier 25/40</v>
      </c>
      <c r="B9" s="188" t="s">
        <v>23</v>
      </c>
      <c r="C9" s="188">
        <v>4.68</v>
      </c>
      <c r="D9" s="190">
        <f>'PRIX ELEMENTAIRES FOURNITURES'!J112*0.8</f>
        <v>20.126400000000004</v>
      </c>
      <c r="E9" s="190">
        <f>'PRIX ELEMENTAIRES FOURNITURES'!J112*0.2</f>
        <v>5.031600000000001</v>
      </c>
      <c r="F9" s="190">
        <f t="shared" si="0"/>
        <v>94.191552000000016</v>
      </c>
      <c r="G9" s="190">
        <f t="shared" si="1"/>
        <v>23.547888000000004</v>
      </c>
      <c r="H9" s="158">
        <f>SDP!$K$4</f>
        <v>1.2</v>
      </c>
      <c r="I9" s="190">
        <f t="shared" si="2"/>
        <v>141.287328</v>
      </c>
      <c r="L9" s="136"/>
    </row>
    <row r="10" spans="1:15" ht="17.25" customHeight="1">
      <c r="A10" s="188" t="str">
        <f>'PRIX ELEMENTAIRES FOURNITURES'!B113</f>
        <v>Gravier 4/15</v>
      </c>
      <c r="B10" s="188" t="s">
        <v>23</v>
      </c>
      <c r="C10" s="188">
        <v>4.6500000000000004</v>
      </c>
      <c r="D10" s="190">
        <f>'PRIX ELEMENTAIRES FOURNITURES'!J113*0.8</f>
        <v>20.185600000000001</v>
      </c>
      <c r="E10" s="190">
        <f>'PRIX ELEMENTAIRES FOURNITURES'!J113*0.2</f>
        <v>5.0464000000000002</v>
      </c>
      <c r="F10" s="190">
        <f t="shared" si="0"/>
        <v>93.863040000000012</v>
      </c>
      <c r="G10" s="190">
        <f t="shared" si="1"/>
        <v>23.465760000000003</v>
      </c>
      <c r="H10" s="158">
        <f>SDP!$K$4</f>
        <v>1.2</v>
      </c>
      <c r="I10" s="190">
        <f t="shared" si="2"/>
        <v>140.79456000000002</v>
      </c>
      <c r="L10" s="136"/>
    </row>
    <row r="11" spans="1:15" ht="18" customHeight="1">
      <c r="A11" s="188" t="str">
        <f>'PRIX ELEMENTAIRES FOURNITURES'!B123</f>
        <v>géotextile</v>
      </c>
      <c r="B11" s="188" t="s">
        <v>21</v>
      </c>
      <c r="C11" s="188">
        <v>27</v>
      </c>
      <c r="D11" s="190">
        <f>'PRIX ELEMENTAIRES FOURNITURES'!J123*0.8</f>
        <v>1.4400000000000002</v>
      </c>
      <c r="E11" s="190">
        <f>'PRIX ELEMENTAIRES FOURNITURES'!J123*0.2</f>
        <v>0.36000000000000004</v>
      </c>
      <c r="F11" s="190">
        <f t="shared" ref="F11" si="3">D11*C11</f>
        <v>38.880000000000003</v>
      </c>
      <c r="G11" s="190">
        <f t="shared" ref="G11" si="4">E11*C11</f>
        <v>9.7200000000000006</v>
      </c>
      <c r="H11" s="158">
        <f>SDP!$K$4</f>
        <v>1.2</v>
      </c>
      <c r="I11" s="190">
        <f t="shared" si="2"/>
        <v>58.32</v>
      </c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1466.1055200000003</v>
      </c>
      <c r="G15" s="139">
        <f>SUM(G5:G14)</f>
        <v>293.22110400000008</v>
      </c>
      <c r="H15" s="153">
        <f>SDP!$K$4</f>
        <v>1.2</v>
      </c>
      <c r="I15" s="139">
        <f>SUM(I5:I14)</f>
        <v>1759.3266239999998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 t="str">
        <f>'PRIX ELEMENTAIRES ENGINS EQUI'!B36</f>
        <v>Pelle sur chenilles</v>
      </c>
      <c r="B17" s="188" t="s">
        <v>221</v>
      </c>
      <c r="C17" s="188">
        <v>1</v>
      </c>
      <c r="D17" s="190">
        <f>'PRIX ELEMENTAIRES ENGINS EQUI'!G36*0.8</f>
        <v>440</v>
      </c>
      <c r="E17" s="190">
        <f>'PRIX ELEMENTAIRES ENGINS EQUI'!G36*0.2</f>
        <v>110</v>
      </c>
      <c r="F17" s="190">
        <f>D17*C17</f>
        <v>440</v>
      </c>
      <c r="G17" s="190">
        <f>E17*C17</f>
        <v>110</v>
      </c>
      <c r="H17" s="190">
        <f>SDP!$K$4</f>
        <v>1.2</v>
      </c>
      <c r="I17" s="190">
        <f>(G17+F17)*H17</f>
        <v>660</v>
      </c>
    </row>
    <row r="18" spans="1:11" ht="21" customHeight="1">
      <c r="A18" s="188" t="str">
        <f>'PRIX ELEMENTAIRES ENGINS EQUI'!B28</f>
        <v>Atelier ferraillage</v>
      </c>
      <c r="B18" s="188" t="s">
        <v>221</v>
      </c>
      <c r="C18" s="188">
        <v>1</v>
      </c>
      <c r="D18" s="190">
        <f>'PRIX ELEMENTAIRES ENGINS EQUI'!G28*0.8</f>
        <v>80</v>
      </c>
      <c r="E18" s="190">
        <f>'PRIX ELEMENTAIRES ENGINS EQUI'!G28*0.2</f>
        <v>20</v>
      </c>
      <c r="F18" s="190">
        <f>D18*C18</f>
        <v>80</v>
      </c>
      <c r="G18" s="190">
        <f>E18*C18</f>
        <v>20</v>
      </c>
      <c r="H18" s="190">
        <f>SDP!$K$4</f>
        <v>1.2</v>
      </c>
      <c r="I18" s="190">
        <f>(G18+F18)*H18</f>
        <v>120</v>
      </c>
    </row>
    <row r="19" spans="1:11" ht="17.25" customHeight="1">
      <c r="A19" s="188" t="str">
        <f>'PRIX ELEMENTAIRES ENGINS EQUI'!B18</f>
        <v>Camion plâteau/semi</v>
      </c>
      <c r="B19" s="188" t="s">
        <v>221</v>
      </c>
      <c r="C19" s="188">
        <v>0.5</v>
      </c>
      <c r="D19" s="190">
        <f>'PRIX ELEMENTAIRES ENGINS EQUI'!G18*0.8</f>
        <v>360</v>
      </c>
      <c r="E19" s="190">
        <f>'PRIX ELEMENTAIRES ENGINS EQUI'!G18*0.2</f>
        <v>90</v>
      </c>
      <c r="F19" s="190">
        <f t="shared" ref="F19:F23" si="5">D19*C19</f>
        <v>180</v>
      </c>
      <c r="G19" s="190">
        <f t="shared" ref="G19:G23" si="6">E19*C19</f>
        <v>45</v>
      </c>
      <c r="H19" s="190">
        <f>SDP!$K$4</f>
        <v>1.2</v>
      </c>
      <c r="I19" s="190">
        <f t="shared" ref="I19:I23" si="7">(G19+F19)*H19</f>
        <v>270</v>
      </c>
    </row>
    <row r="20" spans="1:11" ht="21" customHeight="1">
      <c r="A20" s="188" t="str">
        <f>'PRIX ELEMENTAIRES ENGINS EQUI'!B15</f>
        <v>Trax</v>
      </c>
      <c r="B20" s="188" t="s">
        <v>221</v>
      </c>
      <c r="C20" s="188">
        <v>0.5</v>
      </c>
      <c r="D20" s="190">
        <f>'PRIX ELEMENTAIRES ENGINS EQUI'!G15*0.8</f>
        <v>280</v>
      </c>
      <c r="E20" s="190">
        <f>'PRIX ELEMENTAIRES ENGINS EQUI'!G15*0.2</f>
        <v>70</v>
      </c>
      <c r="F20" s="190">
        <f t="shared" si="5"/>
        <v>140</v>
      </c>
      <c r="G20" s="190">
        <f t="shared" si="6"/>
        <v>35</v>
      </c>
      <c r="H20" s="190">
        <f>SDP!$K$4</f>
        <v>1.2</v>
      </c>
      <c r="I20" s="190">
        <f t="shared" si="7"/>
        <v>210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5"/>
        <v>0</v>
      </c>
      <c r="G21" s="190">
        <f t="shared" si="6"/>
        <v>0</v>
      </c>
      <c r="H21" s="190">
        <f>SDP!$K$4</f>
        <v>1.2</v>
      </c>
      <c r="I21" s="190">
        <f t="shared" si="7"/>
        <v>0</v>
      </c>
    </row>
    <row r="22" spans="1:11" ht="21" customHeight="1">
      <c r="A22" s="188"/>
      <c r="B22" s="188"/>
      <c r="C22" s="188"/>
      <c r="D22" s="190"/>
      <c r="E22" s="190">
        <v>0</v>
      </c>
      <c r="F22" s="190">
        <f t="shared" si="5"/>
        <v>0</v>
      </c>
      <c r="G22" s="190">
        <f t="shared" si="6"/>
        <v>0</v>
      </c>
      <c r="H22" s="190">
        <f>SDP!$K$4</f>
        <v>1.2</v>
      </c>
      <c r="I22" s="190">
        <f t="shared" si="7"/>
        <v>0</v>
      </c>
    </row>
    <row r="23" spans="1:11" ht="18.75" customHeight="1">
      <c r="A23" s="188"/>
      <c r="B23" s="188"/>
      <c r="C23" s="188"/>
      <c r="D23" s="190"/>
      <c r="E23" s="190">
        <v>0</v>
      </c>
      <c r="F23" s="190">
        <f t="shared" si="5"/>
        <v>0</v>
      </c>
      <c r="G23" s="190">
        <f t="shared" si="6"/>
        <v>0</v>
      </c>
      <c r="H23" s="190">
        <f>SDP!$K$4</f>
        <v>1.2</v>
      </c>
      <c r="I23" s="190">
        <f t="shared" si="7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840</v>
      </c>
      <c r="G26" s="139">
        <f>SUM(G17:G25)</f>
        <v>210</v>
      </c>
      <c r="H26" s="153">
        <f>SDP!$K$4</f>
        <v>1.2</v>
      </c>
      <c r="I26" s="139">
        <f>SUM(I17:I25)</f>
        <v>1260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8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2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58.868000000000002</v>
      </c>
      <c r="G29" s="190">
        <f>ROUND(E29*C29,3)</f>
        <v>14.715999999999999</v>
      </c>
      <c r="H29" s="190">
        <f>SDP!$K$4</f>
        <v>1.2</v>
      </c>
      <c r="I29" s="190">
        <f t="shared" si="8"/>
        <v>88.300799999999995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6</v>
      </c>
      <c r="D30" s="190">
        <f t="shared" ref="D30" si="9">K30*0.8</f>
        <v>21.488</v>
      </c>
      <c r="E30" s="190">
        <f t="shared" ref="E30" si="10">K30*0.2</f>
        <v>5.3719999999999999</v>
      </c>
      <c r="F30" s="190">
        <f t="shared" ref="F30" si="11">D30*C30</f>
        <v>128.928</v>
      </c>
      <c r="G30" s="190">
        <f t="shared" ref="G30" si="12">E30*C30</f>
        <v>32.231999999999999</v>
      </c>
      <c r="H30" s="190">
        <f>SDP!$K$4</f>
        <v>1.2</v>
      </c>
      <c r="I30" s="190">
        <f t="shared" si="8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1061.3240000000001</v>
      </c>
      <c r="G34" s="143">
        <f>G31+G26</f>
        <v>265.33</v>
      </c>
      <c r="H34" s="156"/>
      <c r="I34" s="150">
        <f>I31+I26</f>
        <v>1591.9848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8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1598.7710200000004</v>
      </c>
      <c r="G38" s="145">
        <f>G34/G36+G15</f>
        <v>326.38735400000007</v>
      </c>
      <c r="H38" s="160"/>
      <c r="I38" s="145">
        <f>I34/G36+I15</f>
        <v>1958.3247239999998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1598.771</v>
      </c>
      <c r="G39" s="146">
        <f>ROUND(G38,3)</f>
        <v>326.387</v>
      </c>
      <c r="H39" s="161">
        <f>SDP!$K$4</f>
        <v>1.2</v>
      </c>
      <c r="I39" s="146">
        <f>ROUND(I38,3)</f>
        <v>1958.325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>
  <sheetPr codeName="Feuil51"/>
  <dimension ref="A1:O39"/>
  <sheetViews>
    <sheetView topLeftCell="A16" workbookViewId="0">
      <selection activeCell="G37" sqref="G37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86</v>
      </c>
      <c r="B1" s="221" t="str">
        <f>'BP+BE'!B59</f>
        <v>Canal de section trapézoidale en BA de même section que l'existant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FOURNITURES'!B121</f>
        <v>Beton 350 HRS</v>
      </c>
      <c r="B5" s="188" t="s">
        <v>23</v>
      </c>
      <c r="C5" s="188">
        <v>2.363</v>
      </c>
      <c r="D5" s="190">
        <f>'PRIX ELEMENTAIRES FOURNITURES'!J121*0.8</f>
        <v>73.600000000000009</v>
      </c>
      <c r="E5" s="190">
        <f>'PRIX ELEMENTAIRES FOURNITURES'!J121*0.2</f>
        <v>18.400000000000002</v>
      </c>
      <c r="F5" s="190">
        <f t="shared" ref="F5:F11" si="0">D5*C5</f>
        <v>173.91680000000002</v>
      </c>
      <c r="G5" s="190">
        <f t="shared" ref="G5:G11" si="1">E5*C5</f>
        <v>43.479200000000006</v>
      </c>
      <c r="H5" s="158">
        <f>SDP!$K$4</f>
        <v>1.2</v>
      </c>
      <c r="I5" s="190">
        <f t="shared" ref="I5:I11" si="2">(F5+G5)*H5</f>
        <v>260.87520000000001</v>
      </c>
      <c r="L5" s="136"/>
    </row>
    <row r="6" spans="1:15" ht="17.25" customHeight="1">
      <c r="A6" s="188" t="str">
        <f>'PRIX ELEMENTAIRES FOURNITURES'!B28</f>
        <v>Acier</v>
      </c>
      <c r="B6" s="188" t="s">
        <v>143</v>
      </c>
      <c r="C6" s="188">
        <v>150</v>
      </c>
      <c r="D6" s="190">
        <f>'PRIX ELEMENTAIRES FOURNITURES'!J28*0.8</f>
        <v>1.0903200000000002</v>
      </c>
      <c r="E6" s="190">
        <f>'PRIX ELEMENTAIRES FOURNITURES'!J28*0.2</f>
        <v>0.27258000000000004</v>
      </c>
      <c r="F6" s="190">
        <f t="shared" si="0"/>
        <v>163.54800000000003</v>
      </c>
      <c r="G6" s="190">
        <f t="shared" si="1"/>
        <v>40.887000000000008</v>
      </c>
      <c r="H6" s="158">
        <f>SDP!$K$4</f>
        <v>1.2</v>
      </c>
      <c r="I6" s="190">
        <f t="shared" si="2"/>
        <v>245.32200000000003</v>
      </c>
      <c r="L6" s="136"/>
    </row>
    <row r="7" spans="1:15" ht="15" customHeight="1">
      <c r="A7" s="188" t="str">
        <f>'PRIX ELEMENTAIRES FOURNITURES'!B110</f>
        <v>Béton 150</v>
      </c>
      <c r="B7" s="188" t="s">
        <v>23</v>
      </c>
      <c r="C7" s="188">
        <v>1.1499999999999999</v>
      </c>
      <c r="D7" s="190">
        <f>'PRIX ELEMENTAIRES FOURNITURES'!J110*0.8</f>
        <v>48.56</v>
      </c>
      <c r="E7" s="190">
        <f>'PRIX ELEMENTAIRES FOURNITURES'!J110*0.2</f>
        <v>12.14</v>
      </c>
      <c r="F7" s="190">
        <f t="shared" si="0"/>
        <v>55.844000000000001</v>
      </c>
      <c r="G7" s="190">
        <f t="shared" si="1"/>
        <v>13.961</v>
      </c>
      <c r="H7" s="158">
        <f>SDP!$K$4</f>
        <v>1.2</v>
      </c>
      <c r="I7" s="190">
        <f t="shared" si="2"/>
        <v>83.766000000000005</v>
      </c>
    </row>
    <row r="8" spans="1:15" ht="21" customHeight="1">
      <c r="A8" s="188" t="str">
        <f>'PRIX ELEMENTAIRES FOURNITURES'!B122</f>
        <v>coffrage ordinaire</v>
      </c>
      <c r="B8" s="188" t="s">
        <v>21</v>
      </c>
      <c r="C8" s="188">
        <v>0.5</v>
      </c>
      <c r="D8" s="190">
        <f>'PRIX ELEMENTAIRES FOURNITURES'!J122*0.8</f>
        <v>4.8000000000000007</v>
      </c>
      <c r="E8" s="190">
        <f>'PRIX ELEMENTAIRES FOURNITURES'!J122*0.2</f>
        <v>1.2000000000000002</v>
      </c>
      <c r="F8" s="190">
        <f t="shared" si="0"/>
        <v>2.4000000000000004</v>
      </c>
      <c r="G8" s="190">
        <f t="shared" si="1"/>
        <v>0.60000000000000009</v>
      </c>
      <c r="H8" s="158">
        <f>SDP!$K$4</f>
        <v>1.2</v>
      </c>
      <c r="I8" s="190">
        <f t="shared" si="2"/>
        <v>3.6000000000000005</v>
      </c>
      <c r="L8" s="136"/>
    </row>
    <row r="9" spans="1:15" ht="19.5" customHeight="1">
      <c r="A9" s="188" t="str">
        <f>'PRIX ELEMENTAIRES FOURNITURES'!B112</f>
        <v>Gravier 25/40</v>
      </c>
      <c r="B9" s="188" t="s">
        <v>23</v>
      </c>
      <c r="C9" s="188">
        <v>2.04</v>
      </c>
      <c r="D9" s="190">
        <f>'PRIX ELEMENTAIRES FOURNITURES'!J112*0.8</f>
        <v>20.126400000000004</v>
      </c>
      <c r="E9" s="190">
        <f>'PRIX ELEMENTAIRES FOURNITURES'!J112*0.2</f>
        <v>5.031600000000001</v>
      </c>
      <c r="F9" s="190">
        <f t="shared" si="0"/>
        <v>41.057856000000008</v>
      </c>
      <c r="G9" s="190">
        <f t="shared" si="1"/>
        <v>10.264464000000002</v>
      </c>
      <c r="H9" s="158">
        <f>SDP!$K$4</f>
        <v>1.2</v>
      </c>
      <c r="I9" s="190">
        <f t="shared" si="2"/>
        <v>61.586784000000009</v>
      </c>
      <c r="L9" s="136"/>
    </row>
    <row r="10" spans="1:15" ht="17.25" customHeight="1">
      <c r="A10" s="188" t="str">
        <f>'PRIX ELEMENTAIRES FOURNITURES'!B113</f>
        <v>Gravier 4/15</v>
      </c>
      <c r="B10" s="188" t="s">
        <v>23</v>
      </c>
      <c r="C10" s="188">
        <v>2.04</v>
      </c>
      <c r="D10" s="190">
        <f>'PRIX ELEMENTAIRES FOURNITURES'!J113*0.8</f>
        <v>20.185600000000001</v>
      </c>
      <c r="E10" s="190">
        <f>'PRIX ELEMENTAIRES FOURNITURES'!J113*0.2</f>
        <v>5.0464000000000002</v>
      </c>
      <c r="F10" s="190">
        <f t="shared" si="0"/>
        <v>41.178623999999999</v>
      </c>
      <c r="G10" s="190">
        <f t="shared" si="1"/>
        <v>10.294656</v>
      </c>
      <c r="H10" s="158">
        <f>SDP!$K$4</f>
        <v>1.2</v>
      </c>
      <c r="I10" s="190">
        <f t="shared" si="2"/>
        <v>61.767935999999999</v>
      </c>
      <c r="L10" s="136"/>
    </row>
    <row r="11" spans="1:15" ht="18" customHeight="1">
      <c r="A11" s="188" t="str">
        <f>'PRIX ELEMENTAIRES FOURNITURES'!B123</f>
        <v>géotextile</v>
      </c>
      <c r="B11" s="188" t="s">
        <v>21</v>
      </c>
      <c r="C11" s="188">
        <v>11</v>
      </c>
      <c r="D11" s="190">
        <f>'PRIX ELEMENTAIRES FOURNITURES'!J123*0.8</f>
        <v>1.4400000000000002</v>
      </c>
      <c r="E11" s="190">
        <f>'PRIX ELEMENTAIRES FOURNITURES'!J123*0.2</f>
        <v>0.36000000000000004</v>
      </c>
      <c r="F11" s="190">
        <f t="shared" si="0"/>
        <v>15.840000000000002</v>
      </c>
      <c r="G11" s="190">
        <f t="shared" si="1"/>
        <v>3.9600000000000004</v>
      </c>
      <c r="H11" s="158">
        <f>SDP!$K$4</f>
        <v>1.2</v>
      </c>
      <c r="I11" s="190">
        <f t="shared" si="2"/>
        <v>23.76</v>
      </c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617.23160000000018</v>
      </c>
      <c r="G15" s="139">
        <f>SUM(G5:G14)</f>
        <v>123.44632000000001</v>
      </c>
      <c r="H15" s="153">
        <f>SDP!$K$4</f>
        <v>1.2</v>
      </c>
      <c r="I15" s="139">
        <f>SUM(I5:I14)</f>
        <v>740.67791999999997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 t="str">
        <f>'PRIX ELEMENTAIRES ENGINS EQUI'!B36</f>
        <v>Pelle sur chenilles</v>
      </c>
      <c r="B17" s="188" t="s">
        <v>221</v>
      </c>
      <c r="C17" s="188">
        <v>1</v>
      </c>
      <c r="D17" s="190">
        <f>'PRIX ELEMENTAIRES ENGINS EQUI'!G36*0.8</f>
        <v>440</v>
      </c>
      <c r="E17" s="190">
        <f>'PRIX ELEMENTAIRES ENGINS EQUI'!G36*0.2</f>
        <v>110</v>
      </c>
      <c r="F17" s="190">
        <f>D17*C17</f>
        <v>440</v>
      </c>
      <c r="G17" s="190">
        <f>E17*C17</f>
        <v>110</v>
      </c>
      <c r="H17" s="190">
        <f>SDP!$K$4</f>
        <v>1.2</v>
      </c>
      <c r="I17" s="190">
        <f>(G17+F17)*H17</f>
        <v>660</v>
      </c>
    </row>
    <row r="18" spans="1:11" ht="21" customHeight="1">
      <c r="A18" s="188" t="str">
        <f>'PRIX ELEMENTAIRES ENGINS EQUI'!B28</f>
        <v>Atelier ferraillage</v>
      </c>
      <c r="B18" s="188" t="s">
        <v>221</v>
      </c>
      <c r="C18" s="188">
        <v>1</v>
      </c>
      <c r="D18" s="190">
        <f>'PRIX ELEMENTAIRES ENGINS EQUI'!G28*0.8</f>
        <v>80</v>
      </c>
      <c r="E18" s="190">
        <f>'PRIX ELEMENTAIRES ENGINS EQUI'!G28*0.2</f>
        <v>20</v>
      </c>
      <c r="F18" s="190">
        <f>D18*C18</f>
        <v>80</v>
      </c>
      <c r="G18" s="190">
        <f>E18*C18</f>
        <v>20</v>
      </c>
      <c r="H18" s="190">
        <f>SDP!$K$4</f>
        <v>1.2</v>
      </c>
      <c r="I18" s="190">
        <f>(G18+F18)*H18</f>
        <v>120</v>
      </c>
    </row>
    <row r="19" spans="1:11" ht="17.25" customHeight="1">
      <c r="A19" s="188" t="str">
        <f>'PRIX ELEMENTAIRES ENGINS EQUI'!B18</f>
        <v>Camion plâteau/semi</v>
      </c>
      <c r="B19" s="188" t="s">
        <v>221</v>
      </c>
      <c r="C19" s="188">
        <v>0.5</v>
      </c>
      <c r="D19" s="190">
        <f>'PRIX ELEMENTAIRES ENGINS EQUI'!G18*0.8</f>
        <v>360</v>
      </c>
      <c r="E19" s="190">
        <f>'PRIX ELEMENTAIRES ENGINS EQUI'!G18*0.2</f>
        <v>90</v>
      </c>
      <c r="F19" s="190">
        <f t="shared" ref="F19:F23" si="3">D19*C19</f>
        <v>180</v>
      </c>
      <c r="G19" s="190">
        <f t="shared" ref="G19:G23" si="4">E19*C19</f>
        <v>45</v>
      </c>
      <c r="H19" s="190">
        <f>SDP!$K$4</f>
        <v>1.2</v>
      </c>
      <c r="I19" s="190">
        <f t="shared" ref="I19:I23" si="5">(G19+F19)*H19</f>
        <v>270</v>
      </c>
    </row>
    <row r="20" spans="1:11" ht="21" customHeight="1">
      <c r="A20" s="188" t="str">
        <f>'PRIX ELEMENTAIRES ENGINS EQUI'!B15</f>
        <v>Trax</v>
      </c>
      <c r="B20" s="188" t="s">
        <v>221</v>
      </c>
      <c r="C20" s="188">
        <v>0.5</v>
      </c>
      <c r="D20" s="190">
        <f>'PRIX ELEMENTAIRES ENGINS EQUI'!G15*0.8</f>
        <v>280</v>
      </c>
      <c r="E20" s="190">
        <f>'PRIX ELEMENTAIRES ENGINS EQUI'!G15*0.2</f>
        <v>70</v>
      </c>
      <c r="F20" s="190">
        <f t="shared" si="3"/>
        <v>140</v>
      </c>
      <c r="G20" s="190">
        <f t="shared" si="4"/>
        <v>35</v>
      </c>
      <c r="H20" s="190">
        <f>SDP!$K$4</f>
        <v>1.2</v>
      </c>
      <c r="I20" s="190">
        <f t="shared" si="5"/>
        <v>210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/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/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840</v>
      </c>
      <c r="G26" s="139">
        <f>SUM(G17:G25)</f>
        <v>210</v>
      </c>
      <c r="H26" s="153">
        <f>SDP!$K$4</f>
        <v>1.2</v>
      </c>
      <c r="I26" s="139">
        <f>SUM(I17:I25)</f>
        <v>1260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2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58.868000000000002</v>
      </c>
      <c r="G29" s="190">
        <f>ROUND(E29*C29,3)</f>
        <v>14.715999999999999</v>
      </c>
      <c r="H29" s="190">
        <f>SDP!$K$4</f>
        <v>1.2</v>
      </c>
      <c r="I29" s="190">
        <f t="shared" si="6"/>
        <v>88.300799999999995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6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128.928</v>
      </c>
      <c r="G30" s="190">
        <f t="shared" ref="G30" si="10">E30*C30</f>
        <v>32.231999999999999</v>
      </c>
      <c r="H30" s="190">
        <f>SDP!$K$4</f>
        <v>1.2</v>
      </c>
      <c r="I30" s="190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1061.3240000000001</v>
      </c>
      <c r="G34" s="143">
        <f>G31+G26</f>
        <v>265.33</v>
      </c>
      <c r="H34" s="156"/>
      <c r="I34" s="150">
        <f>I31+I26</f>
        <v>1591.9848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10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723.36400000000015</v>
      </c>
      <c r="G38" s="145">
        <f>G34/G36+G15</f>
        <v>149.97932</v>
      </c>
      <c r="H38" s="160"/>
      <c r="I38" s="145">
        <f>I34/G36+I15</f>
        <v>899.87639999999999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723.36400000000003</v>
      </c>
      <c r="G39" s="146">
        <f>ROUND(G38,3)</f>
        <v>149.97900000000001</v>
      </c>
      <c r="H39" s="161">
        <f>SDP!$K$4</f>
        <v>1.2</v>
      </c>
      <c r="I39" s="146">
        <f>ROUND(I38,3)</f>
        <v>899.87599999999998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>
  <sheetPr codeName="Feuil52"/>
  <dimension ref="A1:O39"/>
  <sheetViews>
    <sheetView topLeftCell="A16" workbookViewId="0">
      <selection activeCell="A19" sqref="A19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88</v>
      </c>
      <c r="B1" s="221" t="str">
        <f>'BP+BE'!B60</f>
        <v>Regard à grille simple en BA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FOURNITURES'!B124</f>
        <v>regard a grille 80x80</v>
      </c>
      <c r="B5" s="188" t="s">
        <v>467</v>
      </c>
      <c r="C5" s="188">
        <v>1</v>
      </c>
      <c r="D5" s="190">
        <f>'PRIX ELEMENTAIRES FOURNITURES'!J124*0.8</f>
        <v>104</v>
      </c>
      <c r="E5" s="190">
        <f>'PRIX ELEMENTAIRES FOURNITURES'!J124*0.2</f>
        <v>26</v>
      </c>
      <c r="F5" s="190">
        <f t="shared" ref="F5:F11" si="0">D5*C5</f>
        <v>104</v>
      </c>
      <c r="G5" s="190">
        <f t="shared" ref="G5:G11" si="1">E5*C5</f>
        <v>26</v>
      </c>
      <c r="H5" s="158">
        <f>SDP!$K$4</f>
        <v>1.2</v>
      </c>
      <c r="I5" s="190">
        <f t="shared" ref="I5:I11" si="2">(F5+G5)*H5</f>
        <v>156</v>
      </c>
      <c r="L5" s="136"/>
    </row>
    <row r="6" spans="1:15" ht="17.25" customHeight="1">
      <c r="A6" s="188" t="str">
        <f>'PRIX ELEMENTAIRES FOURNITURES'!B125</f>
        <v>rehausse de RG 80x80</v>
      </c>
      <c r="B6" s="188" t="s">
        <v>467</v>
      </c>
      <c r="C6" s="188">
        <v>3</v>
      </c>
      <c r="D6" s="190">
        <f>'PRIX ELEMENTAIRES FOURNITURES'!J125*0.8</f>
        <v>28.8</v>
      </c>
      <c r="E6" s="190">
        <f>'PRIX ELEMENTAIRES FOURNITURES'!J125*0.2</f>
        <v>7.2</v>
      </c>
      <c r="F6" s="190">
        <f t="shared" si="0"/>
        <v>86.4</v>
      </c>
      <c r="G6" s="190">
        <f t="shared" si="1"/>
        <v>21.6</v>
      </c>
      <c r="H6" s="158">
        <f>SDP!$K$4</f>
        <v>1.2</v>
      </c>
      <c r="I6" s="190">
        <f t="shared" si="2"/>
        <v>129.6</v>
      </c>
      <c r="L6" s="136"/>
    </row>
    <row r="7" spans="1:15" ht="15" customHeight="1">
      <c r="A7" s="188" t="str">
        <f>'PRIX ELEMENTAIRES FOURNITURES'!B110</f>
        <v>Béton 150</v>
      </c>
      <c r="B7" s="188" t="s">
        <v>23</v>
      </c>
      <c r="C7" s="188">
        <v>0.3</v>
      </c>
      <c r="D7" s="190">
        <f>'PRIX ELEMENTAIRES FOURNITURES'!J110*0.8</f>
        <v>48.56</v>
      </c>
      <c r="E7" s="190">
        <f>'PRIX ELEMENTAIRES FOURNITURES'!J110*0.2</f>
        <v>12.14</v>
      </c>
      <c r="F7" s="190">
        <f t="shared" si="0"/>
        <v>14.568</v>
      </c>
      <c r="G7" s="190">
        <f t="shared" si="1"/>
        <v>3.6419999999999999</v>
      </c>
      <c r="H7" s="158">
        <f>SDP!$K$4</f>
        <v>1.2</v>
      </c>
      <c r="I7" s="190">
        <f t="shared" si="2"/>
        <v>21.852</v>
      </c>
    </row>
    <row r="8" spans="1:15" ht="21" customHeight="1">
      <c r="A8" s="188" t="str">
        <f>'PRIX ELEMENTAIRES FOURNITURES'!B126</f>
        <v>grille</v>
      </c>
      <c r="B8" s="188" t="s">
        <v>467</v>
      </c>
      <c r="C8" s="188">
        <v>1</v>
      </c>
      <c r="D8" s="190">
        <f>'PRIX ELEMENTAIRES FOURNITURES'!J126*0.8</f>
        <v>147.20000000000002</v>
      </c>
      <c r="E8" s="190">
        <f>'PRIX ELEMENTAIRES FOURNITURES'!J126*0.2</f>
        <v>36.800000000000004</v>
      </c>
      <c r="F8" s="190">
        <f t="shared" si="0"/>
        <v>147.20000000000002</v>
      </c>
      <c r="G8" s="190">
        <f t="shared" si="1"/>
        <v>36.800000000000004</v>
      </c>
      <c r="H8" s="158">
        <f>SDP!$K$4</f>
        <v>1.2</v>
      </c>
      <c r="I8" s="190">
        <f t="shared" si="2"/>
        <v>220.80000000000004</v>
      </c>
      <c r="L8" s="136"/>
    </row>
    <row r="9" spans="1:15" ht="19.5" customHeight="1">
      <c r="A9" s="188" t="str">
        <f>'PRIX ELEMENTAIRES FOURNITURES'!B127</f>
        <v>dalle 800</v>
      </c>
      <c r="B9" s="188" t="s">
        <v>467</v>
      </c>
      <c r="C9" s="188">
        <v>1</v>
      </c>
      <c r="D9" s="190">
        <f>'PRIX ELEMENTAIRES FOURNITURES'!J127*0.8</f>
        <v>32</v>
      </c>
      <c r="E9" s="190">
        <f>'PRIX ELEMENTAIRES FOURNITURES'!J127*0.2</f>
        <v>8</v>
      </c>
      <c r="F9" s="190">
        <f t="shared" si="0"/>
        <v>32</v>
      </c>
      <c r="G9" s="190">
        <f t="shared" si="1"/>
        <v>8</v>
      </c>
      <c r="H9" s="158">
        <f>SDP!$K$4</f>
        <v>1.2</v>
      </c>
      <c r="I9" s="190">
        <f t="shared" si="2"/>
        <v>48</v>
      </c>
      <c r="L9" s="136"/>
    </row>
    <row r="10" spans="1:15" ht="17.25" customHeight="1">
      <c r="A10" s="188"/>
      <c r="B10" s="188"/>
      <c r="C10" s="188"/>
      <c r="D10" s="190"/>
      <c r="E10" s="190"/>
      <c r="F10" s="190">
        <f t="shared" si="0"/>
        <v>0</v>
      </c>
      <c r="G10" s="190">
        <f t="shared" si="1"/>
        <v>0</v>
      </c>
      <c r="H10" s="158">
        <f>SDP!$K$4</f>
        <v>1.2</v>
      </c>
      <c r="I10" s="190">
        <f t="shared" si="2"/>
        <v>0</v>
      </c>
      <c r="L10" s="136"/>
    </row>
    <row r="11" spans="1:15" ht="18" customHeight="1">
      <c r="A11" s="188" t="s">
        <v>471</v>
      </c>
      <c r="B11" s="188"/>
      <c r="C11" s="188"/>
      <c r="D11" s="190"/>
      <c r="E11" s="190"/>
      <c r="F11" s="190">
        <f t="shared" si="0"/>
        <v>0</v>
      </c>
      <c r="G11" s="190">
        <f t="shared" si="1"/>
        <v>0</v>
      </c>
      <c r="H11" s="158">
        <f>SDP!$K$4</f>
        <v>1.2</v>
      </c>
      <c r="I11" s="190">
        <f t="shared" si="2"/>
        <v>0</v>
      </c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480.21000000000009</v>
      </c>
      <c r="G15" s="139">
        <f>SUM(G5:G14)</f>
        <v>96.042000000000002</v>
      </c>
      <c r="H15" s="153">
        <f>SDP!$K$4</f>
        <v>1.2</v>
      </c>
      <c r="I15" s="139">
        <f>SUM(I5:I14)</f>
        <v>576.25200000000007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 t="str">
        <f>'PRIX ELEMENTAIRES ENGINS EQUI'!B36</f>
        <v>Pelle sur chenilles</v>
      </c>
      <c r="B17" s="188" t="s">
        <v>221</v>
      </c>
      <c r="C17" s="188">
        <v>1</v>
      </c>
      <c r="D17" s="190">
        <f>'PRIX ELEMENTAIRES ENGINS EQUI'!G36*0.8</f>
        <v>440</v>
      </c>
      <c r="E17" s="190">
        <f>'PRIX ELEMENTAIRES ENGINS EQUI'!G36*0.2</f>
        <v>110</v>
      </c>
      <c r="F17" s="190">
        <f>D17*C17</f>
        <v>440</v>
      </c>
      <c r="G17" s="190">
        <f>E17*C17</f>
        <v>110</v>
      </c>
      <c r="H17" s="190">
        <f>SDP!$K$4</f>
        <v>1.2</v>
      </c>
      <c r="I17" s="190">
        <f>(G17+F17)*H17</f>
        <v>660</v>
      </c>
    </row>
    <row r="18" spans="1:11" ht="21" customHeight="1">
      <c r="A18" s="188" t="str">
        <f>'PRIX ELEMENTAIRES ENGINS EQUI'!B20</f>
        <v>Pompe</v>
      </c>
      <c r="B18" s="188" t="s">
        <v>221</v>
      </c>
      <c r="C18" s="188">
        <v>1</v>
      </c>
      <c r="D18" s="190">
        <f>'PRIX ELEMENTAIRES ENGINS EQUI'!G20*0.8</f>
        <v>40</v>
      </c>
      <c r="E18" s="190">
        <f>'PRIX ELEMENTAIRES ENGINS EQUI'!G20*0.2</f>
        <v>10</v>
      </c>
      <c r="F18" s="190">
        <f>D18*C18</f>
        <v>40</v>
      </c>
      <c r="G18" s="190">
        <f>E18*C18</f>
        <v>10</v>
      </c>
      <c r="H18" s="190">
        <f>SDP!$K$4</f>
        <v>1.2</v>
      </c>
      <c r="I18" s="190">
        <f>(G18+F18)*H18</f>
        <v>60</v>
      </c>
    </row>
    <row r="19" spans="1:11" ht="17.25" customHeight="1">
      <c r="A19" s="188"/>
      <c r="B19" s="188"/>
      <c r="C19" s="188"/>
      <c r="D19" s="190"/>
      <c r="E19" s="190"/>
      <c r="F19" s="190">
        <f t="shared" ref="F19:F23" si="3">D19*C19</f>
        <v>0</v>
      </c>
      <c r="G19" s="190">
        <f t="shared" ref="G19:G23" si="4">E19*C19</f>
        <v>0</v>
      </c>
      <c r="H19" s="190">
        <f>SDP!$K$4</f>
        <v>1.2</v>
      </c>
      <c r="I19" s="190">
        <f t="shared" ref="I19:I23" si="5">(G19+F19)*H19</f>
        <v>0</v>
      </c>
    </row>
    <row r="20" spans="1:11" ht="21" customHeight="1">
      <c r="A20" s="188"/>
      <c r="B20" s="188"/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/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/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480</v>
      </c>
      <c r="G26" s="139">
        <f>SUM(G17:G25)</f>
        <v>120</v>
      </c>
      <c r="H26" s="153">
        <f>SDP!$K$4</f>
        <v>1.2</v>
      </c>
      <c r="I26" s="139">
        <f>SUM(I17:I25)</f>
        <v>720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2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58.868000000000002</v>
      </c>
      <c r="G29" s="190">
        <f>ROUND(E29*C29,3)</f>
        <v>14.715999999999999</v>
      </c>
      <c r="H29" s="190">
        <f>SDP!$K$4</f>
        <v>1.2</v>
      </c>
      <c r="I29" s="190">
        <f t="shared" si="6"/>
        <v>88.300799999999995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6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128.928</v>
      </c>
      <c r="G30" s="190">
        <f t="shared" ref="G30" si="10">E30*C30</f>
        <v>32.231999999999999</v>
      </c>
      <c r="H30" s="190">
        <f>SDP!$K$4</f>
        <v>1.2</v>
      </c>
      <c r="I30" s="190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701.32400000000007</v>
      </c>
      <c r="G34" s="143">
        <f>G31+G26</f>
        <v>175.32999999999998</v>
      </c>
      <c r="H34" s="156"/>
      <c r="I34" s="150">
        <f>I31+I26</f>
        <v>1051.9848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10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550.34240000000011</v>
      </c>
      <c r="G38" s="145">
        <f>G34/G36+G15</f>
        <v>113.575</v>
      </c>
      <c r="H38" s="160"/>
      <c r="I38" s="145">
        <f>I34/G36+I15</f>
        <v>681.45048000000008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550.34199999999998</v>
      </c>
      <c r="G39" s="146">
        <f>ROUND(G38,3)</f>
        <v>113.575</v>
      </c>
      <c r="H39" s="161">
        <f>SDP!$K$4</f>
        <v>1.2</v>
      </c>
      <c r="I39" s="146">
        <f>ROUND(I38,3)</f>
        <v>681.45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>
  <sheetPr codeName="Feuil53"/>
  <dimension ref="A1:O39"/>
  <sheetViews>
    <sheetView topLeftCell="A16" workbookViewId="0">
      <selection activeCell="D32" sqref="D32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89</v>
      </c>
      <c r="B1" s="221" t="str">
        <f>'BP+BE'!B61</f>
        <v>Regard à grille double en BA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FOURNITURES'!B120</f>
        <v>Béton 350</v>
      </c>
      <c r="B5" s="188" t="s">
        <v>467</v>
      </c>
      <c r="C5" s="188">
        <v>3.6</v>
      </c>
      <c r="D5" s="190">
        <f>'PRIX ELEMENTAIRES FOURNITURES'!J120*0.8</f>
        <v>67.2</v>
      </c>
      <c r="E5" s="190">
        <f>'PRIX ELEMENTAIRES FOURNITURES'!J120*0.2</f>
        <v>16.8</v>
      </c>
      <c r="F5" s="190">
        <f t="shared" ref="F5:F11" si="0">D5*C5</f>
        <v>241.92000000000002</v>
      </c>
      <c r="G5" s="190">
        <f t="shared" ref="G5:G11" si="1">E5*C5</f>
        <v>60.480000000000004</v>
      </c>
      <c r="H5" s="158">
        <f>SDP!$K$4</f>
        <v>1.2</v>
      </c>
      <c r="I5" s="190">
        <f t="shared" ref="I5:I11" si="2">(F5+G5)*H5</f>
        <v>362.88000000000005</v>
      </c>
      <c r="L5" s="136"/>
    </row>
    <row r="6" spans="1:15" ht="17.25" customHeight="1">
      <c r="A6" s="188" t="str">
        <f>'PRIX ELEMENTAIRES FOURNITURES'!B128</f>
        <v>Béton 400</v>
      </c>
      <c r="B6" s="188" t="s">
        <v>467</v>
      </c>
      <c r="C6" s="188">
        <v>0.56999999999999995</v>
      </c>
      <c r="D6" s="190">
        <f>'PRIX ELEMENTAIRES FOURNITURES'!J128*0.8</f>
        <v>69.600000000000009</v>
      </c>
      <c r="E6" s="190">
        <f>'PRIX ELEMENTAIRES FOURNITURES'!J128*0.2</f>
        <v>17.400000000000002</v>
      </c>
      <c r="F6" s="190">
        <f t="shared" si="0"/>
        <v>39.672000000000004</v>
      </c>
      <c r="G6" s="190">
        <f t="shared" si="1"/>
        <v>9.918000000000001</v>
      </c>
      <c r="H6" s="158">
        <f>SDP!$K$4</f>
        <v>1.2</v>
      </c>
      <c r="I6" s="190">
        <f t="shared" si="2"/>
        <v>59.508000000000003</v>
      </c>
      <c r="L6" s="136"/>
    </row>
    <row r="7" spans="1:15" ht="15" customHeight="1">
      <c r="A7" s="188" t="str">
        <f>'PRIX ELEMENTAIRES FOURNITURES'!B110</f>
        <v>Béton 150</v>
      </c>
      <c r="B7" s="188" t="s">
        <v>23</v>
      </c>
      <c r="C7" s="188">
        <v>0.42</v>
      </c>
      <c r="D7" s="190">
        <f>'PRIX ELEMENTAIRES FOURNITURES'!J110*0.8</f>
        <v>48.56</v>
      </c>
      <c r="E7" s="190">
        <f>'PRIX ELEMENTAIRES FOURNITURES'!J110*0.2</f>
        <v>12.14</v>
      </c>
      <c r="F7" s="190">
        <f t="shared" si="0"/>
        <v>20.395199999999999</v>
      </c>
      <c r="G7" s="190">
        <f t="shared" si="1"/>
        <v>5.0987999999999998</v>
      </c>
      <c r="H7" s="158">
        <f>SDP!$K$4</f>
        <v>1.2</v>
      </c>
      <c r="I7" s="190">
        <f t="shared" si="2"/>
        <v>30.592799999999997</v>
      </c>
    </row>
    <row r="8" spans="1:15" ht="21" customHeight="1">
      <c r="A8" s="188" t="str">
        <f>'PRIX ELEMENTAIRES FOURNITURES'!B126</f>
        <v>grille</v>
      </c>
      <c r="B8" s="188" t="s">
        <v>467</v>
      </c>
      <c r="C8" s="188">
        <v>2</v>
      </c>
      <c r="D8" s="190">
        <f>'PRIX ELEMENTAIRES FOURNITURES'!J126*0.8</f>
        <v>147.20000000000002</v>
      </c>
      <c r="E8" s="190">
        <f>'PRIX ELEMENTAIRES FOURNITURES'!J126*0.2</f>
        <v>36.800000000000004</v>
      </c>
      <c r="F8" s="190">
        <f t="shared" si="0"/>
        <v>294.40000000000003</v>
      </c>
      <c r="G8" s="190">
        <f t="shared" si="1"/>
        <v>73.600000000000009</v>
      </c>
      <c r="H8" s="158">
        <f>SDP!$K$4</f>
        <v>1.2</v>
      </c>
      <c r="I8" s="190">
        <f t="shared" si="2"/>
        <v>441.60000000000008</v>
      </c>
      <c r="L8" s="136"/>
    </row>
    <row r="9" spans="1:15" ht="19.5" customHeight="1">
      <c r="A9" s="188" t="str">
        <f>'PRIX ELEMENTAIRES FOURNITURES'!B127</f>
        <v>dalle 800</v>
      </c>
      <c r="B9" s="188" t="s">
        <v>467</v>
      </c>
      <c r="C9" s="188">
        <v>2</v>
      </c>
      <c r="D9" s="190">
        <f>'PRIX ELEMENTAIRES FOURNITURES'!J127*0.8</f>
        <v>32</v>
      </c>
      <c r="E9" s="190">
        <f>'PRIX ELEMENTAIRES FOURNITURES'!J127*0.2</f>
        <v>8</v>
      </c>
      <c r="F9" s="190">
        <f t="shared" si="0"/>
        <v>64</v>
      </c>
      <c r="G9" s="190">
        <f t="shared" si="1"/>
        <v>16</v>
      </c>
      <c r="H9" s="158">
        <f>SDP!$K$4</f>
        <v>1.2</v>
      </c>
      <c r="I9" s="190">
        <f t="shared" si="2"/>
        <v>96</v>
      </c>
      <c r="L9" s="136"/>
    </row>
    <row r="10" spans="1:15" ht="17.25" customHeight="1">
      <c r="A10" s="188" t="str">
        <f>'PRIX ELEMENTAIRES FOURNITURES'!B28</f>
        <v>Acier</v>
      </c>
      <c r="B10" s="188" t="s">
        <v>143</v>
      </c>
      <c r="C10" s="188">
        <v>144</v>
      </c>
      <c r="D10" s="190">
        <f>'PRIX ELEMENTAIRES FOURNITURES'!J28*0.8</f>
        <v>1.0903200000000002</v>
      </c>
      <c r="E10" s="190">
        <f>'PRIX ELEMENTAIRES FOURNITURES'!J28*0.2</f>
        <v>0.27258000000000004</v>
      </c>
      <c r="F10" s="190">
        <f t="shared" si="0"/>
        <v>157.00608000000003</v>
      </c>
      <c r="G10" s="190">
        <f t="shared" si="1"/>
        <v>39.251520000000006</v>
      </c>
      <c r="H10" s="158">
        <f>SDP!$K$4</f>
        <v>1.2</v>
      </c>
      <c r="I10" s="190">
        <f t="shared" si="2"/>
        <v>235.50912000000002</v>
      </c>
      <c r="L10" s="136"/>
    </row>
    <row r="11" spans="1:15" ht="18" customHeight="1">
      <c r="A11" s="188" t="str">
        <f>'PRIX ELEMENTAIRES FOURNITURES'!B122</f>
        <v>coffrage ordinaire</v>
      </c>
      <c r="B11" s="188" t="s">
        <v>21</v>
      </c>
      <c r="C11" s="188">
        <v>36</v>
      </c>
      <c r="D11" s="190">
        <f>'PRIX ELEMENTAIRES FOURNITURES'!J122*0.8</f>
        <v>4.8000000000000007</v>
      </c>
      <c r="E11" s="190">
        <f>'PRIX ELEMENTAIRES FOURNITURES'!J122*0.2</f>
        <v>1.2000000000000002</v>
      </c>
      <c r="F11" s="190">
        <f t="shared" si="0"/>
        <v>172.8</v>
      </c>
      <c r="G11" s="190">
        <f t="shared" si="1"/>
        <v>43.2</v>
      </c>
      <c r="H11" s="158">
        <f>SDP!$K$4</f>
        <v>1.2</v>
      </c>
      <c r="I11" s="190">
        <f t="shared" si="2"/>
        <v>259.2</v>
      </c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1237.7416000000001</v>
      </c>
      <c r="G15" s="139">
        <f>SUM(G5:G14)</f>
        <v>247.54832000000005</v>
      </c>
      <c r="H15" s="153">
        <f>SDP!$K$4</f>
        <v>1.2</v>
      </c>
      <c r="I15" s="139">
        <f>SUM(I5:I14)</f>
        <v>1485.2899200000002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 t="str">
        <f>'PRIX ELEMENTAIRES ENGINS EQUI'!B36</f>
        <v>Pelle sur chenilles</v>
      </c>
      <c r="B17" s="188" t="s">
        <v>221</v>
      </c>
      <c r="C17" s="188">
        <v>0.25</v>
      </c>
      <c r="D17" s="190">
        <f>'PRIX ELEMENTAIRES ENGINS EQUI'!G36*0.8</f>
        <v>440</v>
      </c>
      <c r="E17" s="190">
        <f>'PRIX ELEMENTAIRES ENGINS EQUI'!G36*0.2</f>
        <v>110</v>
      </c>
      <c r="F17" s="190">
        <f>D17*C17</f>
        <v>110</v>
      </c>
      <c r="G17" s="190">
        <f>E17*C17</f>
        <v>27.5</v>
      </c>
      <c r="H17" s="190">
        <f>SDP!$K$4</f>
        <v>1.2</v>
      </c>
      <c r="I17" s="190">
        <f>(G17+F17)*H17</f>
        <v>165</v>
      </c>
    </row>
    <row r="18" spans="1:11" ht="21" customHeight="1">
      <c r="A18" s="188" t="str">
        <f>'PRIX ELEMENTAIRES ENGINS EQUI'!B20</f>
        <v>Pompe</v>
      </c>
      <c r="B18" s="188" t="s">
        <v>221</v>
      </c>
      <c r="C18" s="188">
        <v>1</v>
      </c>
      <c r="D18" s="190">
        <f>'PRIX ELEMENTAIRES ENGINS EQUI'!G20*0.8</f>
        <v>40</v>
      </c>
      <c r="E18" s="190">
        <f>'PRIX ELEMENTAIRES ENGINS EQUI'!G20*0.2</f>
        <v>10</v>
      </c>
      <c r="F18" s="190">
        <f>D18*C18</f>
        <v>40</v>
      </c>
      <c r="G18" s="190">
        <f>E18*C18</f>
        <v>10</v>
      </c>
      <c r="H18" s="190">
        <f>SDP!$K$4</f>
        <v>1.2</v>
      </c>
      <c r="I18" s="190">
        <f>(G18+F18)*H18</f>
        <v>60</v>
      </c>
    </row>
    <row r="19" spans="1:11" ht="17.25" customHeight="1">
      <c r="A19" s="188" t="str">
        <f>'PRIX ELEMENTAIRES ENGINS EQUI'!B28</f>
        <v>Atelier ferraillage</v>
      </c>
      <c r="B19" s="188" t="s">
        <v>221</v>
      </c>
      <c r="C19" s="188">
        <v>2</v>
      </c>
      <c r="D19" s="190">
        <f>'PRIX ELEMENTAIRES ENGINS EQUI'!G28*0.8</f>
        <v>80</v>
      </c>
      <c r="E19" s="190">
        <f>'PRIX ELEMENTAIRES ENGINS EQUI'!G28*0.2</f>
        <v>20</v>
      </c>
      <c r="F19" s="190">
        <f t="shared" ref="F19:F23" si="3">D19*C19</f>
        <v>160</v>
      </c>
      <c r="G19" s="190">
        <f t="shared" ref="G19:G23" si="4">E19*C19</f>
        <v>40</v>
      </c>
      <c r="H19" s="190">
        <f>SDP!$K$4</f>
        <v>1.2</v>
      </c>
      <c r="I19" s="190">
        <f t="shared" ref="I19:I23" si="5">(G19+F19)*H19</f>
        <v>240</v>
      </c>
    </row>
    <row r="20" spans="1:11" ht="21" customHeight="1">
      <c r="A20" s="188"/>
      <c r="B20" s="188" t="s">
        <v>221</v>
      </c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 t="s">
        <v>221</v>
      </c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 t="s">
        <v>221</v>
      </c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310</v>
      </c>
      <c r="G26" s="139">
        <f>SUM(G17:G25)</f>
        <v>77.5</v>
      </c>
      <c r="H26" s="153">
        <f>SDP!$K$4</f>
        <v>1.2</v>
      </c>
      <c r="I26" s="139">
        <f>SUM(I17:I25)</f>
        <v>465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4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117.736</v>
      </c>
      <c r="G29" s="190">
        <f>ROUND(E29*C29,3)</f>
        <v>29.431999999999999</v>
      </c>
      <c r="H29" s="190">
        <f>SDP!$K$4</f>
        <v>1.2</v>
      </c>
      <c r="I29" s="190">
        <f t="shared" si="6"/>
        <v>176.60159999999999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10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214.88</v>
      </c>
      <c r="G30" s="190">
        <f t="shared" ref="G30" si="10">E30*C30</f>
        <v>53.72</v>
      </c>
      <c r="H30" s="190">
        <f>SDP!$K$4</f>
        <v>1.2</v>
      </c>
      <c r="I30" s="190">
        <f t="shared" si="6"/>
        <v>322.32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366.14400000000001</v>
      </c>
      <c r="G31" s="139">
        <f>SUM(G28:G30)</f>
        <v>91.533999999999992</v>
      </c>
      <c r="H31" s="153">
        <f>SDP!$K$4</f>
        <v>1.2</v>
      </c>
      <c r="I31" s="139">
        <f>SUM(I28:I30)</f>
        <v>549.21360000000004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676.14400000000001</v>
      </c>
      <c r="G34" s="143">
        <f>G31+G26</f>
        <v>169.03399999999999</v>
      </c>
      <c r="H34" s="156"/>
      <c r="I34" s="150">
        <f>I31+I26</f>
        <v>1014.2136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4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1406.7776000000001</v>
      </c>
      <c r="G38" s="145">
        <f>G34/G36+G15</f>
        <v>289.80682000000002</v>
      </c>
      <c r="H38" s="160"/>
      <c r="I38" s="145">
        <f>I34/G36+I15</f>
        <v>1738.8433200000002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1406.778</v>
      </c>
      <c r="G39" s="146">
        <f>ROUND(G38,3)</f>
        <v>289.80700000000002</v>
      </c>
      <c r="H39" s="161">
        <f>SDP!$K$4</f>
        <v>1.2</v>
      </c>
      <c r="I39" s="146">
        <f>ROUND(I38,3)</f>
        <v>1738.8430000000001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>
  <sheetPr codeName="Feuil54"/>
  <dimension ref="A1:O39"/>
  <sheetViews>
    <sheetView workbookViewId="0">
      <selection activeCell="E11" sqref="E11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409</v>
      </c>
      <c r="B1" s="221" t="str">
        <f>'BP+BE'!B62</f>
        <v>Regard de visite de diamètre DN 1000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FOURNITURES'!B129</f>
        <v>dalle 1000</v>
      </c>
      <c r="B5" s="188" t="s">
        <v>467</v>
      </c>
      <c r="C5" s="188">
        <v>1</v>
      </c>
      <c r="D5" s="190">
        <f>'PRIX ELEMENTAIRES FOURNITURES'!J129*0.8</f>
        <v>36</v>
      </c>
      <c r="E5" s="190">
        <f>'PRIX ELEMENTAIRES FOURNITURES'!J129*0.2</f>
        <v>9</v>
      </c>
      <c r="F5" s="190">
        <f t="shared" ref="F5:F11" si="0">D5*C5</f>
        <v>36</v>
      </c>
      <c r="G5" s="190">
        <f t="shared" ref="G5:G11" si="1">E5*C5</f>
        <v>9</v>
      </c>
      <c r="H5" s="158">
        <f>SDP!$K$4</f>
        <v>1.2</v>
      </c>
      <c r="I5" s="190">
        <f t="shared" ref="I5:I11" si="2">(F5+G5)*H5</f>
        <v>54</v>
      </c>
      <c r="L5" s="136"/>
    </row>
    <row r="6" spans="1:15" ht="17.25" customHeight="1">
      <c r="A6" s="188" t="str">
        <f>'PRIX ELEMENTAIRES FOURNITURES'!B130</f>
        <v>cunette 1000</v>
      </c>
      <c r="B6" s="188" t="s">
        <v>467</v>
      </c>
      <c r="C6" s="188">
        <v>1</v>
      </c>
      <c r="D6" s="190">
        <f>'PRIX ELEMENTAIRES FOURNITURES'!J130*0.8</f>
        <v>116</v>
      </c>
      <c r="E6" s="190">
        <f>'PRIX ELEMENTAIRES FOURNITURES'!J130*0.2</f>
        <v>29</v>
      </c>
      <c r="F6" s="190">
        <f t="shared" si="0"/>
        <v>116</v>
      </c>
      <c r="G6" s="190">
        <f t="shared" si="1"/>
        <v>29</v>
      </c>
      <c r="H6" s="158">
        <f>SDP!$K$4</f>
        <v>1.2</v>
      </c>
      <c r="I6" s="190">
        <f t="shared" si="2"/>
        <v>174</v>
      </c>
      <c r="L6" s="136"/>
    </row>
    <row r="7" spans="1:15" ht="15" customHeight="1">
      <c r="A7" s="188" t="s">
        <v>475</v>
      </c>
      <c r="B7" s="188" t="s">
        <v>100</v>
      </c>
      <c r="C7" s="188">
        <v>13</v>
      </c>
      <c r="D7" s="190">
        <f>K7*0.8</f>
        <v>12.8</v>
      </c>
      <c r="E7" s="190">
        <f>K7*0.2</f>
        <v>3.2</v>
      </c>
      <c r="F7" s="190">
        <f t="shared" si="0"/>
        <v>166.4</v>
      </c>
      <c r="G7" s="190">
        <f t="shared" si="1"/>
        <v>41.6</v>
      </c>
      <c r="H7" s="158">
        <f>SDP!$K$4</f>
        <v>1.2</v>
      </c>
      <c r="I7" s="190">
        <f t="shared" si="2"/>
        <v>249.6</v>
      </c>
      <c r="K7">
        <v>16</v>
      </c>
    </row>
    <row r="8" spans="1:15" ht="21" customHeight="1">
      <c r="A8" s="188" t="str">
        <f>'PRIX ELEMENTAIRES FOURNITURES'!B132</f>
        <v>tampon serie lourde</v>
      </c>
      <c r="B8" s="188" t="s">
        <v>467</v>
      </c>
      <c r="C8" s="188">
        <v>1</v>
      </c>
      <c r="D8" s="190">
        <f>'PRIX ELEMENTAIRES FOURNITURES'!J132*0.8</f>
        <v>112</v>
      </c>
      <c r="E8" s="190">
        <f>'PRIX ELEMENTAIRES FOURNITURES'!J132*0.2</f>
        <v>28</v>
      </c>
      <c r="F8" s="190">
        <f t="shared" si="0"/>
        <v>112</v>
      </c>
      <c r="G8" s="190">
        <f t="shared" si="1"/>
        <v>28</v>
      </c>
      <c r="H8" s="158">
        <f>SDP!$K$4</f>
        <v>1.2</v>
      </c>
      <c r="I8" s="190">
        <f t="shared" si="2"/>
        <v>168</v>
      </c>
      <c r="L8" s="136"/>
    </row>
    <row r="9" spans="1:15" ht="19.5" customHeight="1">
      <c r="A9" s="188"/>
      <c r="B9" s="188"/>
      <c r="C9" s="188"/>
      <c r="D9" s="190"/>
      <c r="E9" s="190"/>
      <c r="F9" s="190">
        <f t="shared" si="0"/>
        <v>0</v>
      </c>
      <c r="G9" s="190">
        <f t="shared" si="1"/>
        <v>0</v>
      </c>
      <c r="H9" s="158">
        <f>SDP!$K$4</f>
        <v>1.2</v>
      </c>
      <c r="I9" s="190">
        <f t="shared" si="2"/>
        <v>0</v>
      </c>
      <c r="L9" s="136"/>
    </row>
    <row r="10" spans="1:15" ht="17.25" customHeight="1">
      <c r="A10" s="188"/>
      <c r="B10" s="188"/>
      <c r="C10" s="188"/>
      <c r="D10" s="190"/>
      <c r="E10" s="190"/>
      <c r="F10" s="190">
        <f t="shared" si="0"/>
        <v>0</v>
      </c>
      <c r="G10" s="190">
        <f t="shared" si="1"/>
        <v>0</v>
      </c>
      <c r="H10" s="158">
        <f>SDP!$K$4</f>
        <v>1.2</v>
      </c>
      <c r="I10" s="190">
        <f t="shared" si="2"/>
        <v>0</v>
      </c>
      <c r="L10" s="136"/>
    </row>
    <row r="11" spans="1:15" ht="18" customHeight="1">
      <c r="A11" s="188"/>
      <c r="B11" s="188"/>
      <c r="C11" s="188"/>
      <c r="D11" s="190"/>
      <c r="E11" s="190"/>
      <c r="F11" s="190">
        <f t="shared" si="0"/>
        <v>0</v>
      </c>
      <c r="G11" s="190">
        <f t="shared" si="1"/>
        <v>0</v>
      </c>
      <c r="H11" s="158">
        <f>SDP!$K$4</f>
        <v>1.2</v>
      </c>
      <c r="I11" s="190">
        <f t="shared" si="2"/>
        <v>0</v>
      </c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538</v>
      </c>
      <c r="G15" s="139">
        <f>SUM(G5:G14)</f>
        <v>107.6</v>
      </c>
      <c r="H15" s="153">
        <f>SDP!$K$4</f>
        <v>1.2</v>
      </c>
      <c r="I15" s="139">
        <f>SUM(I5:I14)</f>
        <v>645.6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 t="str">
        <f>'PRIX ELEMENTAIRES ENGINS EQUI'!B36</f>
        <v>Pelle sur chenilles</v>
      </c>
      <c r="B17" s="188" t="s">
        <v>221</v>
      </c>
      <c r="C17" s="188">
        <v>0.25</v>
      </c>
      <c r="D17" s="190">
        <f>'PRIX ELEMENTAIRES ENGINS EQUI'!G36*0.8</f>
        <v>440</v>
      </c>
      <c r="E17" s="190">
        <f>'PRIX ELEMENTAIRES ENGINS EQUI'!G36*0.2</f>
        <v>110</v>
      </c>
      <c r="F17" s="190">
        <f>D17*C17</f>
        <v>110</v>
      </c>
      <c r="G17" s="190">
        <f>E17*C17</f>
        <v>27.5</v>
      </c>
      <c r="H17" s="190">
        <f>SDP!$K$4</f>
        <v>1.2</v>
      </c>
      <c r="I17" s="190">
        <f>(G17+F17)*H17</f>
        <v>165</v>
      </c>
    </row>
    <row r="18" spans="1:11" ht="21" customHeight="1">
      <c r="A18" s="188" t="str">
        <f>'PRIX ELEMENTAIRES ENGINS EQUI'!B20</f>
        <v>Pompe</v>
      </c>
      <c r="B18" s="188" t="s">
        <v>221</v>
      </c>
      <c r="C18" s="188">
        <v>1</v>
      </c>
      <c r="D18" s="190">
        <f>'PRIX ELEMENTAIRES ENGINS EQUI'!G20*0.8</f>
        <v>40</v>
      </c>
      <c r="E18" s="190">
        <f>'PRIX ELEMENTAIRES ENGINS EQUI'!G20*0.2</f>
        <v>10</v>
      </c>
      <c r="F18" s="190">
        <f>D18*C18</f>
        <v>40</v>
      </c>
      <c r="G18" s="190">
        <f>E18*C18</f>
        <v>10</v>
      </c>
      <c r="H18" s="190">
        <f>SDP!$K$4</f>
        <v>1.2</v>
      </c>
      <c r="I18" s="190">
        <f>(G18+F18)*H18</f>
        <v>60</v>
      </c>
    </row>
    <row r="19" spans="1:11" ht="17.25" customHeight="1">
      <c r="A19" s="188" t="str">
        <f>'PRIX ELEMENTAIRES ENGINS EQUI'!B28</f>
        <v>Atelier ferraillage</v>
      </c>
      <c r="B19" s="188" t="s">
        <v>221</v>
      </c>
      <c r="C19" s="188">
        <v>2</v>
      </c>
      <c r="D19" s="190">
        <f>'PRIX ELEMENTAIRES ENGINS EQUI'!G28*0.8</f>
        <v>80</v>
      </c>
      <c r="E19" s="190">
        <f>'PRIX ELEMENTAIRES ENGINS EQUI'!G28*0.2</f>
        <v>20</v>
      </c>
      <c r="F19" s="190">
        <f t="shared" ref="F19:F23" si="3">D19*C19</f>
        <v>160</v>
      </c>
      <c r="G19" s="190">
        <f t="shared" ref="G19:G23" si="4">E19*C19</f>
        <v>40</v>
      </c>
      <c r="H19" s="190">
        <f>SDP!$K$4</f>
        <v>1.2</v>
      </c>
      <c r="I19" s="190">
        <f t="shared" ref="I19:I23" si="5">(G19+F19)*H19</f>
        <v>240</v>
      </c>
    </row>
    <row r="20" spans="1:11" ht="21" customHeight="1">
      <c r="A20" s="188"/>
      <c r="B20" s="188" t="s">
        <v>221</v>
      </c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 t="s">
        <v>221</v>
      </c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 t="s">
        <v>221</v>
      </c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310</v>
      </c>
      <c r="G26" s="139">
        <f>SUM(G17:G25)</f>
        <v>77.5</v>
      </c>
      <c r="H26" s="153">
        <f>SDP!$K$4</f>
        <v>1.2</v>
      </c>
      <c r="I26" s="139">
        <f>SUM(I17:I25)</f>
        <v>465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2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58.868000000000002</v>
      </c>
      <c r="G29" s="190">
        <f>ROUND(E29*C29,3)</f>
        <v>14.715999999999999</v>
      </c>
      <c r="H29" s="190">
        <f>SDP!$K$4</f>
        <v>1.2</v>
      </c>
      <c r="I29" s="190">
        <f t="shared" si="6"/>
        <v>88.300799999999995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8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171.904</v>
      </c>
      <c r="G30" s="190">
        <f t="shared" ref="G30" si="10">E30*C30</f>
        <v>42.975999999999999</v>
      </c>
      <c r="H30" s="190">
        <f>SDP!$K$4</f>
        <v>1.2</v>
      </c>
      <c r="I30" s="190">
        <f t="shared" si="6"/>
        <v>257.85599999999999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264.3</v>
      </c>
      <c r="G31" s="139">
        <f>SUM(G28:G30)</f>
        <v>66.073999999999998</v>
      </c>
      <c r="H31" s="153">
        <f>SDP!$K$4</f>
        <v>1.2</v>
      </c>
      <c r="I31" s="139">
        <f>SUM(I28:I30)</f>
        <v>396.44880000000001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574.29999999999995</v>
      </c>
      <c r="G34" s="143">
        <f>G31+G26</f>
        <v>143.57400000000001</v>
      </c>
      <c r="H34" s="156"/>
      <c r="I34" s="150">
        <f>I31+I26</f>
        <v>861.44880000000001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5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652.86</v>
      </c>
      <c r="G38" s="145">
        <f>G34/G36+G15</f>
        <v>136.31479999999999</v>
      </c>
      <c r="H38" s="160"/>
      <c r="I38" s="145">
        <f>I34/G36+I15</f>
        <v>817.88976000000002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652.86</v>
      </c>
      <c r="G39" s="146">
        <f>ROUND(G38,3)</f>
        <v>136.315</v>
      </c>
      <c r="H39" s="161">
        <f>SDP!$K$4</f>
        <v>1.2</v>
      </c>
      <c r="I39" s="146">
        <f>ROUND(I38,3)</f>
        <v>817.89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>
  <sheetPr codeName="Feuil55"/>
  <dimension ref="A1:O39"/>
  <sheetViews>
    <sheetView workbookViewId="0">
      <selection activeCell="B23" sqref="B23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90</v>
      </c>
      <c r="B1" s="221" t="str">
        <f>'BP+BE'!B63</f>
        <v>Cheminée de regard de visite comprise entre 1,51m et 2,5m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FOURNITURES'!B106</f>
        <v>mortier</v>
      </c>
      <c r="B5" s="188" t="s">
        <v>23</v>
      </c>
      <c r="C5" s="188">
        <v>0.02</v>
      </c>
      <c r="D5" s="190">
        <f>'PRIX ELEMENTAIRES FOURNITURES'!J106*0.8</f>
        <v>40</v>
      </c>
      <c r="E5" s="190">
        <f>'PRIX ELEMENTAIRES FOURNITURES'!J106*0.2</f>
        <v>10</v>
      </c>
      <c r="F5" s="190">
        <f t="shared" ref="F5:F11" si="0">D5*C5</f>
        <v>0.8</v>
      </c>
      <c r="G5" s="190">
        <f t="shared" ref="G5:G11" si="1">E5*C5</f>
        <v>0.2</v>
      </c>
      <c r="H5" s="158">
        <f>SDP!$K$4</f>
        <v>1.2</v>
      </c>
      <c r="I5" s="190">
        <f t="shared" ref="I5:I11" si="2">(F5+G5)*H5</f>
        <v>1.2</v>
      </c>
      <c r="L5" s="136"/>
    </row>
    <row r="6" spans="1:15" ht="17.25" customHeight="1">
      <c r="A6" s="188"/>
      <c r="B6" s="188"/>
      <c r="C6" s="188"/>
      <c r="D6" s="190"/>
      <c r="E6" s="190"/>
      <c r="F6" s="190">
        <f t="shared" si="0"/>
        <v>0</v>
      </c>
      <c r="G6" s="190">
        <f t="shared" si="1"/>
        <v>0</v>
      </c>
      <c r="H6" s="158">
        <f>SDP!$K$4</f>
        <v>1.2</v>
      </c>
      <c r="I6" s="190">
        <f t="shared" si="2"/>
        <v>0</v>
      </c>
      <c r="L6" s="136"/>
    </row>
    <row r="7" spans="1:15" ht="15" customHeight="1">
      <c r="A7" s="188" t="s">
        <v>477</v>
      </c>
      <c r="B7" s="188" t="s">
        <v>100</v>
      </c>
      <c r="C7" s="188">
        <v>1</v>
      </c>
      <c r="D7" s="190">
        <f>K7*0.8</f>
        <v>25.6</v>
      </c>
      <c r="E7" s="190">
        <f>K7*0.2</f>
        <v>6.4</v>
      </c>
      <c r="F7" s="190">
        <f t="shared" si="0"/>
        <v>25.6</v>
      </c>
      <c r="G7" s="190">
        <f t="shared" si="1"/>
        <v>6.4</v>
      </c>
      <c r="H7" s="158">
        <f>SDP!$K$4</f>
        <v>1.2</v>
      </c>
      <c r="I7" s="190">
        <f t="shared" si="2"/>
        <v>38.4</v>
      </c>
      <c r="K7">
        <v>32</v>
      </c>
    </row>
    <row r="8" spans="1:15" ht="21" customHeight="1">
      <c r="A8" s="188"/>
      <c r="B8" s="188"/>
      <c r="C8" s="188"/>
      <c r="D8" s="190"/>
      <c r="E8" s="190"/>
      <c r="F8" s="190">
        <f t="shared" si="0"/>
        <v>0</v>
      </c>
      <c r="G8" s="190">
        <f t="shared" si="1"/>
        <v>0</v>
      </c>
      <c r="H8" s="158">
        <f>SDP!$K$4</f>
        <v>1.2</v>
      </c>
      <c r="I8" s="190">
        <f t="shared" si="2"/>
        <v>0</v>
      </c>
      <c r="L8" s="136"/>
    </row>
    <row r="9" spans="1:15" ht="19.5" customHeight="1">
      <c r="A9" s="188"/>
      <c r="B9" s="188"/>
      <c r="C9" s="188"/>
      <c r="D9" s="190"/>
      <c r="E9" s="190"/>
      <c r="F9" s="190">
        <f t="shared" si="0"/>
        <v>0</v>
      </c>
      <c r="G9" s="190">
        <f t="shared" si="1"/>
        <v>0</v>
      </c>
      <c r="H9" s="158">
        <f>SDP!$K$4</f>
        <v>1.2</v>
      </c>
      <c r="I9" s="190">
        <f t="shared" si="2"/>
        <v>0</v>
      </c>
      <c r="L9" s="136"/>
    </row>
    <row r="10" spans="1:15" ht="17.25" customHeight="1">
      <c r="A10" s="188"/>
      <c r="B10" s="188"/>
      <c r="C10" s="188"/>
      <c r="D10" s="190"/>
      <c r="E10" s="190"/>
      <c r="F10" s="190">
        <f t="shared" si="0"/>
        <v>0</v>
      </c>
      <c r="G10" s="190">
        <f t="shared" si="1"/>
        <v>0</v>
      </c>
      <c r="H10" s="158">
        <f>SDP!$K$4</f>
        <v>1.2</v>
      </c>
      <c r="I10" s="190">
        <f t="shared" si="2"/>
        <v>0</v>
      </c>
      <c r="L10" s="136"/>
    </row>
    <row r="11" spans="1:15" ht="18" customHeight="1">
      <c r="A11" s="188"/>
      <c r="B11" s="188"/>
      <c r="C11" s="188"/>
      <c r="D11" s="190"/>
      <c r="E11" s="190"/>
      <c r="F11" s="190">
        <f t="shared" si="0"/>
        <v>0</v>
      </c>
      <c r="G11" s="190">
        <f t="shared" si="1"/>
        <v>0</v>
      </c>
      <c r="H11" s="158">
        <f>SDP!$K$4</f>
        <v>1.2</v>
      </c>
      <c r="I11" s="190">
        <f t="shared" si="2"/>
        <v>0</v>
      </c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33</v>
      </c>
      <c r="G15" s="139">
        <f>SUM(G5:G14)</f>
        <v>6.6000000000000005</v>
      </c>
      <c r="H15" s="153">
        <f>SDP!$K$4</f>
        <v>1.2</v>
      </c>
      <c r="I15" s="139">
        <f>SUM(I5:I14)</f>
        <v>39.6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/>
      <c r="B17" s="188"/>
      <c r="C17" s="188"/>
      <c r="D17" s="190"/>
      <c r="E17" s="190"/>
      <c r="F17" s="190">
        <f>D17*C17</f>
        <v>0</v>
      </c>
      <c r="G17" s="190">
        <f>E17*C17</f>
        <v>0</v>
      </c>
      <c r="H17" s="190">
        <f>SDP!$K$4</f>
        <v>1.2</v>
      </c>
      <c r="I17" s="190">
        <f>(G17+F17)*H17</f>
        <v>0</v>
      </c>
    </row>
    <row r="18" spans="1:11" ht="21" customHeight="1">
      <c r="A18" s="188"/>
      <c r="B18" s="188"/>
      <c r="C18" s="188"/>
      <c r="D18" s="190"/>
      <c r="E18" s="190"/>
      <c r="F18" s="190">
        <f>D18*C18</f>
        <v>0</v>
      </c>
      <c r="G18" s="190">
        <f>E18*C18</f>
        <v>0</v>
      </c>
      <c r="H18" s="190">
        <f>SDP!$K$4</f>
        <v>1.2</v>
      </c>
      <c r="I18" s="190">
        <f>(G18+F18)*H18</f>
        <v>0</v>
      </c>
    </row>
    <row r="19" spans="1:11" ht="17.25" customHeight="1">
      <c r="A19" s="188"/>
      <c r="B19" s="188"/>
      <c r="C19" s="188"/>
      <c r="D19" s="190"/>
      <c r="E19" s="190"/>
      <c r="F19" s="190">
        <f t="shared" ref="F19:F23" si="3">D19*C19</f>
        <v>0</v>
      </c>
      <c r="G19" s="190">
        <f t="shared" ref="G19:G23" si="4">E19*C19</f>
        <v>0</v>
      </c>
      <c r="H19" s="190">
        <f>SDP!$K$4</f>
        <v>1.2</v>
      </c>
      <c r="I19" s="190">
        <f t="shared" ref="I19:I23" si="5">(G19+F19)*H19</f>
        <v>0</v>
      </c>
    </row>
    <row r="20" spans="1:11" ht="21" customHeight="1">
      <c r="A20" s="188"/>
      <c r="B20" s="188" t="s">
        <v>221</v>
      </c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 t="s">
        <v>221</v>
      </c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 t="s">
        <v>221</v>
      </c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1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29.434000000000001</v>
      </c>
      <c r="G29" s="190">
        <f>ROUND(E29*C29,3)</f>
        <v>7.3579999999999997</v>
      </c>
      <c r="H29" s="190">
        <f>SDP!$K$4</f>
        <v>1.2</v>
      </c>
      <c r="I29" s="190">
        <f t="shared" si="6"/>
        <v>44.150399999999998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4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85.951999999999998</v>
      </c>
      <c r="G30" s="190">
        <f t="shared" ref="G30" si="10">E30*C30</f>
        <v>21.488</v>
      </c>
      <c r="H30" s="190">
        <f>SDP!$K$4</f>
        <v>1.2</v>
      </c>
      <c r="I30" s="190">
        <f t="shared" si="6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148.91399999999999</v>
      </c>
      <c r="G31" s="139">
        <f>SUM(G28:G30)</f>
        <v>37.227999999999994</v>
      </c>
      <c r="H31" s="153">
        <f>SDP!$K$4</f>
        <v>1.2</v>
      </c>
      <c r="I31" s="139">
        <f>SUM(I28:I30)</f>
        <v>223.37039999999999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148.91399999999999</v>
      </c>
      <c r="G34" s="143">
        <f>G31+G26</f>
        <v>37.227999999999994</v>
      </c>
      <c r="H34" s="156"/>
      <c r="I34" s="150">
        <f>I31+I26</f>
        <v>223.37039999999999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50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35.978279999999998</v>
      </c>
      <c r="G38" s="145">
        <f>G34/G36+G15</f>
        <v>7.3445600000000004</v>
      </c>
      <c r="H38" s="160"/>
      <c r="I38" s="145">
        <f>I34/G36+I15</f>
        <v>44.067408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35.978000000000002</v>
      </c>
      <c r="G39" s="146">
        <f>ROUND(G38,3)</f>
        <v>7.3449999999999998</v>
      </c>
      <c r="H39" s="161">
        <f>SDP!$K$4</f>
        <v>1.2</v>
      </c>
      <c r="I39" s="146">
        <f>ROUND(I38,3)</f>
        <v>44.067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>
  <sheetPr codeName="Feuil56"/>
  <dimension ref="A1:O39"/>
  <sheetViews>
    <sheetView workbookViewId="0">
      <selection activeCell="H23" sqref="H23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91</v>
      </c>
      <c r="B1" s="221" t="str">
        <f>'BP+BE'!B64</f>
        <v>Cheminée de regard de visite comprise entre 2,51m et 3,5m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FOURNITURES'!B106</f>
        <v>mortier</v>
      </c>
      <c r="B5" s="188" t="s">
        <v>23</v>
      </c>
      <c r="C5" s="188">
        <v>0.02</v>
      </c>
      <c r="D5" s="190">
        <f>'PRIX ELEMENTAIRES FOURNITURES'!J106*0.8</f>
        <v>40</v>
      </c>
      <c r="E5" s="190">
        <f>'PRIX ELEMENTAIRES FOURNITURES'!J106*0.2</f>
        <v>10</v>
      </c>
      <c r="F5" s="190">
        <f t="shared" ref="F5:F11" si="0">D5*C5</f>
        <v>0.8</v>
      </c>
      <c r="G5" s="190">
        <f t="shared" ref="G5:G11" si="1">E5*C5</f>
        <v>0.2</v>
      </c>
      <c r="H5" s="158">
        <f>SDP!$K$4</f>
        <v>1.2</v>
      </c>
      <c r="I5" s="190">
        <f t="shared" ref="I5:I11" si="2">(F5+G5)*H5</f>
        <v>1.2</v>
      </c>
      <c r="L5" s="136"/>
    </row>
    <row r="6" spans="1:15" ht="17.25" customHeight="1">
      <c r="A6" s="188"/>
      <c r="B6" s="188"/>
      <c r="C6" s="188"/>
      <c r="D6" s="190"/>
      <c r="E6" s="190"/>
      <c r="F6" s="190">
        <f t="shared" si="0"/>
        <v>0</v>
      </c>
      <c r="G6" s="190">
        <f t="shared" si="1"/>
        <v>0</v>
      </c>
      <c r="H6" s="158">
        <f>SDP!$K$4</f>
        <v>1.2</v>
      </c>
      <c r="I6" s="190">
        <f t="shared" si="2"/>
        <v>0</v>
      </c>
      <c r="L6" s="136"/>
    </row>
    <row r="7" spans="1:15" ht="15" customHeight="1">
      <c r="A7" s="188" t="s">
        <v>477</v>
      </c>
      <c r="B7" s="188" t="s">
        <v>100</v>
      </c>
      <c r="C7" s="188">
        <v>1</v>
      </c>
      <c r="D7" s="190">
        <f>K7*0.8</f>
        <v>32</v>
      </c>
      <c r="E7" s="190">
        <f>K7*0.2</f>
        <v>8</v>
      </c>
      <c r="F7" s="190">
        <f t="shared" si="0"/>
        <v>32</v>
      </c>
      <c r="G7" s="190">
        <f t="shared" si="1"/>
        <v>8</v>
      </c>
      <c r="H7" s="158">
        <f>SDP!$K$4</f>
        <v>1.2</v>
      </c>
      <c r="I7" s="190">
        <f t="shared" si="2"/>
        <v>48</v>
      </c>
      <c r="K7">
        <v>40</v>
      </c>
    </row>
    <row r="8" spans="1:15" ht="21" customHeight="1">
      <c r="A8" s="188"/>
      <c r="B8" s="188"/>
      <c r="C8" s="188"/>
      <c r="D8" s="190"/>
      <c r="E8" s="190"/>
      <c r="F8" s="190">
        <f t="shared" si="0"/>
        <v>0</v>
      </c>
      <c r="G8" s="190">
        <f t="shared" si="1"/>
        <v>0</v>
      </c>
      <c r="H8" s="158">
        <f>SDP!$K$4</f>
        <v>1.2</v>
      </c>
      <c r="I8" s="190">
        <f t="shared" si="2"/>
        <v>0</v>
      </c>
      <c r="L8" s="136"/>
    </row>
    <row r="9" spans="1:15" ht="19.5" customHeight="1">
      <c r="A9" s="188"/>
      <c r="B9" s="188"/>
      <c r="C9" s="188"/>
      <c r="D9" s="190"/>
      <c r="E9" s="190"/>
      <c r="F9" s="190">
        <f t="shared" si="0"/>
        <v>0</v>
      </c>
      <c r="G9" s="190">
        <f t="shared" si="1"/>
        <v>0</v>
      </c>
      <c r="H9" s="158">
        <f>SDP!$K$4</f>
        <v>1.2</v>
      </c>
      <c r="I9" s="190">
        <f t="shared" si="2"/>
        <v>0</v>
      </c>
      <c r="L9" s="136"/>
    </row>
    <row r="10" spans="1:15" ht="17.25" customHeight="1">
      <c r="A10" s="188"/>
      <c r="B10" s="188"/>
      <c r="C10" s="188"/>
      <c r="D10" s="190"/>
      <c r="E10" s="190"/>
      <c r="F10" s="190">
        <f t="shared" si="0"/>
        <v>0</v>
      </c>
      <c r="G10" s="190">
        <f t="shared" si="1"/>
        <v>0</v>
      </c>
      <c r="H10" s="158">
        <f>SDP!$K$4</f>
        <v>1.2</v>
      </c>
      <c r="I10" s="190">
        <f t="shared" si="2"/>
        <v>0</v>
      </c>
      <c r="L10" s="136"/>
    </row>
    <row r="11" spans="1:15" ht="18" customHeight="1">
      <c r="A11" s="188"/>
      <c r="B11" s="188"/>
      <c r="C11" s="188"/>
      <c r="D11" s="190"/>
      <c r="E11" s="190"/>
      <c r="F11" s="190">
        <f t="shared" si="0"/>
        <v>0</v>
      </c>
      <c r="G11" s="190">
        <f t="shared" si="1"/>
        <v>0</v>
      </c>
      <c r="H11" s="158">
        <f>SDP!$K$4</f>
        <v>1.2</v>
      </c>
      <c r="I11" s="190">
        <f t="shared" si="2"/>
        <v>0</v>
      </c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41</v>
      </c>
      <c r="G15" s="139">
        <f>SUM(G5:G14)</f>
        <v>8.1999999999999993</v>
      </c>
      <c r="H15" s="153">
        <f>SDP!$K$4</f>
        <v>1.2</v>
      </c>
      <c r="I15" s="139">
        <f>SUM(I5:I14)</f>
        <v>49.2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/>
      <c r="B17" s="188"/>
      <c r="C17" s="188"/>
      <c r="D17" s="190"/>
      <c r="E17" s="190"/>
      <c r="F17" s="190">
        <f>D17*C17</f>
        <v>0</v>
      </c>
      <c r="G17" s="190">
        <f>E17*C17</f>
        <v>0</v>
      </c>
      <c r="H17" s="190">
        <f>SDP!$K$4</f>
        <v>1.2</v>
      </c>
      <c r="I17" s="190">
        <f>(G17+F17)*H17</f>
        <v>0</v>
      </c>
    </row>
    <row r="18" spans="1:11" ht="21" customHeight="1">
      <c r="A18" s="188"/>
      <c r="B18" s="188"/>
      <c r="C18" s="188"/>
      <c r="D18" s="190"/>
      <c r="E18" s="190"/>
      <c r="F18" s="190">
        <f>D18*C18</f>
        <v>0</v>
      </c>
      <c r="G18" s="190">
        <f>E18*C18</f>
        <v>0</v>
      </c>
      <c r="H18" s="190">
        <f>SDP!$K$4</f>
        <v>1.2</v>
      </c>
      <c r="I18" s="190">
        <f>(G18+F18)*H18</f>
        <v>0</v>
      </c>
    </row>
    <row r="19" spans="1:11" ht="17.25" customHeight="1">
      <c r="A19" s="188"/>
      <c r="B19" s="188"/>
      <c r="C19" s="188"/>
      <c r="D19" s="190"/>
      <c r="E19" s="190"/>
      <c r="F19" s="190">
        <f t="shared" ref="F19:F23" si="3">D19*C19</f>
        <v>0</v>
      </c>
      <c r="G19" s="190">
        <f t="shared" ref="G19:G23" si="4">E19*C19</f>
        <v>0</v>
      </c>
      <c r="H19" s="190">
        <f>SDP!$K$4</f>
        <v>1.2</v>
      </c>
      <c r="I19" s="190">
        <f t="shared" ref="I19:I23" si="5">(G19+F19)*H19</f>
        <v>0</v>
      </c>
    </row>
    <row r="20" spans="1:11" ht="21" customHeight="1">
      <c r="A20" s="188"/>
      <c r="B20" s="188" t="s">
        <v>221</v>
      </c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 t="s">
        <v>221</v>
      </c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 t="s">
        <v>221</v>
      </c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1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29.434000000000001</v>
      </c>
      <c r="G29" s="190">
        <f>ROUND(E29*C29,3)</f>
        <v>7.3579999999999997</v>
      </c>
      <c r="H29" s="190">
        <f>SDP!$K$4</f>
        <v>1.2</v>
      </c>
      <c r="I29" s="190">
        <f t="shared" si="6"/>
        <v>44.150399999999998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4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85.951999999999998</v>
      </c>
      <c r="G30" s="190">
        <f t="shared" ref="G30" si="10">E30*C30</f>
        <v>21.488</v>
      </c>
      <c r="H30" s="190">
        <f>SDP!$K$4</f>
        <v>1.2</v>
      </c>
      <c r="I30" s="190">
        <f t="shared" si="6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148.91399999999999</v>
      </c>
      <c r="G31" s="139">
        <f>SUM(G28:G30)</f>
        <v>37.227999999999994</v>
      </c>
      <c r="H31" s="153">
        <f>SDP!$K$4</f>
        <v>1.2</v>
      </c>
      <c r="I31" s="139">
        <f>SUM(I28:I30)</f>
        <v>223.37039999999999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148.91399999999999</v>
      </c>
      <c r="G34" s="143">
        <f>G31+G26</f>
        <v>37.227999999999994</v>
      </c>
      <c r="H34" s="156"/>
      <c r="I34" s="150">
        <f>I31+I26</f>
        <v>223.37039999999999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50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43.978279999999998</v>
      </c>
      <c r="G38" s="145">
        <f>G34/G36+G15</f>
        <v>8.9445599999999992</v>
      </c>
      <c r="H38" s="160"/>
      <c r="I38" s="145">
        <f>I34/G36+I15</f>
        <v>53.667408000000002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43.978000000000002</v>
      </c>
      <c r="G39" s="146">
        <f>ROUND(G38,3)</f>
        <v>8.9450000000000003</v>
      </c>
      <c r="H39" s="161">
        <f>SDP!$K$4</f>
        <v>1.2</v>
      </c>
      <c r="I39" s="146">
        <f>ROUND(I38,3)</f>
        <v>53.667000000000002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3"/>
  <dimension ref="A1:O39"/>
  <sheetViews>
    <sheetView topLeftCell="A16" workbookViewId="0">
      <selection activeCell="E21" sqref="E21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>
      <c r="A1" s="14">
        <v>1</v>
      </c>
      <c r="B1" s="221" t="s">
        <v>190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40" t="s">
        <v>418</v>
      </c>
      <c r="E3" s="140" t="s">
        <v>195</v>
      </c>
      <c r="F3" s="140" t="s">
        <v>418</v>
      </c>
      <c r="G3" s="138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5" t="s">
        <v>208</v>
      </c>
      <c r="B5" s="5" t="s">
        <v>8</v>
      </c>
      <c r="C5" s="5">
        <v>1</v>
      </c>
      <c r="D5" s="140">
        <f>0.8*L5</f>
        <v>28000</v>
      </c>
      <c r="E5" s="140">
        <f>0.2*L5</f>
        <v>7000</v>
      </c>
      <c r="F5" s="140">
        <f>D5*C5</f>
        <v>28000</v>
      </c>
      <c r="G5" s="140">
        <f>E5*C5</f>
        <v>7000</v>
      </c>
      <c r="H5" s="140">
        <f>SDP!$K$4</f>
        <v>1.2</v>
      </c>
      <c r="I5" s="140">
        <f>(F5+G5)*H5</f>
        <v>42000</v>
      </c>
      <c r="L5" s="136">
        <v>35000</v>
      </c>
    </row>
    <row r="6" spans="1:15" ht="17.25" customHeight="1">
      <c r="A6" s="5" t="s">
        <v>209</v>
      </c>
      <c r="B6" s="5" t="s">
        <v>8</v>
      </c>
      <c r="C6" s="5">
        <v>1</v>
      </c>
      <c r="D6" s="140">
        <f>0.8*L6</f>
        <v>16000</v>
      </c>
      <c r="E6" s="140">
        <f>0.2*L6</f>
        <v>4000</v>
      </c>
      <c r="F6" s="140">
        <f>D6*C6</f>
        <v>16000</v>
      </c>
      <c r="G6" s="140">
        <f>E6*C6</f>
        <v>4000</v>
      </c>
      <c r="H6" s="140">
        <f>SDP!$K$4</f>
        <v>1.2</v>
      </c>
      <c r="I6" s="140">
        <f>(F6+G6)*H6</f>
        <v>24000</v>
      </c>
      <c r="L6" s="136">
        <v>20000</v>
      </c>
    </row>
    <row r="7" spans="1:15" ht="15" customHeight="1">
      <c r="A7" s="5" t="s">
        <v>210</v>
      </c>
      <c r="B7" s="5" t="s">
        <v>21</v>
      </c>
      <c r="C7" s="5">
        <v>40</v>
      </c>
      <c r="D7" s="140">
        <f t="shared" ref="D7:D14" si="0">0.8*L7</f>
        <v>256</v>
      </c>
      <c r="E7" s="140">
        <f t="shared" ref="E7:E14" si="1">0.2*L7</f>
        <v>64</v>
      </c>
      <c r="F7" s="140">
        <f t="shared" ref="F7:F14" si="2">D7*C7</f>
        <v>10240</v>
      </c>
      <c r="G7" s="140">
        <f t="shared" ref="G7:G14" si="3">E7*C7</f>
        <v>2560</v>
      </c>
      <c r="H7" s="140">
        <f>SDP!$K$4</f>
        <v>1.2</v>
      </c>
      <c r="I7" s="140">
        <f t="shared" ref="I7:I14" si="4">(F7+G7)*H7</f>
        <v>15360</v>
      </c>
      <c r="L7">
        <v>320</v>
      </c>
    </row>
    <row r="8" spans="1:15" ht="21" customHeight="1">
      <c r="A8" s="5" t="s">
        <v>211</v>
      </c>
      <c r="B8" s="5" t="s">
        <v>8</v>
      </c>
      <c r="C8" s="5">
        <v>1</v>
      </c>
      <c r="D8" s="140">
        <f t="shared" si="0"/>
        <v>20000</v>
      </c>
      <c r="E8" s="140">
        <f t="shared" si="1"/>
        <v>5000</v>
      </c>
      <c r="F8" s="140">
        <f t="shared" si="2"/>
        <v>20000</v>
      </c>
      <c r="G8" s="140">
        <f t="shared" si="3"/>
        <v>5000</v>
      </c>
      <c r="H8" s="140">
        <f>SDP!$K$4</f>
        <v>1.2</v>
      </c>
      <c r="I8" s="140">
        <f t="shared" si="4"/>
        <v>30000</v>
      </c>
      <c r="L8" s="136">
        <v>25000</v>
      </c>
    </row>
    <row r="9" spans="1:15" ht="19.5" customHeight="1">
      <c r="A9" s="5" t="s">
        <v>212</v>
      </c>
      <c r="B9" s="5" t="s">
        <v>8</v>
      </c>
      <c r="C9" s="5">
        <v>1</v>
      </c>
      <c r="D9" s="140">
        <f t="shared" si="0"/>
        <v>40000</v>
      </c>
      <c r="E9" s="140">
        <f t="shared" si="1"/>
        <v>10000</v>
      </c>
      <c r="F9" s="140">
        <f t="shared" si="2"/>
        <v>40000</v>
      </c>
      <c r="G9" s="140">
        <f t="shared" si="3"/>
        <v>10000</v>
      </c>
      <c r="H9" s="140">
        <f>SDP!$K$4</f>
        <v>1.2</v>
      </c>
      <c r="I9" s="140">
        <f t="shared" si="4"/>
        <v>60000</v>
      </c>
      <c r="L9" s="136">
        <v>50000</v>
      </c>
    </row>
    <row r="10" spans="1:15" ht="17.25" customHeight="1">
      <c r="A10" s="5" t="s">
        <v>213</v>
      </c>
      <c r="B10" s="5" t="s">
        <v>22</v>
      </c>
      <c r="C10" s="5">
        <v>1</v>
      </c>
      <c r="D10" s="140">
        <f t="shared" si="0"/>
        <v>8000</v>
      </c>
      <c r="E10" s="140">
        <f t="shared" si="1"/>
        <v>2000</v>
      </c>
      <c r="F10" s="140">
        <f t="shared" si="2"/>
        <v>8000</v>
      </c>
      <c r="G10" s="140">
        <f t="shared" si="3"/>
        <v>2000</v>
      </c>
      <c r="H10" s="140">
        <f>SDP!$K$4</f>
        <v>1.2</v>
      </c>
      <c r="I10" s="140">
        <f t="shared" si="4"/>
        <v>12000</v>
      </c>
      <c r="L10" s="136">
        <v>10000</v>
      </c>
    </row>
    <row r="11" spans="1:15" ht="18" customHeight="1">
      <c r="A11" s="5" t="s">
        <v>214</v>
      </c>
      <c r="B11" s="5" t="s">
        <v>22</v>
      </c>
      <c r="C11" s="5">
        <v>1</v>
      </c>
      <c r="D11" s="140">
        <f t="shared" si="0"/>
        <v>16000</v>
      </c>
      <c r="E11" s="140">
        <f t="shared" si="1"/>
        <v>4000</v>
      </c>
      <c r="F11" s="140">
        <f t="shared" si="2"/>
        <v>16000</v>
      </c>
      <c r="G11" s="140">
        <f t="shared" si="3"/>
        <v>4000</v>
      </c>
      <c r="H11" s="140">
        <f>SDP!$K$4</f>
        <v>1.2</v>
      </c>
      <c r="I11" s="140">
        <f t="shared" si="4"/>
        <v>24000</v>
      </c>
      <c r="L11" s="136">
        <v>20000</v>
      </c>
    </row>
    <row r="12" spans="1:15" ht="19.5" customHeight="1">
      <c r="A12" s="5" t="s">
        <v>215</v>
      </c>
      <c r="B12" s="5" t="s">
        <v>8</v>
      </c>
      <c r="C12" s="5">
        <v>1</v>
      </c>
      <c r="D12" s="140">
        <f t="shared" si="0"/>
        <v>20000</v>
      </c>
      <c r="E12" s="140">
        <f t="shared" si="1"/>
        <v>5000</v>
      </c>
      <c r="F12" s="140">
        <f t="shared" si="2"/>
        <v>20000</v>
      </c>
      <c r="G12" s="140">
        <f t="shared" si="3"/>
        <v>5000</v>
      </c>
      <c r="H12" s="140">
        <f>SDP!$K$4</f>
        <v>1.2</v>
      </c>
      <c r="I12" s="140">
        <f t="shared" si="4"/>
        <v>30000</v>
      </c>
      <c r="L12" s="136">
        <v>25000</v>
      </c>
    </row>
    <row r="13" spans="1:15" ht="25.5" customHeight="1">
      <c r="A13" s="5" t="s">
        <v>216</v>
      </c>
      <c r="B13" s="5" t="s">
        <v>8</v>
      </c>
      <c r="C13" s="5">
        <v>1</v>
      </c>
      <c r="D13" s="140">
        <f t="shared" si="0"/>
        <v>64000</v>
      </c>
      <c r="E13" s="140">
        <f t="shared" si="1"/>
        <v>16000</v>
      </c>
      <c r="F13" s="140">
        <f t="shared" si="2"/>
        <v>64000</v>
      </c>
      <c r="G13" s="140">
        <f t="shared" si="3"/>
        <v>16000</v>
      </c>
      <c r="H13" s="140">
        <f>SDP!$K$4</f>
        <v>1.2</v>
      </c>
      <c r="I13" s="140">
        <f t="shared" si="4"/>
        <v>96000</v>
      </c>
      <c r="L13" s="136">
        <v>80000</v>
      </c>
    </row>
    <row r="14" spans="1:15" ht="23.25" customHeight="1">
      <c r="A14" s="5" t="s">
        <v>217</v>
      </c>
      <c r="B14" s="5" t="s">
        <v>8</v>
      </c>
      <c r="C14" s="5">
        <v>1</v>
      </c>
      <c r="D14" s="140">
        <f t="shared" si="0"/>
        <v>24000</v>
      </c>
      <c r="E14" s="140">
        <f t="shared" si="1"/>
        <v>6000</v>
      </c>
      <c r="F14" s="140">
        <f t="shared" si="2"/>
        <v>24000</v>
      </c>
      <c r="G14" s="140">
        <f t="shared" si="3"/>
        <v>6000</v>
      </c>
      <c r="H14" s="140">
        <f>SDP!$K$4</f>
        <v>1.2</v>
      </c>
      <c r="I14" s="140">
        <f t="shared" si="4"/>
        <v>36000</v>
      </c>
      <c r="L14" s="136">
        <v>30000</v>
      </c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307800</v>
      </c>
      <c r="G15" s="139">
        <f>SUM(G5:G14)</f>
        <v>61560</v>
      </c>
      <c r="H15" s="153">
        <f>SDP!$K$4</f>
        <v>1.2</v>
      </c>
      <c r="I15" s="139">
        <f>SUM(I5:I14)</f>
        <v>369360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/>
      <c r="I16" s="139"/>
    </row>
    <row r="17" spans="1:11" ht="23.25" customHeight="1">
      <c r="A17" s="5"/>
      <c r="B17" s="5"/>
      <c r="C17" s="5"/>
      <c r="D17" s="140"/>
      <c r="E17" s="140"/>
      <c r="F17" s="140"/>
      <c r="G17" s="140"/>
      <c r="H17" s="140"/>
      <c r="I17" s="140"/>
    </row>
    <row r="18" spans="1:11" ht="21" customHeight="1">
      <c r="A18" s="5"/>
      <c r="B18" s="5"/>
      <c r="C18" s="5"/>
      <c r="D18" s="140"/>
      <c r="E18" s="140"/>
      <c r="F18" s="140"/>
      <c r="G18" s="140"/>
      <c r="H18" s="140"/>
      <c r="I18" s="140"/>
    </row>
    <row r="19" spans="1:11" ht="17.25" customHeight="1">
      <c r="A19" s="5"/>
      <c r="B19" s="5"/>
      <c r="C19" s="5"/>
      <c r="D19" s="140"/>
      <c r="E19" s="140"/>
      <c r="F19" s="140"/>
      <c r="G19" s="140"/>
      <c r="H19" s="140"/>
      <c r="I19" s="140"/>
    </row>
    <row r="20" spans="1:11" ht="21" customHeight="1">
      <c r="A20" s="5"/>
      <c r="B20" s="5"/>
      <c r="C20" s="5"/>
      <c r="D20" s="140"/>
      <c r="E20" s="140"/>
      <c r="F20" s="140"/>
      <c r="G20" s="140"/>
      <c r="H20" s="140"/>
      <c r="I20" s="140"/>
    </row>
    <row r="21" spans="1:11" ht="18.75" customHeight="1">
      <c r="A21" s="5"/>
      <c r="B21" s="5"/>
      <c r="C21" s="5"/>
      <c r="D21" s="140"/>
      <c r="E21" s="140"/>
      <c r="F21" s="140"/>
      <c r="G21" s="140"/>
      <c r="H21" s="140"/>
      <c r="I21" s="140"/>
    </row>
    <row r="22" spans="1:11" ht="21" customHeight="1">
      <c r="A22" s="5"/>
      <c r="B22" s="5"/>
      <c r="C22" s="5"/>
      <c r="D22" s="140"/>
      <c r="E22" s="140"/>
      <c r="F22" s="140"/>
      <c r="G22" s="140"/>
      <c r="H22" s="140"/>
      <c r="I22" s="140"/>
    </row>
    <row r="23" spans="1:11" ht="18.75" customHeight="1">
      <c r="A23" s="5"/>
      <c r="B23" s="5"/>
      <c r="C23" s="5"/>
      <c r="D23" s="140"/>
      <c r="E23" s="140"/>
      <c r="F23" s="140"/>
      <c r="G23" s="140"/>
      <c r="H23" s="140"/>
      <c r="I23" s="140"/>
    </row>
    <row r="24" spans="1:11" ht="19.5" customHeight="1">
      <c r="A24" s="5"/>
      <c r="B24" s="5"/>
      <c r="C24" s="5"/>
      <c r="D24" s="140"/>
      <c r="E24" s="140"/>
      <c r="F24" s="140"/>
      <c r="G24" s="140"/>
      <c r="H24" s="140"/>
      <c r="I24" s="140"/>
    </row>
    <row r="25" spans="1:11" ht="23.25" customHeight="1">
      <c r="A25" s="5"/>
      <c r="B25" s="5"/>
      <c r="C25" s="5"/>
      <c r="D25" s="140"/>
      <c r="E25" s="140"/>
      <c r="F25" s="140"/>
      <c r="G25" s="140"/>
      <c r="H25" s="140"/>
      <c r="I25" s="140"/>
    </row>
    <row r="26" spans="1:11" ht="30.75" customHeight="1">
      <c r="A26" s="220" t="s">
        <v>201</v>
      </c>
      <c r="B26" s="220"/>
      <c r="C26" s="15"/>
      <c r="D26" s="139"/>
      <c r="E26" s="139"/>
      <c r="F26" s="139"/>
      <c r="G26" s="139"/>
      <c r="H26" s="153"/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/>
      <c r="I27" s="139"/>
    </row>
    <row r="28" spans="1:11" ht="19.5" customHeight="1">
      <c r="A28" s="5" t="s">
        <v>218</v>
      </c>
      <c r="B28" s="5" t="s">
        <v>221</v>
      </c>
      <c r="C28" s="5"/>
      <c r="D28" s="140">
        <f>K28*0.8</f>
        <v>33.527999999999999</v>
      </c>
      <c r="E28" s="140">
        <f>K28*0.2</f>
        <v>8.3819999999999997</v>
      </c>
      <c r="F28" s="140">
        <f>D28*C28</f>
        <v>0</v>
      </c>
      <c r="G28" s="140">
        <f>E28*C28</f>
        <v>0</v>
      </c>
      <c r="H28" s="140">
        <f>SDP!$K$4</f>
        <v>1.2</v>
      </c>
      <c r="I28" s="140">
        <f>(F28+G28)*H28</f>
        <v>0</v>
      </c>
      <c r="K28">
        <f>'PRIX ELEMENTAIRES MO'!$I$15</f>
        <v>41.91</v>
      </c>
    </row>
    <row r="29" spans="1:11" ht="18" customHeight="1">
      <c r="A29" s="5" t="s">
        <v>219</v>
      </c>
      <c r="B29" s="5" t="s">
        <v>221</v>
      </c>
      <c r="C29" s="5">
        <v>540</v>
      </c>
      <c r="D29" s="140">
        <f>ROUND(K29*0.8,3)</f>
        <v>29.434000000000001</v>
      </c>
      <c r="E29" s="140">
        <f>ROUND(K29*0.2,3)</f>
        <v>7.3579999999999997</v>
      </c>
      <c r="F29" s="140">
        <f>ROUND(D29*C29,3)</f>
        <v>15894.36</v>
      </c>
      <c r="G29" s="140">
        <f>ROUND(E29*C29,3)</f>
        <v>3973.32</v>
      </c>
      <c r="H29" s="140">
        <f>SDP!$K$4</f>
        <v>1.2</v>
      </c>
      <c r="I29" s="140">
        <f t="shared" ref="I29:I30" si="5">(F29+G29)*H29</f>
        <v>23841.216</v>
      </c>
      <c r="K29">
        <f>'PRIX ELEMENTAIRES MO'!$I$16</f>
        <v>36.792000000000002</v>
      </c>
    </row>
    <row r="30" spans="1:11" ht="18" customHeight="1">
      <c r="A30" s="5" t="s">
        <v>220</v>
      </c>
      <c r="B30" s="5" t="s">
        <v>221</v>
      </c>
      <c r="C30" s="23">
        <v>1080</v>
      </c>
      <c r="D30" s="140">
        <f t="shared" ref="D30" si="6">K30*0.8</f>
        <v>21.488</v>
      </c>
      <c r="E30" s="140">
        <f t="shared" ref="E30" si="7">K30*0.2</f>
        <v>5.3719999999999999</v>
      </c>
      <c r="F30" s="140">
        <f t="shared" ref="F30" si="8">D30*C30</f>
        <v>23207.040000000001</v>
      </c>
      <c r="G30" s="140">
        <f t="shared" ref="G30" si="9">E30*C30</f>
        <v>5801.76</v>
      </c>
      <c r="H30" s="140">
        <f>SDP!$K$4</f>
        <v>1.2</v>
      </c>
      <c r="I30" s="140">
        <f t="shared" si="5"/>
        <v>34810.560000000005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39101.4</v>
      </c>
      <c r="G31" s="139">
        <f>SUM(G28:G30)</f>
        <v>9775.08</v>
      </c>
      <c r="H31" s="153">
        <f>SDP!$K$4</f>
        <v>1.2</v>
      </c>
      <c r="I31" s="139">
        <f>SUM(I28:I30)</f>
        <v>58651.776000000005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38"/>
      <c r="E34" s="138"/>
      <c r="F34" s="138"/>
      <c r="G34" s="143"/>
      <c r="H34" s="156"/>
      <c r="I34" s="150">
        <f>I31+I26</f>
        <v>58651.776000000005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38"/>
      <c r="E36" s="138"/>
      <c r="F36" s="138"/>
      <c r="G36" s="138">
        <v>1</v>
      </c>
      <c r="H36" s="158"/>
      <c r="I36" s="138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F31/G36+F15</f>
        <v>346901.4</v>
      </c>
      <c r="G38" s="145">
        <f>G31/G36+G15</f>
        <v>71335.08</v>
      </c>
      <c r="H38" s="160"/>
      <c r="I38" s="145">
        <f>I34/G36+I15</f>
        <v>428011.77600000001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ROUND(F38,0)</f>
        <v>346901</v>
      </c>
      <c r="G39" s="146">
        <f>ROUND(G38,0)</f>
        <v>71335</v>
      </c>
      <c r="H39" s="161">
        <f>SDP!$K$4</f>
        <v>1.2</v>
      </c>
      <c r="I39" s="146">
        <f>ROUND(I38,0)</f>
        <v>428012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>
  <sheetPr codeName="Feuil57"/>
  <dimension ref="A1:O39"/>
  <sheetViews>
    <sheetView workbookViewId="0">
      <selection activeCell="J31" sqref="J31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92</v>
      </c>
      <c r="B1" s="221" t="str">
        <f>'BP+BE'!B65</f>
        <v>F.T et la pose de boite de branchement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FOURNITURES'!B133</f>
        <v>boite de branchement</v>
      </c>
      <c r="B5" s="188" t="s">
        <v>467</v>
      </c>
      <c r="C5" s="188">
        <v>1</v>
      </c>
      <c r="D5" s="190">
        <f>'PRIX ELEMENTAIRES FOURNITURES'!J133*0.8</f>
        <v>18.696000000000002</v>
      </c>
      <c r="E5" s="190">
        <f>'PRIX ELEMENTAIRES FOURNITURES'!J133*0.2</f>
        <v>4.6740000000000004</v>
      </c>
      <c r="F5" s="190">
        <f t="shared" ref="F5:F11" si="0">D5*C5</f>
        <v>18.696000000000002</v>
      </c>
      <c r="G5" s="190">
        <f t="shared" ref="G5:G11" si="1">E5*C5</f>
        <v>4.6740000000000004</v>
      </c>
      <c r="H5" s="158">
        <f>SDP!$K$4</f>
        <v>1.2</v>
      </c>
      <c r="I5" s="190">
        <f t="shared" ref="I5:I11" si="2">(F5+G5)*H5</f>
        <v>28.044</v>
      </c>
      <c r="L5" s="136"/>
    </row>
    <row r="6" spans="1:15" ht="17.25" customHeight="1">
      <c r="A6" s="188" t="str">
        <f>'PRIX ELEMENTAIRES FOURNITURES'!B134</f>
        <v>Tampon boite de branchement</v>
      </c>
      <c r="B6" s="188" t="s">
        <v>467</v>
      </c>
      <c r="C6" s="188">
        <v>1</v>
      </c>
      <c r="D6" s="190">
        <f>'PRIX ELEMENTAIRES FOURNITURES'!J134*0.8</f>
        <v>7.2</v>
      </c>
      <c r="E6" s="190">
        <f>'PRIX ELEMENTAIRES FOURNITURES'!J134*0.2</f>
        <v>1.8</v>
      </c>
      <c r="F6" s="190">
        <f t="shared" si="0"/>
        <v>7.2</v>
      </c>
      <c r="G6" s="190">
        <f t="shared" si="1"/>
        <v>1.8</v>
      </c>
      <c r="H6" s="158">
        <f>SDP!$K$4</f>
        <v>1.2</v>
      </c>
      <c r="I6" s="190">
        <f t="shared" si="2"/>
        <v>10.799999999999999</v>
      </c>
      <c r="L6" s="136"/>
    </row>
    <row r="7" spans="1:15" ht="15" customHeight="1">
      <c r="A7" s="188" t="str">
        <f>'PRIX ELEMENTAIRES FOURNITURES'!B135</f>
        <v>dalle boite de branchement</v>
      </c>
      <c r="B7" s="188" t="s">
        <v>467</v>
      </c>
      <c r="C7" s="188">
        <v>1</v>
      </c>
      <c r="D7" s="190">
        <f>'PRIX ELEMENTAIRES FOURNITURES'!J135*0.8</f>
        <v>12</v>
      </c>
      <c r="E7" s="190">
        <f>'PRIX ELEMENTAIRES FOURNITURES'!J135*0.2</f>
        <v>3</v>
      </c>
      <c r="F7" s="190">
        <f t="shared" si="0"/>
        <v>12</v>
      </c>
      <c r="G7" s="190">
        <f t="shared" si="1"/>
        <v>3</v>
      </c>
      <c r="H7" s="158">
        <f>SDP!$K$4</f>
        <v>1.2</v>
      </c>
      <c r="I7" s="190">
        <f t="shared" si="2"/>
        <v>18</v>
      </c>
    </row>
    <row r="8" spans="1:15" ht="21" customHeight="1">
      <c r="A8" s="188" t="s">
        <v>481</v>
      </c>
      <c r="B8" s="188" t="s">
        <v>100</v>
      </c>
      <c r="C8" s="188">
        <v>5</v>
      </c>
      <c r="D8" s="190">
        <f>K8*0.8</f>
        <v>7.1296000000000008</v>
      </c>
      <c r="E8" s="190">
        <f>K8*0.2</f>
        <v>1.7824000000000002</v>
      </c>
      <c r="F8" s="190">
        <f t="shared" si="0"/>
        <v>35.648000000000003</v>
      </c>
      <c r="G8" s="190">
        <f t="shared" si="1"/>
        <v>8.9120000000000008</v>
      </c>
      <c r="H8" s="158">
        <f>SDP!$K$4</f>
        <v>1.2</v>
      </c>
      <c r="I8" s="190">
        <f t="shared" si="2"/>
        <v>53.472000000000001</v>
      </c>
      <c r="K8">
        <v>8.9120000000000008</v>
      </c>
      <c r="L8" s="136"/>
    </row>
    <row r="9" spans="1:15" ht="19.5" customHeight="1">
      <c r="A9" s="188"/>
      <c r="B9" s="188"/>
      <c r="C9" s="188"/>
      <c r="D9" s="190"/>
      <c r="E9" s="190"/>
      <c r="F9" s="190">
        <f t="shared" si="0"/>
        <v>0</v>
      </c>
      <c r="G9" s="190">
        <f t="shared" si="1"/>
        <v>0</v>
      </c>
      <c r="H9" s="158">
        <f>SDP!$K$4</f>
        <v>1.2</v>
      </c>
      <c r="I9" s="190">
        <f t="shared" si="2"/>
        <v>0</v>
      </c>
      <c r="L9" s="136"/>
    </row>
    <row r="10" spans="1:15" ht="17.25" customHeight="1">
      <c r="A10" s="188"/>
      <c r="B10" s="188"/>
      <c r="C10" s="188"/>
      <c r="D10" s="190"/>
      <c r="E10" s="190"/>
      <c r="F10" s="190">
        <f t="shared" si="0"/>
        <v>0</v>
      </c>
      <c r="G10" s="190">
        <f t="shared" si="1"/>
        <v>0</v>
      </c>
      <c r="H10" s="158">
        <f>SDP!$K$4</f>
        <v>1.2</v>
      </c>
      <c r="I10" s="190">
        <f t="shared" si="2"/>
        <v>0</v>
      </c>
      <c r="L10" s="136"/>
    </row>
    <row r="11" spans="1:15" ht="18" customHeight="1">
      <c r="A11" s="188"/>
      <c r="B11" s="188"/>
      <c r="C11" s="188"/>
      <c r="D11" s="190"/>
      <c r="E11" s="190"/>
      <c r="F11" s="190">
        <f t="shared" si="0"/>
        <v>0</v>
      </c>
      <c r="G11" s="190">
        <f t="shared" si="1"/>
        <v>0</v>
      </c>
      <c r="H11" s="158">
        <f>SDP!$K$4</f>
        <v>1.2</v>
      </c>
      <c r="I11" s="190">
        <f t="shared" si="2"/>
        <v>0</v>
      </c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91.93</v>
      </c>
      <c r="G15" s="139">
        <f>SUM(G5:G14)</f>
        <v>18.386000000000003</v>
      </c>
      <c r="H15" s="153">
        <f>SDP!$K$4</f>
        <v>1.2</v>
      </c>
      <c r="I15" s="139">
        <f>SUM(I5:I14)</f>
        <v>110.316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 t="str">
        <f>'PRIX ELEMENTAIRES ENGINS EQUI'!B36</f>
        <v>Pelle sur chenilles</v>
      </c>
      <c r="B17" s="188" t="s">
        <v>221</v>
      </c>
      <c r="C17" s="188">
        <v>0.1</v>
      </c>
      <c r="D17" s="190">
        <f>'PRIX ELEMENTAIRES ENGINS EQUI'!G36*0.8</f>
        <v>440</v>
      </c>
      <c r="E17" s="190">
        <f>'PRIX ELEMENTAIRES ENGINS EQUI'!G36*0.2</f>
        <v>110</v>
      </c>
      <c r="F17" s="190">
        <f>D17*C17</f>
        <v>44</v>
      </c>
      <c r="G17" s="190">
        <f>E17*C17</f>
        <v>11</v>
      </c>
      <c r="H17" s="190">
        <f>SDP!$K$4</f>
        <v>1.2</v>
      </c>
      <c r="I17" s="190">
        <f>(G17+F17)*H17</f>
        <v>66</v>
      </c>
    </row>
    <row r="18" spans="1:11" ht="21" customHeight="1">
      <c r="A18" s="188"/>
      <c r="B18" s="188"/>
      <c r="C18" s="188"/>
      <c r="D18" s="190"/>
      <c r="E18" s="190"/>
      <c r="F18" s="190">
        <f>D18*C18</f>
        <v>0</v>
      </c>
      <c r="G18" s="190">
        <f>E18*C18</f>
        <v>0</v>
      </c>
      <c r="H18" s="190">
        <f>SDP!$K$4</f>
        <v>1.2</v>
      </c>
      <c r="I18" s="190">
        <f>(G18+F18)*H18</f>
        <v>0</v>
      </c>
    </row>
    <row r="19" spans="1:11" ht="17.25" customHeight="1">
      <c r="A19" s="188"/>
      <c r="B19" s="188"/>
      <c r="C19" s="188"/>
      <c r="D19" s="190"/>
      <c r="E19" s="190"/>
      <c r="F19" s="190">
        <f t="shared" ref="F19:F23" si="3">D19*C19</f>
        <v>0</v>
      </c>
      <c r="G19" s="190">
        <f t="shared" ref="G19:G23" si="4">E19*C19</f>
        <v>0</v>
      </c>
      <c r="H19" s="190">
        <f>SDP!$K$4</f>
        <v>1.2</v>
      </c>
      <c r="I19" s="190">
        <f t="shared" ref="I19:I23" si="5">(G19+F19)*H19</f>
        <v>0</v>
      </c>
    </row>
    <row r="20" spans="1:11" ht="21" customHeight="1">
      <c r="A20" s="188"/>
      <c r="B20" s="188" t="s">
        <v>221</v>
      </c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 t="s">
        <v>221</v>
      </c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 t="s">
        <v>221</v>
      </c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44</v>
      </c>
      <c r="G26" s="139">
        <f>SUM(G17:G25)</f>
        <v>11</v>
      </c>
      <c r="H26" s="153">
        <f>SDP!$K$4</f>
        <v>1.2</v>
      </c>
      <c r="I26" s="139">
        <f>SUM(I17:I25)</f>
        <v>66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2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58.868000000000002</v>
      </c>
      <c r="G29" s="190">
        <f>ROUND(E29*C29,3)</f>
        <v>14.715999999999999</v>
      </c>
      <c r="H29" s="190">
        <f>SDP!$K$4</f>
        <v>1.2</v>
      </c>
      <c r="I29" s="190">
        <f t="shared" si="6"/>
        <v>88.300799999999995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6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128.928</v>
      </c>
      <c r="G30" s="190">
        <f t="shared" ref="G30" si="10">E30*C30</f>
        <v>32.231999999999999</v>
      </c>
      <c r="H30" s="190">
        <f>SDP!$K$4</f>
        <v>1.2</v>
      </c>
      <c r="I30" s="190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265.32400000000001</v>
      </c>
      <c r="G34" s="143">
        <f>G31+G26</f>
        <v>66.33</v>
      </c>
      <c r="H34" s="156"/>
      <c r="I34" s="150">
        <f>I31+I26</f>
        <v>397.98479999999995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7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129.83342857142858</v>
      </c>
      <c r="G38" s="145">
        <f>G34/G36+G15</f>
        <v>27.861714285714289</v>
      </c>
      <c r="H38" s="160"/>
      <c r="I38" s="145">
        <f>I34/G36+I15</f>
        <v>167.17097142857142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129.833</v>
      </c>
      <c r="G39" s="146">
        <f>ROUND(G38,3)</f>
        <v>27.861999999999998</v>
      </c>
      <c r="H39" s="161">
        <f>SDP!$K$4</f>
        <v>1.2</v>
      </c>
      <c r="I39" s="146">
        <f>ROUND(I38,3)</f>
        <v>167.17099999999999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>
  <sheetPr codeName="Feuil58"/>
  <dimension ref="A1:O39"/>
  <sheetViews>
    <sheetView topLeftCell="A10" workbookViewId="0">
      <selection activeCell="C22" sqref="C22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93</v>
      </c>
      <c r="B1" s="221" t="str">
        <f>'BP+BE'!B66</f>
        <v>Plus value au prix 410c pour les  surprofondeurs et par tranche de 10cm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/>
      <c r="B5" s="188"/>
      <c r="C5" s="188"/>
      <c r="D5" s="190"/>
      <c r="E5" s="190"/>
      <c r="F5" s="190">
        <f t="shared" ref="F5:F11" si="0">D5*C5</f>
        <v>0</v>
      </c>
      <c r="G5" s="190">
        <f t="shared" ref="G5:G11" si="1">E5*C5</f>
        <v>0</v>
      </c>
      <c r="H5" s="158">
        <f>SDP!$K$4</f>
        <v>1.2</v>
      </c>
      <c r="I5" s="190">
        <f t="shared" ref="I5:I11" si="2">(F5+G5)*H5</f>
        <v>0</v>
      </c>
      <c r="L5" s="136"/>
    </row>
    <row r="6" spans="1:15" ht="17.25" customHeight="1">
      <c r="A6" s="188"/>
      <c r="B6" s="188"/>
      <c r="C6" s="188"/>
      <c r="D6" s="190"/>
      <c r="E6" s="190"/>
      <c r="F6" s="190">
        <f t="shared" si="0"/>
        <v>0</v>
      </c>
      <c r="G6" s="190">
        <f t="shared" si="1"/>
        <v>0</v>
      </c>
      <c r="H6" s="158">
        <f>SDP!$K$4</f>
        <v>1.2</v>
      </c>
      <c r="I6" s="190">
        <f t="shared" si="2"/>
        <v>0</v>
      </c>
      <c r="L6" s="136"/>
    </row>
    <row r="7" spans="1:15" ht="15" customHeight="1">
      <c r="A7" s="188"/>
      <c r="B7" s="188"/>
      <c r="C7" s="188"/>
      <c r="D7" s="190"/>
      <c r="E7" s="190"/>
      <c r="F7" s="190">
        <f t="shared" si="0"/>
        <v>0</v>
      </c>
      <c r="G7" s="190">
        <f t="shared" si="1"/>
        <v>0</v>
      </c>
      <c r="H7" s="158">
        <f>SDP!$K$4</f>
        <v>1.2</v>
      </c>
      <c r="I7" s="190">
        <f t="shared" si="2"/>
        <v>0</v>
      </c>
    </row>
    <row r="8" spans="1:15" ht="21" customHeight="1">
      <c r="A8" s="188" t="s">
        <v>432</v>
      </c>
      <c r="B8" s="188" t="s">
        <v>467</v>
      </c>
      <c r="C8" s="188">
        <v>1</v>
      </c>
      <c r="D8" s="190">
        <f>K8*0.8</f>
        <v>112</v>
      </c>
      <c r="E8" s="190">
        <f>K8*0.2</f>
        <v>28</v>
      </c>
      <c r="F8" s="190">
        <f t="shared" si="0"/>
        <v>112</v>
      </c>
      <c r="G8" s="190">
        <f t="shared" si="1"/>
        <v>28</v>
      </c>
      <c r="H8" s="158">
        <f>SDP!$K$4</f>
        <v>1.2</v>
      </c>
      <c r="I8" s="190">
        <f t="shared" si="2"/>
        <v>168</v>
      </c>
      <c r="K8">
        <v>140</v>
      </c>
      <c r="L8" s="136"/>
    </row>
    <row r="9" spans="1:15" ht="19.5" customHeight="1">
      <c r="A9" s="188"/>
      <c r="B9" s="188"/>
      <c r="C9" s="188"/>
      <c r="D9" s="190"/>
      <c r="E9" s="190"/>
      <c r="F9" s="190">
        <f t="shared" si="0"/>
        <v>0</v>
      </c>
      <c r="G9" s="190">
        <f t="shared" si="1"/>
        <v>0</v>
      </c>
      <c r="H9" s="158">
        <f>SDP!$K$4</f>
        <v>1.2</v>
      </c>
      <c r="I9" s="190">
        <f t="shared" si="2"/>
        <v>0</v>
      </c>
      <c r="L9" s="136"/>
    </row>
    <row r="10" spans="1:15" ht="17.25" customHeight="1">
      <c r="A10" s="188"/>
      <c r="B10" s="188"/>
      <c r="C10" s="188"/>
      <c r="D10" s="190"/>
      <c r="E10" s="190"/>
      <c r="F10" s="190">
        <f t="shared" si="0"/>
        <v>0</v>
      </c>
      <c r="G10" s="190">
        <f t="shared" si="1"/>
        <v>0</v>
      </c>
      <c r="H10" s="158">
        <f>SDP!$K$4</f>
        <v>1.2</v>
      </c>
      <c r="I10" s="190">
        <f t="shared" si="2"/>
        <v>0</v>
      </c>
      <c r="L10" s="136"/>
    </row>
    <row r="11" spans="1:15" ht="18" customHeight="1">
      <c r="A11" s="188"/>
      <c r="B11" s="188"/>
      <c r="C11" s="188"/>
      <c r="D11" s="190"/>
      <c r="E11" s="190"/>
      <c r="F11" s="190">
        <f t="shared" si="0"/>
        <v>0</v>
      </c>
      <c r="G11" s="190">
        <f t="shared" si="1"/>
        <v>0</v>
      </c>
      <c r="H11" s="158">
        <f>SDP!$K$4</f>
        <v>1.2</v>
      </c>
      <c r="I11" s="190">
        <f t="shared" si="2"/>
        <v>0</v>
      </c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140</v>
      </c>
      <c r="G15" s="139">
        <f>SUM(G5:G14)</f>
        <v>28</v>
      </c>
      <c r="H15" s="153">
        <f>SDP!$K$4</f>
        <v>1.2</v>
      </c>
      <c r="I15" s="139">
        <f>SUM(I5:I14)</f>
        <v>168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/>
      <c r="B17" s="188"/>
      <c r="C17" s="188"/>
      <c r="D17" s="190"/>
      <c r="E17" s="190"/>
      <c r="F17" s="190">
        <f>D17*C17</f>
        <v>0</v>
      </c>
      <c r="G17" s="190">
        <f>E17*C17</f>
        <v>0</v>
      </c>
      <c r="H17" s="190">
        <f>SDP!$K$4</f>
        <v>1.2</v>
      </c>
      <c r="I17" s="190">
        <f>(G17+F17)*H17</f>
        <v>0</v>
      </c>
    </row>
    <row r="18" spans="1:11" ht="21" customHeight="1">
      <c r="A18" s="188"/>
      <c r="B18" s="188"/>
      <c r="C18" s="188"/>
      <c r="D18" s="190"/>
      <c r="E18" s="190"/>
      <c r="F18" s="190">
        <f>D18*C18</f>
        <v>0</v>
      </c>
      <c r="G18" s="190">
        <f>E18*C18</f>
        <v>0</v>
      </c>
      <c r="H18" s="190">
        <f>SDP!$K$4</f>
        <v>1.2</v>
      </c>
      <c r="I18" s="190">
        <f>(G18+F18)*H18</f>
        <v>0</v>
      </c>
    </row>
    <row r="19" spans="1:11" ht="17.25" customHeight="1">
      <c r="A19" s="188"/>
      <c r="B19" s="188"/>
      <c r="C19" s="188"/>
      <c r="D19" s="190"/>
      <c r="E19" s="190"/>
      <c r="F19" s="190">
        <f t="shared" ref="F19:F23" si="3">D19*C19</f>
        <v>0</v>
      </c>
      <c r="G19" s="190">
        <f t="shared" ref="G19:G23" si="4">E19*C19</f>
        <v>0</v>
      </c>
      <c r="H19" s="190">
        <f>SDP!$K$4</f>
        <v>1.2</v>
      </c>
      <c r="I19" s="190">
        <f t="shared" ref="I19:I23" si="5">(G19+F19)*H19</f>
        <v>0</v>
      </c>
    </row>
    <row r="20" spans="1:11" ht="21" customHeight="1">
      <c r="A20" s="188"/>
      <c r="B20" s="188" t="s">
        <v>221</v>
      </c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 t="s">
        <v>221</v>
      </c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 t="s">
        <v>221</v>
      </c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/>
      <c r="D28" s="190">
        <f>K28*0.8</f>
        <v>33.527999999999999</v>
      </c>
      <c r="E28" s="190">
        <f>K28*0.2</f>
        <v>8.3819999999999997</v>
      </c>
      <c r="F28" s="190">
        <f>ROUND(D28*C28,3)</f>
        <v>0</v>
      </c>
      <c r="G28" s="190">
        <f>ROUND(E28*C28,3)</f>
        <v>0</v>
      </c>
      <c r="H28" s="190">
        <f>SDP!$K$4</f>
        <v>1.2</v>
      </c>
      <c r="I28" s="190">
        <f t="shared" ref="I28:I30" si="6">(F28+G28)*H28</f>
        <v>0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/>
      <c r="D29" s="190">
        <f>ROUND(K29*0.8,3)</f>
        <v>29.434000000000001</v>
      </c>
      <c r="E29" s="190">
        <f>ROUND(K29*0.2,3)</f>
        <v>7.3579999999999997</v>
      </c>
      <c r="F29" s="190">
        <f>ROUND(D29*C29,3)</f>
        <v>0</v>
      </c>
      <c r="G29" s="190">
        <f>ROUND(E29*C29,3)</f>
        <v>0</v>
      </c>
      <c r="H29" s="190">
        <f>SDP!$K$4</f>
        <v>1.2</v>
      </c>
      <c r="I29" s="190">
        <f t="shared" si="6"/>
        <v>0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/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0</v>
      </c>
      <c r="G30" s="190">
        <f t="shared" ref="G30" si="10">E30*C30</f>
        <v>0</v>
      </c>
      <c r="H30" s="190">
        <f>SDP!$K$4</f>
        <v>1.2</v>
      </c>
      <c r="I30" s="190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1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140</v>
      </c>
      <c r="G38" s="145">
        <f>G34/G36+G15</f>
        <v>28</v>
      </c>
      <c r="H38" s="160"/>
      <c r="I38" s="145">
        <f>I34/G36+I15</f>
        <v>168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140</v>
      </c>
      <c r="G39" s="146">
        <f>ROUND(G38,3)</f>
        <v>28</v>
      </c>
      <c r="H39" s="161">
        <f>SDP!$K$4</f>
        <v>1.2</v>
      </c>
      <c r="I39" s="146">
        <f>ROUND(I38,3)</f>
        <v>168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>
  <sheetPr codeName="Feuil59"/>
  <dimension ref="A1:O39"/>
  <sheetViews>
    <sheetView topLeftCell="A10" workbookViewId="0">
      <selection activeCell="D31" sqref="D31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411</v>
      </c>
      <c r="B1" s="221" t="str">
        <f>'BP+BE'!B67</f>
        <v>Regard de visite en BA sur conduite de diamètre &gt;= 800mm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FOURNITURES'!B121</f>
        <v>Beton 350 HRS</v>
      </c>
      <c r="B5" s="188" t="s">
        <v>23</v>
      </c>
      <c r="C5" s="188">
        <v>1.5</v>
      </c>
      <c r="D5" s="190">
        <f>'PRIX ELEMENTAIRES FOURNITURES'!J121*0.8</f>
        <v>73.600000000000009</v>
      </c>
      <c r="E5" s="190">
        <f>'PRIX ELEMENTAIRES FOURNITURES'!J121*0.2</f>
        <v>18.400000000000002</v>
      </c>
      <c r="F5" s="190">
        <f t="shared" ref="F5:F11" si="0">D5*C5</f>
        <v>110.4</v>
      </c>
      <c r="G5" s="190">
        <f t="shared" ref="G5:G11" si="1">E5*C5</f>
        <v>27.6</v>
      </c>
      <c r="H5" s="158">
        <f>SDP!$K$4</f>
        <v>1.2</v>
      </c>
      <c r="I5" s="190">
        <f t="shared" ref="I5:I11" si="2">(F5+G5)*H5</f>
        <v>165.6</v>
      </c>
      <c r="L5" s="136"/>
    </row>
    <row r="6" spans="1:15" ht="17.25" customHeight="1">
      <c r="A6" s="188" t="str">
        <f>'PRIX ELEMENTAIRES FOURNITURES'!B118</f>
        <v>flinkote</v>
      </c>
      <c r="B6" s="188" t="s">
        <v>21</v>
      </c>
      <c r="C6" s="188">
        <v>6.8</v>
      </c>
      <c r="D6" s="190">
        <f>'PRIX ELEMENTAIRES FOURNITURES'!J118*0.8</f>
        <v>0.8</v>
      </c>
      <c r="E6" s="190">
        <f>'PRIX ELEMENTAIRES FOURNITURES'!J118*0.2</f>
        <v>0.2</v>
      </c>
      <c r="F6" s="190">
        <f t="shared" si="0"/>
        <v>5.44</v>
      </c>
      <c r="G6" s="190">
        <f t="shared" si="1"/>
        <v>1.36</v>
      </c>
      <c r="H6" s="158">
        <f>SDP!$K$4</f>
        <v>1.2</v>
      </c>
      <c r="I6" s="190">
        <f t="shared" si="2"/>
        <v>8.16</v>
      </c>
      <c r="L6" s="136"/>
    </row>
    <row r="7" spans="1:15" ht="15" customHeight="1">
      <c r="A7" s="188" t="str">
        <f>'PRIX ELEMENTAIRES FOURNITURES'!B110</f>
        <v>Béton 150</v>
      </c>
      <c r="B7" s="188" t="s">
        <v>23</v>
      </c>
      <c r="C7" s="188">
        <v>0.36</v>
      </c>
      <c r="D7" s="190">
        <f>'PRIX ELEMENTAIRES FOURNITURES'!J110*0.8</f>
        <v>48.56</v>
      </c>
      <c r="E7" s="190">
        <f>'PRIX ELEMENTAIRES FOURNITURES'!J110*0.2</f>
        <v>12.14</v>
      </c>
      <c r="F7" s="190">
        <f t="shared" si="0"/>
        <v>17.4816</v>
      </c>
      <c r="G7" s="190">
        <f t="shared" si="1"/>
        <v>4.3704000000000001</v>
      </c>
      <c r="H7" s="158">
        <f>SDP!$K$4</f>
        <v>1.2</v>
      </c>
      <c r="I7" s="190">
        <f t="shared" si="2"/>
        <v>26.2224</v>
      </c>
    </row>
    <row r="8" spans="1:15" ht="21" customHeight="1">
      <c r="A8" s="188" t="str">
        <f>'PRIX ELEMENTAIRES FOURNITURES'!B132</f>
        <v>tampon serie lourde</v>
      </c>
      <c r="B8" s="188" t="s">
        <v>467</v>
      </c>
      <c r="C8" s="188">
        <v>1</v>
      </c>
      <c r="D8" s="190">
        <f>'PRIX ELEMENTAIRES FOURNITURES'!J132*0.8</f>
        <v>112</v>
      </c>
      <c r="E8" s="190">
        <f>'PRIX ELEMENTAIRES FOURNITURES'!J132*0.2</f>
        <v>28</v>
      </c>
      <c r="F8" s="190">
        <f t="shared" si="0"/>
        <v>112</v>
      </c>
      <c r="G8" s="190">
        <f t="shared" si="1"/>
        <v>28</v>
      </c>
      <c r="H8" s="158">
        <f>SDP!$K$4</f>
        <v>1.2</v>
      </c>
      <c r="I8" s="190">
        <f t="shared" si="2"/>
        <v>168</v>
      </c>
      <c r="L8" s="136"/>
    </row>
    <row r="9" spans="1:15" ht="19.5" customHeight="1">
      <c r="A9" s="188"/>
      <c r="B9" s="188"/>
      <c r="C9" s="188"/>
      <c r="D9" s="190"/>
      <c r="E9" s="190"/>
      <c r="F9" s="190">
        <f t="shared" si="0"/>
        <v>0</v>
      </c>
      <c r="G9" s="190">
        <f t="shared" si="1"/>
        <v>0</v>
      </c>
      <c r="H9" s="158">
        <f>SDP!$K$4</f>
        <v>1.2</v>
      </c>
      <c r="I9" s="190">
        <f t="shared" si="2"/>
        <v>0</v>
      </c>
      <c r="L9" s="136"/>
    </row>
    <row r="10" spans="1:15" ht="17.25" customHeight="1">
      <c r="A10" s="188" t="str">
        <f>'PRIX ELEMENTAIRES FOURNITURES'!B28</f>
        <v>Acier</v>
      </c>
      <c r="B10" s="188" t="s">
        <v>143</v>
      </c>
      <c r="C10" s="188">
        <v>60</v>
      </c>
      <c r="D10" s="190">
        <f>'PRIX ELEMENTAIRES FOURNITURES'!J28*0.8</f>
        <v>1.0903200000000002</v>
      </c>
      <c r="E10" s="190">
        <f>'PRIX ELEMENTAIRES FOURNITURES'!J28*0.2</f>
        <v>0.27258000000000004</v>
      </c>
      <c r="F10" s="190">
        <f t="shared" si="0"/>
        <v>65.419200000000018</v>
      </c>
      <c r="G10" s="190">
        <f t="shared" si="1"/>
        <v>16.354800000000004</v>
      </c>
      <c r="H10" s="158">
        <f>SDP!$K$4</f>
        <v>1.2</v>
      </c>
      <c r="I10" s="190">
        <f t="shared" si="2"/>
        <v>98.128800000000027</v>
      </c>
      <c r="L10" s="136"/>
    </row>
    <row r="11" spans="1:15" ht="18" customHeight="1">
      <c r="A11" s="188" t="str">
        <f>'PRIX ELEMENTAIRES FOURNITURES'!B122</f>
        <v>coffrage ordinaire</v>
      </c>
      <c r="B11" s="188" t="s">
        <v>21</v>
      </c>
      <c r="C11" s="188">
        <v>11</v>
      </c>
      <c r="D11" s="190">
        <f>'PRIX ELEMENTAIRES FOURNITURES'!J122*0.8</f>
        <v>4.8000000000000007</v>
      </c>
      <c r="E11" s="190">
        <f>'PRIX ELEMENTAIRES FOURNITURES'!J122*0.2</f>
        <v>1.2000000000000002</v>
      </c>
      <c r="F11" s="190">
        <f t="shared" si="0"/>
        <v>52.800000000000011</v>
      </c>
      <c r="G11" s="190">
        <f t="shared" si="1"/>
        <v>13.200000000000003</v>
      </c>
      <c r="H11" s="158">
        <f>SDP!$K$4</f>
        <v>1.2</v>
      </c>
      <c r="I11" s="190">
        <f t="shared" si="2"/>
        <v>79.200000000000017</v>
      </c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454.4260000000001</v>
      </c>
      <c r="G15" s="139">
        <f>SUM(G5:G14)</f>
        <v>90.885200000000012</v>
      </c>
      <c r="H15" s="153">
        <f>SDP!$K$4</f>
        <v>1.2</v>
      </c>
      <c r="I15" s="139">
        <f>SUM(I5:I14)</f>
        <v>545.31119999999999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 t="str">
        <f>'PRIX ELEMENTAIRES ENGINS EQUI'!B36</f>
        <v>Pelle sur chenilles</v>
      </c>
      <c r="B17" s="188" t="s">
        <v>221</v>
      </c>
      <c r="C17" s="188">
        <v>0.25</v>
      </c>
      <c r="D17" s="190">
        <f>'PRIX ELEMENTAIRES ENGINS EQUI'!G36*0.8</f>
        <v>440</v>
      </c>
      <c r="E17" s="190">
        <f>'PRIX ELEMENTAIRES ENGINS EQUI'!G36*0.2</f>
        <v>110</v>
      </c>
      <c r="F17" s="190">
        <f>D17*C17</f>
        <v>110</v>
      </c>
      <c r="G17" s="190">
        <f>E17*C17</f>
        <v>27.5</v>
      </c>
      <c r="H17" s="190">
        <f>SDP!$K$4</f>
        <v>1.2</v>
      </c>
      <c r="I17" s="190">
        <f>(G17+F17)*H17</f>
        <v>165</v>
      </c>
    </row>
    <row r="18" spans="1:11" ht="21" customHeight="1">
      <c r="A18" s="188"/>
      <c r="B18" s="188"/>
      <c r="C18" s="188"/>
      <c r="D18" s="190"/>
      <c r="E18" s="190"/>
      <c r="F18" s="190">
        <f>D18*C18</f>
        <v>0</v>
      </c>
      <c r="G18" s="190">
        <f>E18*C18</f>
        <v>0</v>
      </c>
      <c r="H18" s="190">
        <f>SDP!$K$4</f>
        <v>1.2</v>
      </c>
      <c r="I18" s="190">
        <f>(G18+F18)*H18</f>
        <v>0</v>
      </c>
    </row>
    <row r="19" spans="1:11" ht="17.25" customHeight="1">
      <c r="A19" s="188" t="str">
        <f>'PRIX ELEMENTAIRES ENGINS EQUI'!B28</f>
        <v>Atelier ferraillage</v>
      </c>
      <c r="B19" s="188" t="s">
        <v>221</v>
      </c>
      <c r="C19" s="188">
        <v>0.5</v>
      </c>
      <c r="D19" s="190">
        <f>'PRIX ELEMENTAIRES ENGINS EQUI'!G28*0.8</f>
        <v>80</v>
      </c>
      <c r="E19" s="190">
        <f>'PRIX ELEMENTAIRES ENGINS EQUI'!G28*0.2</f>
        <v>20</v>
      </c>
      <c r="F19" s="190">
        <f t="shared" ref="F19:F23" si="3">D19*C19</f>
        <v>40</v>
      </c>
      <c r="G19" s="190">
        <f t="shared" ref="G19:G23" si="4">E19*C19</f>
        <v>10</v>
      </c>
      <c r="H19" s="190">
        <f>SDP!$K$4</f>
        <v>1.2</v>
      </c>
      <c r="I19" s="190">
        <f t="shared" ref="I19:I23" si="5">(G19+F19)*H19</f>
        <v>60</v>
      </c>
    </row>
    <row r="20" spans="1:11" ht="21" customHeight="1">
      <c r="A20" s="188"/>
      <c r="B20" s="188" t="s">
        <v>221</v>
      </c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 t="s">
        <v>221</v>
      </c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 t="s">
        <v>221</v>
      </c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150</v>
      </c>
      <c r="G26" s="139">
        <f>SUM(G17:G25)</f>
        <v>37.5</v>
      </c>
      <c r="H26" s="153">
        <f>SDP!$K$4</f>
        <v>1.2</v>
      </c>
      <c r="I26" s="139">
        <f>SUM(I17:I25)</f>
        <v>225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2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58.868000000000002</v>
      </c>
      <c r="G29" s="190">
        <f>ROUND(E29*C29,3)</f>
        <v>14.715999999999999</v>
      </c>
      <c r="H29" s="190">
        <f>SDP!$K$4</f>
        <v>1.2</v>
      </c>
      <c r="I29" s="190">
        <f t="shared" si="6"/>
        <v>88.300799999999995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4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85.951999999999998</v>
      </c>
      <c r="G30" s="190">
        <f t="shared" ref="G30" si="10">E30*C30</f>
        <v>21.488</v>
      </c>
      <c r="H30" s="190">
        <f>SDP!$K$4</f>
        <v>1.2</v>
      </c>
      <c r="I30" s="190">
        <f t="shared" si="6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178.34800000000001</v>
      </c>
      <c r="G31" s="139">
        <f>SUM(G28:G30)</f>
        <v>44.585999999999999</v>
      </c>
      <c r="H31" s="153">
        <f>SDP!$K$4</f>
        <v>1.2</v>
      </c>
      <c r="I31" s="139">
        <f>SUM(I28:I30)</f>
        <v>267.52080000000001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328.34800000000001</v>
      </c>
      <c r="G34" s="143">
        <f>G31+G26</f>
        <v>82.085999999999999</v>
      </c>
      <c r="H34" s="156"/>
      <c r="I34" s="150">
        <f>I31+I26</f>
        <v>492.52080000000001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6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509.15066666666678</v>
      </c>
      <c r="G38" s="145">
        <f>G34/G36+G15</f>
        <v>104.56620000000001</v>
      </c>
      <c r="H38" s="160"/>
      <c r="I38" s="145">
        <f>I34/G36+I15</f>
        <v>627.39800000000002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509.15100000000001</v>
      </c>
      <c r="G39" s="146">
        <f>ROUND(G38,3)</f>
        <v>104.566</v>
      </c>
      <c r="H39" s="161">
        <f>SDP!$K$4</f>
        <v>1.2</v>
      </c>
      <c r="I39" s="146">
        <f>ROUND(I38,3)</f>
        <v>627.39800000000002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>
  <sheetPr codeName="Feuil60"/>
  <dimension ref="A1:O39"/>
  <sheetViews>
    <sheetView workbookViewId="0">
      <selection activeCell="C12" sqref="C12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412</v>
      </c>
      <c r="B1" s="221" t="str">
        <f>'BP+BE'!B68</f>
        <v>Regard de visite spécial sur dalot (3,5 x 2)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/>
      <c r="B5" s="188"/>
      <c r="C5" s="188"/>
      <c r="D5" s="190"/>
      <c r="E5" s="190"/>
      <c r="F5" s="190">
        <f t="shared" ref="F5:F11" si="0">D5*C5</f>
        <v>0</v>
      </c>
      <c r="G5" s="190">
        <f t="shared" ref="G5:G11" si="1">E5*C5</f>
        <v>0</v>
      </c>
      <c r="H5" s="158">
        <f>SDP!$K$4</f>
        <v>1.2</v>
      </c>
      <c r="I5" s="190">
        <f t="shared" ref="I5:I11" si="2">(F5+G5)*H5</f>
        <v>0</v>
      </c>
      <c r="L5" s="136"/>
    </row>
    <row r="6" spans="1:15" ht="17.25" customHeight="1">
      <c r="A6" s="188"/>
      <c r="B6" s="188"/>
      <c r="C6" s="188"/>
      <c r="D6" s="190"/>
      <c r="E6" s="190"/>
      <c r="F6" s="190">
        <f t="shared" si="0"/>
        <v>0</v>
      </c>
      <c r="G6" s="190">
        <f t="shared" si="1"/>
        <v>0</v>
      </c>
      <c r="H6" s="158">
        <f>SDP!$K$4</f>
        <v>1.2</v>
      </c>
      <c r="I6" s="190">
        <f t="shared" si="2"/>
        <v>0</v>
      </c>
      <c r="L6" s="136"/>
    </row>
    <row r="7" spans="1:15" ht="15" customHeight="1">
      <c r="A7" s="188"/>
      <c r="B7" s="188"/>
      <c r="C7" s="188"/>
      <c r="D7" s="190"/>
      <c r="E7" s="190"/>
      <c r="F7" s="190">
        <f t="shared" si="0"/>
        <v>0</v>
      </c>
      <c r="G7" s="190">
        <f t="shared" si="1"/>
        <v>0</v>
      </c>
      <c r="H7" s="158">
        <f>SDP!$K$4</f>
        <v>1.2</v>
      </c>
      <c r="I7" s="190">
        <f t="shared" si="2"/>
        <v>0</v>
      </c>
    </row>
    <row r="8" spans="1:15" ht="21" customHeight="1">
      <c r="A8" s="188" t="s">
        <v>475</v>
      </c>
      <c r="B8" s="188" t="s">
        <v>100</v>
      </c>
      <c r="C8" s="188">
        <v>15</v>
      </c>
      <c r="D8" s="190">
        <f>K8*0.8</f>
        <v>12.8</v>
      </c>
      <c r="E8" s="190">
        <f>K8*0.2</f>
        <v>3.2</v>
      </c>
      <c r="F8" s="190">
        <f t="shared" si="0"/>
        <v>192</v>
      </c>
      <c r="G8" s="190">
        <f t="shared" si="1"/>
        <v>48</v>
      </c>
      <c r="H8" s="158">
        <f>SDP!$K$4</f>
        <v>1.2</v>
      </c>
      <c r="I8" s="190">
        <f t="shared" si="2"/>
        <v>288</v>
      </c>
      <c r="K8">
        <v>16</v>
      </c>
      <c r="L8" s="136"/>
    </row>
    <row r="9" spans="1:15" ht="19.5" customHeight="1">
      <c r="A9" s="188" t="str">
        <f>'PRIX ELEMENTAIRES FOURNITURES'!B128</f>
        <v>Béton 400</v>
      </c>
      <c r="B9" s="188" t="s">
        <v>23</v>
      </c>
      <c r="C9" s="188">
        <v>4</v>
      </c>
      <c r="D9" s="190">
        <f>'PRIX ELEMENTAIRES FOURNITURES'!J128*0.8</f>
        <v>69.600000000000009</v>
      </c>
      <c r="E9" s="190">
        <f>'PRIX ELEMENTAIRES FOURNITURES'!J128*0.2</f>
        <v>17.400000000000002</v>
      </c>
      <c r="F9" s="190">
        <f t="shared" si="0"/>
        <v>278.40000000000003</v>
      </c>
      <c r="G9" s="190">
        <f t="shared" si="1"/>
        <v>69.600000000000009</v>
      </c>
      <c r="H9" s="158">
        <f>SDP!$K$4</f>
        <v>1.2</v>
      </c>
      <c r="I9" s="190">
        <f t="shared" si="2"/>
        <v>417.60000000000008</v>
      </c>
      <c r="L9" s="136"/>
    </row>
    <row r="10" spans="1:15" ht="17.25" customHeight="1">
      <c r="A10" s="188" t="str">
        <f>'PRIX ELEMENTAIRES FOURNITURES'!B28</f>
        <v>Acier</v>
      </c>
      <c r="B10" s="188" t="s">
        <v>143</v>
      </c>
      <c r="C10" s="188">
        <v>160</v>
      </c>
      <c r="D10" s="190">
        <f>'PRIX ELEMENTAIRES FOURNITURES'!J28*0.8</f>
        <v>1.0903200000000002</v>
      </c>
      <c r="E10" s="190">
        <f>'PRIX ELEMENTAIRES FOURNITURES'!J28*0.2</f>
        <v>0.27258000000000004</v>
      </c>
      <c r="F10" s="190">
        <f t="shared" si="0"/>
        <v>174.45120000000003</v>
      </c>
      <c r="G10" s="190">
        <f t="shared" si="1"/>
        <v>43.612800000000007</v>
      </c>
      <c r="H10" s="158">
        <f>SDP!$K$4</f>
        <v>1.2</v>
      </c>
      <c r="I10" s="190">
        <f t="shared" si="2"/>
        <v>261.67680000000001</v>
      </c>
      <c r="L10" s="136"/>
    </row>
    <row r="11" spans="1:15" ht="18" customHeight="1">
      <c r="A11" s="188" t="str">
        <f>'PRIX ELEMENTAIRES FOURNITURES'!B122</f>
        <v>coffrage ordinaire</v>
      </c>
      <c r="B11" s="188" t="s">
        <v>21</v>
      </c>
      <c r="C11" s="188">
        <v>16</v>
      </c>
      <c r="D11" s="190">
        <f>'PRIX ELEMENTAIRES FOURNITURES'!J122*0.8</f>
        <v>4.8000000000000007</v>
      </c>
      <c r="E11" s="190">
        <f>'PRIX ELEMENTAIRES FOURNITURES'!J122*0.2</f>
        <v>1.2000000000000002</v>
      </c>
      <c r="F11" s="190">
        <f t="shared" si="0"/>
        <v>76.800000000000011</v>
      </c>
      <c r="G11" s="190">
        <f t="shared" si="1"/>
        <v>19.200000000000003</v>
      </c>
      <c r="H11" s="158">
        <f>SDP!$K$4</f>
        <v>1.2</v>
      </c>
      <c r="I11" s="190">
        <f t="shared" si="2"/>
        <v>115.20000000000002</v>
      </c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902.06400000000031</v>
      </c>
      <c r="G15" s="139">
        <f>SUM(G5:G14)</f>
        <v>180.4128</v>
      </c>
      <c r="H15" s="153">
        <f>SDP!$K$4</f>
        <v>1.2</v>
      </c>
      <c r="I15" s="139">
        <f>SUM(I5:I14)</f>
        <v>1082.4768000000001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 t="str">
        <f>'PRIX ELEMENTAIRES ENGINS EQUI'!B36</f>
        <v>Pelle sur chenilles</v>
      </c>
      <c r="B17" s="188" t="s">
        <v>221</v>
      </c>
      <c r="C17" s="188">
        <v>0.25</v>
      </c>
      <c r="D17" s="190">
        <f>'PRIX ELEMENTAIRES ENGINS EQUI'!G36*0.8</f>
        <v>440</v>
      </c>
      <c r="E17" s="190">
        <f>'PRIX ELEMENTAIRES ENGINS EQUI'!G36*0.2</f>
        <v>110</v>
      </c>
      <c r="F17" s="190">
        <f>D17*C17</f>
        <v>110</v>
      </c>
      <c r="G17" s="190">
        <f>E17*C17</f>
        <v>27.5</v>
      </c>
      <c r="H17" s="190">
        <f>SDP!$K$4</f>
        <v>1.2</v>
      </c>
      <c r="I17" s="190">
        <f>(G17+F17)*H17</f>
        <v>165</v>
      </c>
    </row>
    <row r="18" spans="1:11" ht="21" customHeight="1">
      <c r="A18" s="188"/>
      <c r="B18" s="188"/>
      <c r="C18" s="188"/>
      <c r="D18" s="190"/>
      <c r="E18" s="190"/>
      <c r="F18" s="190">
        <f>D18*C18</f>
        <v>0</v>
      </c>
      <c r="G18" s="190">
        <f>E18*C18</f>
        <v>0</v>
      </c>
      <c r="H18" s="190">
        <f>SDP!$K$4</f>
        <v>1.2</v>
      </c>
      <c r="I18" s="190">
        <f>(G18+F18)*H18</f>
        <v>0</v>
      </c>
    </row>
    <row r="19" spans="1:11" ht="17.25" customHeight="1">
      <c r="A19" s="188" t="str">
        <f>'PRIX ELEMENTAIRES ENGINS EQUI'!B28</f>
        <v>Atelier ferraillage</v>
      </c>
      <c r="B19" s="188" t="s">
        <v>221</v>
      </c>
      <c r="C19" s="188">
        <v>0.5</v>
      </c>
      <c r="D19" s="190">
        <f>'PRIX ELEMENTAIRES ENGINS EQUI'!G28*0.8</f>
        <v>80</v>
      </c>
      <c r="E19" s="190">
        <f>'PRIX ELEMENTAIRES ENGINS EQUI'!G28*0.2</f>
        <v>20</v>
      </c>
      <c r="F19" s="190">
        <f t="shared" ref="F19:F23" si="3">D19*C19</f>
        <v>40</v>
      </c>
      <c r="G19" s="190">
        <f t="shared" ref="G19:G23" si="4">E19*C19</f>
        <v>10</v>
      </c>
      <c r="H19" s="190">
        <f>SDP!$K$4</f>
        <v>1.2</v>
      </c>
      <c r="I19" s="190">
        <f t="shared" ref="I19:I23" si="5">(G19+F19)*H19</f>
        <v>60</v>
      </c>
    </row>
    <row r="20" spans="1:11" ht="21" customHeight="1">
      <c r="A20" s="188"/>
      <c r="B20" s="188" t="s">
        <v>221</v>
      </c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 t="s">
        <v>221</v>
      </c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 t="s">
        <v>221</v>
      </c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150</v>
      </c>
      <c r="G26" s="139">
        <f>SUM(G17:G25)</f>
        <v>37.5</v>
      </c>
      <c r="H26" s="153">
        <f>SDP!$K$4</f>
        <v>1.2</v>
      </c>
      <c r="I26" s="139">
        <f>SUM(I17:I25)</f>
        <v>225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>
        <v>1</v>
      </c>
      <c r="D28" s="190">
        <f>K28*0.8</f>
        <v>33.527999999999999</v>
      </c>
      <c r="E28" s="190">
        <f>K28*0.2</f>
        <v>8.3819999999999997</v>
      </c>
      <c r="F28" s="190">
        <f>ROUND(D28*C28,3)</f>
        <v>33.527999999999999</v>
      </c>
      <c r="G28" s="190">
        <f>ROUND(E28*C28,3)</f>
        <v>8.3819999999999997</v>
      </c>
      <c r="H28" s="190">
        <f>SDP!$K$4</f>
        <v>1.2</v>
      </c>
      <c r="I28" s="190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2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58.868000000000002</v>
      </c>
      <c r="G29" s="190">
        <f>ROUND(E29*C29,3)</f>
        <v>14.715999999999999</v>
      </c>
      <c r="H29" s="190">
        <f>SDP!$K$4</f>
        <v>1.2</v>
      </c>
      <c r="I29" s="190">
        <f t="shared" si="6"/>
        <v>88.300799999999995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4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85.951999999999998</v>
      </c>
      <c r="G30" s="190">
        <f t="shared" ref="G30" si="10">E30*C30</f>
        <v>21.488</v>
      </c>
      <c r="H30" s="190">
        <f>SDP!$K$4</f>
        <v>1.2</v>
      </c>
      <c r="I30" s="190">
        <f t="shared" si="6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178.34800000000001</v>
      </c>
      <c r="G31" s="139">
        <f>SUM(G28:G30)</f>
        <v>44.585999999999999</v>
      </c>
      <c r="H31" s="153">
        <f>SDP!$K$4</f>
        <v>1.2</v>
      </c>
      <c r="I31" s="139">
        <f>SUM(I28:I30)</f>
        <v>267.52080000000001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328.34800000000001</v>
      </c>
      <c r="G34" s="143">
        <f>G31+G26</f>
        <v>82.085999999999999</v>
      </c>
      <c r="H34" s="156"/>
      <c r="I34" s="150">
        <f>I31+I26</f>
        <v>492.52080000000001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6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956.78866666666693</v>
      </c>
      <c r="G38" s="145">
        <f>G34/G36+G15</f>
        <v>194.09380000000002</v>
      </c>
      <c r="H38" s="160"/>
      <c r="I38" s="145">
        <f>I34/G36+I15</f>
        <v>1164.5636000000002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956.78899999999999</v>
      </c>
      <c r="G39" s="146">
        <f>ROUND(G38,3)</f>
        <v>194.09399999999999</v>
      </c>
      <c r="H39" s="161">
        <f>SDP!$K$4</f>
        <v>1.2</v>
      </c>
      <c r="I39" s="146">
        <f>ROUND(I38,3)</f>
        <v>1164.5640000000001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>
  <sheetPr codeName="Feuil61"/>
  <dimension ref="A1:O39"/>
  <sheetViews>
    <sheetView workbookViewId="0">
      <selection activeCell="E18" sqref="E18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413</v>
      </c>
      <c r="B1" s="221" t="str">
        <f>'BP+BE'!B69</f>
        <v>Cadre et tampon série lourde DN 850mm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0" t="s">
        <v>418</v>
      </c>
      <c r="E3" s="190" t="s">
        <v>195</v>
      </c>
      <c r="F3" s="190" t="s">
        <v>418</v>
      </c>
      <c r="G3" s="189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88" t="str">
        <f>'PRIX ELEMENTAIRES FOURNITURES'!B132</f>
        <v>tampon serie lourde</v>
      </c>
      <c r="B5" s="188" t="s">
        <v>467</v>
      </c>
      <c r="C5" s="188">
        <v>1</v>
      </c>
      <c r="D5" s="190">
        <f>K5*0.8</f>
        <v>136</v>
      </c>
      <c r="E5" s="190">
        <f>K5*0.2</f>
        <v>34</v>
      </c>
      <c r="F5" s="190">
        <f t="shared" ref="F5:F11" si="0">D5*C5</f>
        <v>136</v>
      </c>
      <c r="G5" s="190">
        <f t="shared" ref="G5:G11" si="1">E5*C5</f>
        <v>34</v>
      </c>
      <c r="H5" s="158">
        <f>SDP!$K$4</f>
        <v>1.2</v>
      </c>
      <c r="I5" s="190">
        <f t="shared" ref="I5:I11" si="2">(F5+G5)*H5</f>
        <v>204</v>
      </c>
      <c r="K5">
        <v>170</v>
      </c>
      <c r="L5" s="136"/>
    </row>
    <row r="6" spans="1:15" ht="17.25" customHeight="1">
      <c r="A6" s="188"/>
      <c r="B6" s="188"/>
      <c r="C6" s="188"/>
      <c r="D6" s="190"/>
      <c r="E6" s="190"/>
      <c r="F6" s="190">
        <f t="shared" si="0"/>
        <v>0</v>
      </c>
      <c r="G6" s="190">
        <f t="shared" si="1"/>
        <v>0</v>
      </c>
      <c r="H6" s="158">
        <f>SDP!$K$4</f>
        <v>1.2</v>
      </c>
      <c r="I6" s="190">
        <f t="shared" si="2"/>
        <v>0</v>
      </c>
      <c r="L6" s="136"/>
    </row>
    <row r="7" spans="1:15" ht="15" customHeight="1">
      <c r="A7" s="188"/>
      <c r="B7" s="188"/>
      <c r="C7" s="188"/>
      <c r="D7" s="190"/>
      <c r="E7" s="190"/>
      <c r="F7" s="190">
        <f t="shared" si="0"/>
        <v>0</v>
      </c>
      <c r="G7" s="190">
        <f t="shared" si="1"/>
        <v>0</v>
      </c>
      <c r="H7" s="158">
        <f>SDP!$K$4</f>
        <v>1.2</v>
      </c>
      <c r="I7" s="190">
        <f t="shared" si="2"/>
        <v>0</v>
      </c>
    </row>
    <row r="8" spans="1:15" ht="21" customHeight="1">
      <c r="A8" s="188"/>
      <c r="B8" s="188"/>
      <c r="C8" s="188"/>
      <c r="D8" s="190"/>
      <c r="E8" s="190"/>
      <c r="F8" s="190">
        <f t="shared" si="0"/>
        <v>0</v>
      </c>
      <c r="G8" s="190">
        <f t="shared" si="1"/>
        <v>0</v>
      </c>
      <c r="H8" s="158">
        <f>SDP!$K$4</f>
        <v>1.2</v>
      </c>
      <c r="I8" s="190">
        <f t="shared" si="2"/>
        <v>0</v>
      </c>
      <c r="L8" s="136"/>
    </row>
    <row r="9" spans="1:15" ht="19.5" customHeight="1">
      <c r="A9" s="188"/>
      <c r="B9" s="188"/>
      <c r="C9" s="188"/>
      <c r="D9" s="190"/>
      <c r="E9" s="190"/>
      <c r="F9" s="190">
        <f t="shared" si="0"/>
        <v>0</v>
      </c>
      <c r="G9" s="190">
        <f t="shared" si="1"/>
        <v>0</v>
      </c>
      <c r="H9" s="158">
        <f>SDP!$K$4</f>
        <v>1.2</v>
      </c>
      <c r="I9" s="190">
        <f t="shared" si="2"/>
        <v>0</v>
      </c>
      <c r="L9" s="136"/>
    </row>
    <row r="10" spans="1:15" ht="17.25" customHeight="1">
      <c r="A10" s="188"/>
      <c r="B10" s="188"/>
      <c r="C10" s="188"/>
      <c r="D10" s="190"/>
      <c r="E10" s="190"/>
      <c r="F10" s="190">
        <f t="shared" si="0"/>
        <v>0</v>
      </c>
      <c r="G10" s="190">
        <f t="shared" si="1"/>
        <v>0</v>
      </c>
      <c r="H10" s="158">
        <f>SDP!$K$4</f>
        <v>1.2</v>
      </c>
      <c r="I10" s="190">
        <f t="shared" si="2"/>
        <v>0</v>
      </c>
      <c r="L10" s="136"/>
    </row>
    <row r="11" spans="1:15" ht="18" customHeight="1">
      <c r="A11" s="188"/>
      <c r="B11" s="188"/>
      <c r="C11" s="188"/>
      <c r="D11" s="190"/>
      <c r="E11" s="190"/>
      <c r="F11" s="190">
        <f t="shared" si="0"/>
        <v>0</v>
      </c>
      <c r="G11" s="190">
        <f t="shared" si="1"/>
        <v>0</v>
      </c>
      <c r="H11" s="158">
        <f>SDP!$K$4</f>
        <v>1.2</v>
      </c>
      <c r="I11" s="190">
        <f t="shared" si="2"/>
        <v>0</v>
      </c>
      <c r="L11" s="136"/>
    </row>
    <row r="12" spans="1:15" ht="19.5" customHeight="1">
      <c r="A12" s="188"/>
      <c r="B12" s="188"/>
      <c r="C12" s="188"/>
      <c r="D12" s="190"/>
      <c r="E12" s="190"/>
      <c r="F12" s="190"/>
      <c r="G12" s="190"/>
      <c r="H12" s="158">
        <f>SDP!$K$4</f>
        <v>1.2</v>
      </c>
      <c r="I12" s="190"/>
      <c r="L12" s="136"/>
    </row>
    <row r="13" spans="1:15" ht="25.5" customHeight="1">
      <c r="A13" s="188"/>
      <c r="B13" s="188"/>
      <c r="C13" s="188"/>
      <c r="D13" s="190"/>
      <c r="E13" s="190"/>
      <c r="F13" s="190"/>
      <c r="G13" s="190"/>
      <c r="H13" s="158">
        <f>SDP!$K$4</f>
        <v>1.2</v>
      </c>
      <c r="I13" s="190"/>
      <c r="L13" s="136"/>
    </row>
    <row r="14" spans="1:15" ht="23.25" customHeight="1">
      <c r="A14" s="188"/>
      <c r="B14" s="188"/>
      <c r="C14" s="188"/>
      <c r="D14" s="190"/>
      <c r="E14" s="190"/>
      <c r="F14" s="190"/>
      <c r="G14" s="190"/>
      <c r="H14" s="158">
        <f>SDP!$K$4</f>
        <v>1.2</v>
      </c>
      <c r="I14" s="19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170</v>
      </c>
      <c r="G15" s="139">
        <f>SUM(G5:G14)</f>
        <v>34</v>
      </c>
      <c r="H15" s="153">
        <f>SDP!$K$4</f>
        <v>1.2</v>
      </c>
      <c r="I15" s="139">
        <f>SUM(I5:I14)</f>
        <v>204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88" t="str">
        <f>'PRIX ELEMENTAIRES ENGINS EQUI'!B39</f>
        <v>Mini chargeur</v>
      </c>
      <c r="B17" s="192" t="s">
        <v>221</v>
      </c>
      <c r="C17" s="188">
        <v>0.5</v>
      </c>
      <c r="D17" s="190">
        <f>'PRIX ELEMENTAIRES ENGINS EQUI'!G39*0.8</f>
        <v>120</v>
      </c>
      <c r="E17" s="190">
        <f>'PRIX ELEMENTAIRES ENGINS EQUI'!G39*0.2</f>
        <v>30</v>
      </c>
      <c r="F17" s="190">
        <f>D17*C17</f>
        <v>60</v>
      </c>
      <c r="G17" s="190">
        <f>E17*C17</f>
        <v>15</v>
      </c>
      <c r="H17" s="190">
        <f>SDP!$K$4</f>
        <v>1.2</v>
      </c>
      <c r="I17" s="190">
        <f>(G17+F17)*H17</f>
        <v>90</v>
      </c>
    </row>
    <row r="18" spans="1:11" ht="21" customHeight="1">
      <c r="A18" s="188"/>
      <c r="B18" s="192" t="s">
        <v>221</v>
      </c>
      <c r="C18" s="188"/>
      <c r="D18" s="190"/>
      <c r="E18" s="190"/>
      <c r="F18" s="190">
        <f>D18*C18</f>
        <v>0</v>
      </c>
      <c r="G18" s="190">
        <f>E18*C18</f>
        <v>0</v>
      </c>
      <c r="H18" s="190">
        <f>SDP!$K$4</f>
        <v>1.2</v>
      </c>
      <c r="I18" s="190">
        <f>(G18+F18)*H18</f>
        <v>0</v>
      </c>
    </row>
    <row r="19" spans="1:11" ht="17.25" customHeight="1">
      <c r="A19" s="188"/>
      <c r="B19" s="192" t="s">
        <v>221</v>
      </c>
      <c r="C19" s="188"/>
      <c r="D19" s="190"/>
      <c r="E19" s="190"/>
      <c r="F19" s="190">
        <f t="shared" ref="F19:F23" si="3">D19*C19</f>
        <v>0</v>
      </c>
      <c r="G19" s="190">
        <f t="shared" ref="G19:G23" si="4">E19*C19</f>
        <v>0</v>
      </c>
      <c r="H19" s="190">
        <f>SDP!$K$4</f>
        <v>1.2</v>
      </c>
      <c r="I19" s="190">
        <f t="shared" ref="I19:I23" si="5">(G19+F19)*H19</f>
        <v>0</v>
      </c>
    </row>
    <row r="20" spans="1:11" ht="21" customHeight="1">
      <c r="A20" s="188"/>
      <c r="B20" s="188" t="s">
        <v>221</v>
      </c>
      <c r="C20" s="188"/>
      <c r="D20" s="190"/>
      <c r="E20" s="190"/>
      <c r="F20" s="190">
        <f t="shared" si="3"/>
        <v>0</v>
      </c>
      <c r="G20" s="190">
        <f t="shared" si="4"/>
        <v>0</v>
      </c>
      <c r="H20" s="190">
        <f>SDP!$K$4</f>
        <v>1.2</v>
      </c>
      <c r="I20" s="190">
        <f t="shared" si="5"/>
        <v>0</v>
      </c>
    </row>
    <row r="21" spans="1:11" ht="18.75" customHeight="1">
      <c r="A21" s="188"/>
      <c r="B21" s="188" t="s">
        <v>221</v>
      </c>
      <c r="C21" s="188"/>
      <c r="D21" s="190"/>
      <c r="E21" s="190"/>
      <c r="F21" s="190">
        <f t="shared" si="3"/>
        <v>0</v>
      </c>
      <c r="G21" s="190">
        <f t="shared" si="4"/>
        <v>0</v>
      </c>
      <c r="H21" s="190">
        <f>SDP!$K$4</f>
        <v>1.2</v>
      </c>
      <c r="I21" s="190">
        <f t="shared" si="5"/>
        <v>0</v>
      </c>
    </row>
    <row r="22" spans="1:11" ht="21" customHeight="1">
      <c r="A22" s="188"/>
      <c r="B22" s="188" t="s">
        <v>221</v>
      </c>
      <c r="C22" s="188"/>
      <c r="D22" s="190"/>
      <c r="E22" s="190">
        <v>0</v>
      </c>
      <c r="F22" s="190">
        <f t="shared" si="3"/>
        <v>0</v>
      </c>
      <c r="G22" s="190">
        <f t="shared" si="4"/>
        <v>0</v>
      </c>
      <c r="H22" s="190">
        <f>SDP!$K$4</f>
        <v>1.2</v>
      </c>
      <c r="I22" s="190">
        <f t="shared" si="5"/>
        <v>0</v>
      </c>
    </row>
    <row r="23" spans="1:11" ht="18.75" customHeight="1">
      <c r="A23" s="188"/>
      <c r="B23" s="188" t="s">
        <v>221</v>
      </c>
      <c r="C23" s="188"/>
      <c r="D23" s="190"/>
      <c r="E23" s="190">
        <v>0</v>
      </c>
      <c r="F23" s="190">
        <f t="shared" si="3"/>
        <v>0</v>
      </c>
      <c r="G23" s="190">
        <f t="shared" si="4"/>
        <v>0</v>
      </c>
      <c r="H23" s="190">
        <f>SDP!$K$4</f>
        <v>1.2</v>
      </c>
      <c r="I23" s="190">
        <f t="shared" si="5"/>
        <v>0</v>
      </c>
    </row>
    <row r="24" spans="1:11" ht="19.5" customHeight="1">
      <c r="A24" s="188"/>
      <c r="B24" s="188" t="s">
        <v>221</v>
      </c>
      <c r="C24" s="188"/>
      <c r="D24" s="190"/>
      <c r="E24" s="190"/>
      <c r="F24" s="190"/>
      <c r="G24" s="190"/>
      <c r="H24" s="190">
        <f>SDP!$K$4</f>
        <v>1.2</v>
      </c>
      <c r="I24" s="190"/>
    </row>
    <row r="25" spans="1:11" ht="23.25" customHeight="1">
      <c r="A25" s="188"/>
      <c r="B25" s="188" t="s">
        <v>221</v>
      </c>
      <c r="C25" s="188"/>
      <c r="D25" s="190"/>
      <c r="E25" s="190"/>
      <c r="F25" s="190"/>
      <c r="G25" s="190"/>
      <c r="H25" s="190">
        <f>SDP!$K$4</f>
        <v>1.2</v>
      </c>
      <c r="I25" s="19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60</v>
      </c>
      <c r="G26" s="139">
        <f>SUM(G17:G25)</f>
        <v>15</v>
      </c>
      <c r="H26" s="153">
        <f>SDP!$K$4</f>
        <v>1.2</v>
      </c>
      <c r="I26" s="139">
        <f>SUM(I17:I25)</f>
        <v>90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88" t="s">
        <v>218</v>
      </c>
      <c r="B28" s="188" t="s">
        <v>221</v>
      </c>
      <c r="C28" s="188"/>
      <c r="D28" s="190">
        <f>K28*0.8</f>
        <v>33.527999999999999</v>
      </c>
      <c r="E28" s="190">
        <f>K28*0.2</f>
        <v>8.3819999999999997</v>
      </c>
      <c r="F28" s="190">
        <f>ROUND(D28*C28,3)</f>
        <v>0</v>
      </c>
      <c r="G28" s="190">
        <f>ROUND(E28*C28,3)</f>
        <v>0</v>
      </c>
      <c r="H28" s="190">
        <f>SDP!$K$4</f>
        <v>1.2</v>
      </c>
      <c r="I28" s="190">
        <f t="shared" ref="I28:I30" si="6">(F28+G28)*H28</f>
        <v>0</v>
      </c>
      <c r="K28">
        <f>'PRIX ELEMENTAIRES MO'!$I$15</f>
        <v>41.91</v>
      </c>
    </row>
    <row r="29" spans="1:11" ht="18" customHeight="1">
      <c r="A29" s="188" t="s">
        <v>219</v>
      </c>
      <c r="B29" s="188" t="s">
        <v>221</v>
      </c>
      <c r="C29" s="188">
        <v>1</v>
      </c>
      <c r="D29" s="190">
        <f>ROUND(K29*0.8,3)</f>
        <v>29.434000000000001</v>
      </c>
      <c r="E29" s="190">
        <f>ROUND(K29*0.2,3)</f>
        <v>7.3579999999999997</v>
      </c>
      <c r="F29" s="190">
        <f>ROUND(D29*C29,3)</f>
        <v>29.434000000000001</v>
      </c>
      <c r="G29" s="190">
        <f>ROUND(E29*C29,3)</f>
        <v>7.3579999999999997</v>
      </c>
      <c r="H29" s="190">
        <f>SDP!$K$4</f>
        <v>1.2</v>
      </c>
      <c r="I29" s="190">
        <f t="shared" si="6"/>
        <v>44.150399999999998</v>
      </c>
      <c r="K29">
        <f>'PRIX ELEMENTAIRES MO'!$I$16</f>
        <v>36.792000000000002</v>
      </c>
    </row>
    <row r="30" spans="1:11" ht="18" customHeight="1">
      <c r="A30" s="188" t="s">
        <v>220</v>
      </c>
      <c r="B30" s="188" t="s">
        <v>221</v>
      </c>
      <c r="C30" s="23">
        <v>4</v>
      </c>
      <c r="D30" s="190">
        <f t="shared" ref="D30" si="7">K30*0.8</f>
        <v>21.488</v>
      </c>
      <c r="E30" s="190">
        <f t="shared" ref="E30" si="8">K30*0.2</f>
        <v>5.3719999999999999</v>
      </c>
      <c r="F30" s="190">
        <f t="shared" ref="F30" si="9">D30*C30</f>
        <v>85.951999999999998</v>
      </c>
      <c r="G30" s="190">
        <f t="shared" ref="G30" si="10">E30*C30</f>
        <v>21.488</v>
      </c>
      <c r="H30" s="190">
        <f>SDP!$K$4</f>
        <v>1.2</v>
      </c>
      <c r="I30" s="190">
        <f t="shared" si="6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115.386</v>
      </c>
      <c r="G31" s="139">
        <f>SUM(G28:G30)</f>
        <v>28.846</v>
      </c>
      <c r="H31" s="153">
        <f>SDP!$K$4</f>
        <v>1.2</v>
      </c>
      <c r="I31" s="139">
        <f>SUM(I28:I30)</f>
        <v>173.07839999999999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89"/>
      <c r="E34" s="189"/>
      <c r="F34" s="189">
        <f>F31+F26</f>
        <v>175.386</v>
      </c>
      <c r="G34" s="143">
        <f>G31+G26</f>
        <v>43.846000000000004</v>
      </c>
      <c r="H34" s="156"/>
      <c r="I34" s="150">
        <f>I31+I26</f>
        <v>263.07839999999999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89"/>
      <c r="E36" s="189"/>
      <c r="F36" s="189"/>
      <c r="G36" s="189">
        <v>30</v>
      </c>
      <c r="H36" s="158"/>
      <c r="I36" s="189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175.84620000000001</v>
      </c>
      <c r="G38" s="145">
        <f>G34/G36+G15</f>
        <v>35.461533333333335</v>
      </c>
      <c r="H38" s="160"/>
      <c r="I38" s="145">
        <f>I34/G36+I15</f>
        <v>212.76928000000001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175.846</v>
      </c>
      <c r="G39" s="146">
        <f>ROUND(G38,3)</f>
        <v>35.462000000000003</v>
      </c>
      <c r="H39" s="161">
        <f>SDP!$K$4</f>
        <v>1.2</v>
      </c>
      <c r="I39" s="146">
        <f>ROUND(I38,3)</f>
        <v>212.76900000000001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>
  <sheetPr codeName="Feuil62"/>
  <dimension ref="A1:O39"/>
  <sheetViews>
    <sheetView workbookViewId="0">
      <selection activeCell="K10" sqref="K10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105</v>
      </c>
      <c r="B1" s="221" t="str">
        <f>'BP+BE'!B70</f>
        <v>ouverage d'entretien sur collecteur de vidange de la Sebkha Sejoumi au PK=0+250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4" t="s">
        <v>418</v>
      </c>
      <c r="E3" s="194" t="s">
        <v>195</v>
      </c>
      <c r="F3" s="194" t="s">
        <v>418</v>
      </c>
      <c r="G3" s="193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92" t="str">
        <f>'PRIX ELEMENTAIRES FOURNITURES'!B120</f>
        <v>Béton 350</v>
      </c>
      <c r="B5" s="192" t="s">
        <v>23</v>
      </c>
      <c r="C5" s="192">
        <v>65</v>
      </c>
      <c r="D5" s="194">
        <f>'PRIX ELEMENTAIRES FOURNITURES'!J120*0.8</f>
        <v>67.2</v>
      </c>
      <c r="E5" s="194">
        <f>'PRIX ELEMENTAIRES FOURNITURES'!J120*0.2</f>
        <v>16.8</v>
      </c>
      <c r="F5" s="194">
        <f t="shared" ref="F5:F11" si="0">D5*C5</f>
        <v>4368</v>
      </c>
      <c r="G5" s="194">
        <f t="shared" ref="G5:G11" si="1">E5*C5</f>
        <v>1092</v>
      </c>
      <c r="H5" s="158">
        <f>SDP!$K$4</f>
        <v>1.2</v>
      </c>
      <c r="I5" s="194">
        <f t="shared" ref="I5:I11" si="2">(F5+G5)*H5</f>
        <v>6552</v>
      </c>
      <c r="L5" s="136"/>
    </row>
    <row r="6" spans="1:15" ht="17.25" customHeight="1">
      <c r="A6" s="192" t="str">
        <f>'PRIX ELEMENTAIRES FOURNITURES'!B28</f>
        <v>Acier</v>
      </c>
      <c r="B6" s="192" t="s">
        <v>143</v>
      </c>
      <c r="C6" s="192">
        <v>3500</v>
      </c>
      <c r="D6" s="194">
        <f>'PRIX ELEMENTAIRES FOURNITURES'!J28*0.8</f>
        <v>1.0903200000000002</v>
      </c>
      <c r="E6" s="194">
        <f>'PRIX ELEMENTAIRES FOURNITURES'!J28*0.2</f>
        <v>0.27258000000000004</v>
      </c>
      <c r="F6" s="194">
        <f t="shared" si="0"/>
        <v>3816.1200000000008</v>
      </c>
      <c r="G6" s="194">
        <f t="shared" si="1"/>
        <v>954.0300000000002</v>
      </c>
      <c r="H6" s="158">
        <f>SDP!$K$4</f>
        <v>1.2</v>
      </c>
      <c r="I6" s="194">
        <f t="shared" si="2"/>
        <v>5724.1800000000012</v>
      </c>
      <c r="L6" s="136"/>
    </row>
    <row r="7" spans="1:15" ht="15" customHeight="1">
      <c r="A7" s="192" t="str">
        <f>'PRIX ELEMENTAIRES FOURNITURES'!B49</f>
        <v>coffrages lisses</v>
      </c>
      <c r="B7" s="192" t="s">
        <v>21</v>
      </c>
      <c r="C7" s="192">
        <v>240</v>
      </c>
      <c r="D7" s="194">
        <f>'PRIX ELEMENTAIRES FOURNITURES'!J49*0.8</f>
        <v>12.799776000000001</v>
      </c>
      <c r="E7" s="194">
        <f>'PRIX ELEMENTAIRES FOURNITURES'!J49*0.2</f>
        <v>3.1999440000000003</v>
      </c>
      <c r="F7" s="194">
        <f t="shared" si="0"/>
        <v>3071.9462400000002</v>
      </c>
      <c r="G7" s="194">
        <f t="shared" si="1"/>
        <v>767.98656000000005</v>
      </c>
      <c r="H7" s="158">
        <f>SDP!$K$4</f>
        <v>1.2</v>
      </c>
      <c r="I7" s="194">
        <f t="shared" si="2"/>
        <v>4607.9193600000008</v>
      </c>
    </row>
    <row r="8" spans="1:15" ht="21" customHeight="1">
      <c r="A8" s="192" t="str">
        <f>'PRIX ELEMENTAIRES FOURNITURES'!B118</f>
        <v>flinkote</v>
      </c>
      <c r="B8" s="192" t="s">
        <v>21</v>
      </c>
      <c r="C8" s="192">
        <v>110</v>
      </c>
      <c r="D8" s="194">
        <f>'PRIX ELEMENTAIRES FOURNITURES'!J118*0.8</f>
        <v>0.8</v>
      </c>
      <c r="E8" s="194">
        <f>'PRIX ELEMENTAIRES FOURNITURES'!J118*0.2</f>
        <v>0.2</v>
      </c>
      <c r="F8" s="194">
        <f t="shared" si="0"/>
        <v>88</v>
      </c>
      <c r="G8" s="194">
        <f t="shared" si="1"/>
        <v>22</v>
      </c>
      <c r="H8" s="158">
        <f>SDP!$K$4</f>
        <v>1.2</v>
      </c>
      <c r="I8" s="194">
        <f t="shared" si="2"/>
        <v>132</v>
      </c>
      <c r="L8" s="136"/>
    </row>
    <row r="9" spans="1:15" ht="19.5" customHeight="1">
      <c r="A9" s="192" t="str">
        <f>'PRIX ELEMENTAIRES FOURNITURES'!B110</f>
        <v>Béton 150</v>
      </c>
      <c r="B9" s="192" t="s">
        <v>23</v>
      </c>
      <c r="C9" s="192">
        <v>16</v>
      </c>
      <c r="D9" s="194">
        <f>'PRIX ELEMENTAIRES FOURNITURES'!J110*0.8</f>
        <v>48.56</v>
      </c>
      <c r="E9" s="194">
        <f>'PRIX ELEMENTAIRES FOURNITURES'!J110*0.2</f>
        <v>12.14</v>
      </c>
      <c r="F9" s="194">
        <f t="shared" si="0"/>
        <v>776.96</v>
      </c>
      <c r="G9" s="194">
        <f t="shared" si="1"/>
        <v>194.24</v>
      </c>
      <c r="H9" s="158">
        <f>SDP!$K$4</f>
        <v>1.2</v>
      </c>
      <c r="I9" s="194">
        <f t="shared" si="2"/>
        <v>1165.44</v>
      </c>
      <c r="L9" s="136"/>
    </row>
    <row r="10" spans="1:15" ht="17.25" customHeight="1">
      <c r="A10" s="192" t="str">
        <f>'PRIX ELEMENTAIRES FOURNITURES'!B136</f>
        <v>dallette pour talus</v>
      </c>
      <c r="B10" s="192" t="s">
        <v>21</v>
      </c>
      <c r="C10" s="192">
        <v>140</v>
      </c>
      <c r="D10" s="194">
        <f>'PRIX ELEMENTAIRES FOURNITURES'!J136*0.8</f>
        <v>24</v>
      </c>
      <c r="E10" s="194">
        <f>'PRIX ELEMENTAIRES FOURNITURES'!J136*0.2</f>
        <v>6</v>
      </c>
      <c r="F10" s="194">
        <f t="shared" si="0"/>
        <v>3360</v>
      </c>
      <c r="G10" s="194">
        <f t="shared" si="1"/>
        <v>840</v>
      </c>
      <c r="H10" s="158">
        <f>SDP!$K$4</f>
        <v>1.2</v>
      </c>
      <c r="I10" s="194">
        <f t="shared" si="2"/>
        <v>5040</v>
      </c>
      <c r="L10" s="136"/>
    </row>
    <row r="11" spans="1:15" ht="18" customHeight="1">
      <c r="A11" s="192"/>
      <c r="B11" s="192"/>
      <c r="C11" s="192"/>
      <c r="D11" s="194"/>
      <c r="E11" s="194"/>
      <c r="F11" s="194">
        <f t="shared" si="0"/>
        <v>0</v>
      </c>
      <c r="G11" s="194">
        <f t="shared" si="1"/>
        <v>0</v>
      </c>
      <c r="H11" s="158">
        <f>SDP!$K$4</f>
        <v>1.2</v>
      </c>
      <c r="I11" s="194">
        <f t="shared" si="2"/>
        <v>0</v>
      </c>
      <c r="L11" s="136"/>
    </row>
    <row r="12" spans="1:15" ht="19.5" customHeight="1">
      <c r="A12" s="192"/>
      <c r="B12" s="192"/>
      <c r="C12" s="192"/>
      <c r="D12" s="194"/>
      <c r="E12" s="194"/>
      <c r="F12" s="194"/>
      <c r="G12" s="194"/>
      <c r="H12" s="158">
        <f>SDP!$K$4</f>
        <v>1.2</v>
      </c>
      <c r="I12" s="194"/>
      <c r="L12" s="136"/>
    </row>
    <row r="13" spans="1:15" ht="25.5" customHeight="1">
      <c r="A13" s="192"/>
      <c r="B13" s="192"/>
      <c r="C13" s="192"/>
      <c r="D13" s="194"/>
      <c r="E13" s="194"/>
      <c r="F13" s="194"/>
      <c r="G13" s="194"/>
      <c r="H13" s="158">
        <f>SDP!$K$4</f>
        <v>1.2</v>
      </c>
      <c r="I13" s="194"/>
      <c r="L13" s="136"/>
    </row>
    <row r="14" spans="1:15" ht="23.25" customHeight="1">
      <c r="A14" s="192"/>
      <c r="B14" s="192"/>
      <c r="C14" s="192"/>
      <c r="D14" s="194"/>
      <c r="E14" s="194"/>
      <c r="F14" s="194"/>
      <c r="G14" s="194"/>
      <c r="H14" s="158">
        <f>SDP!$K$4</f>
        <v>1.2</v>
      </c>
      <c r="I14" s="194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19351.282800000001</v>
      </c>
      <c r="G15" s="139">
        <f>SUM(G5:G14)</f>
        <v>3870.2565599999998</v>
      </c>
      <c r="H15" s="153">
        <f>SDP!$K$4</f>
        <v>1.2</v>
      </c>
      <c r="I15" s="139">
        <f>SUM(I5:I14)</f>
        <v>23221.539359999999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92" t="str">
        <f>'PRIX ELEMENTAIRES ENGINS EQUI'!B28</f>
        <v>Atelier ferraillage</v>
      </c>
      <c r="B17" s="192" t="s">
        <v>221</v>
      </c>
      <c r="C17" s="192">
        <v>4</v>
      </c>
      <c r="D17" s="194">
        <f>'PRIX ELEMENTAIRES ENGINS EQUI'!G28*0.8</f>
        <v>80</v>
      </c>
      <c r="E17" s="194">
        <f>'PRIX ELEMENTAIRES ENGINS EQUI'!G28*0.2</f>
        <v>20</v>
      </c>
      <c r="F17" s="194">
        <f>D17*C17</f>
        <v>320</v>
      </c>
      <c r="G17" s="194">
        <f>E17*C17</f>
        <v>80</v>
      </c>
      <c r="H17" s="194">
        <f>SDP!$K$4</f>
        <v>1.2</v>
      </c>
      <c r="I17" s="194">
        <f>(G17+F17)*H17</f>
        <v>480</v>
      </c>
    </row>
    <row r="18" spans="1:11" ht="21" customHeight="1">
      <c r="A18" s="192" t="str">
        <f>'PRIX ELEMENTAIRES ENGINS EQUI'!B18</f>
        <v>Camion plâteau/semi</v>
      </c>
      <c r="B18" s="192" t="s">
        <v>221</v>
      </c>
      <c r="C18" s="192">
        <v>2</v>
      </c>
      <c r="D18" s="194">
        <f>'PRIX ELEMENTAIRES ENGINS EQUI'!G18*0.8</f>
        <v>360</v>
      </c>
      <c r="E18" s="194">
        <f>'PRIX ELEMENTAIRES ENGINS EQUI'!G18*0.2</f>
        <v>90</v>
      </c>
      <c r="F18" s="194">
        <f>D18*C18</f>
        <v>720</v>
      </c>
      <c r="G18" s="194">
        <f>E18*C18</f>
        <v>180</v>
      </c>
      <c r="H18" s="194">
        <f>SDP!$K$4</f>
        <v>1.2</v>
      </c>
      <c r="I18" s="194">
        <f>(G18+F18)*H18</f>
        <v>1080</v>
      </c>
    </row>
    <row r="19" spans="1:11" ht="17.25" customHeight="1">
      <c r="A19" s="192" t="str">
        <f>'PRIX ELEMENTAIRES ENGINS EQUI'!B13</f>
        <v>Grader/niveleuse</v>
      </c>
      <c r="B19" s="192" t="s">
        <v>221</v>
      </c>
      <c r="C19" s="192">
        <v>5</v>
      </c>
      <c r="D19" s="194">
        <f>'PRIX ELEMENTAIRES ENGINS EQUI'!G13*0.8</f>
        <v>400</v>
      </c>
      <c r="E19" s="194">
        <f>'PRIX ELEMENTAIRES ENGINS EQUI'!G13*0.2</f>
        <v>100</v>
      </c>
      <c r="F19" s="194">
        <f t="shared" ref="F19:F23" si="3">D19*C19</f>
        <v>2000</v>
      </c>
      <c r="G19" s="194">
        <f t="shared" ref="G19:G23" si="4">E19*C19</f>
        <v>500</v>
      </c>
      <c r="H19" s="194">
        <f>SDP!$K$4</f>
        <v>1.2</v>
      </c>
      <c r="I19" s="194">
        <f t="shared" ref="I19:I23" si="5">(G19+F19)*H19</f>
        <v>3000</v>
      </c>
    </row>
    <row r="20" spans="1:11" ht="21" customHeight="1">
      <c r="A20" s="192" t="str">
        <f>'PRIX ELEMENTAIRES ENGINS EQUI'!B15</f>
        <v>Trax</v>
      </c>
      <c r="B20" s="192" t="s">
        <v>221</v>
      </c>
      <c r="C20" s="192">
        <v>5</v>
      </c>
      <c r="D20" s="194">
        <f>'PRIX ELEMENTAIRES ENGINS EQUI'!G15*0.8</f>
        <v>280</v>
      </c>
      <c r="E20" s="194">
        <f>'PRIX ELEMENTAIRES ENGINS EQUI'!G15*0.2</f>
        <v>70</v>
      </c>
      <c r="F20" s="194">
        <f t="shared" si="3"/>
        <v>1400</v>
      </c>
      <c r="G20" s="194">
        <f t="shared" si="4"/>
        <v>350</v>
      </c>
      <c r="H20" s="194">
        <f>SDP!$K$4</f>
        <v>1.2</v>
      </c>
      <c r="I20" s="194">
        <f t="shared" si="5"/>
        <v>2100</v>
      </c>
    </row>
    <row r="21" spans="1:11" ht="18.75" customHeight="1">
      <c r="A21" s="192" t="str">
        <f>'PRIX ELEMENTAIRES ENGINS EQUI'!B20</f>
        <v>Pompe</v>
      </c>
      <c r="B21" s="192" t="s">
        <v>221</v>
      </c>
      <c r="C21" s="192">
        <v>20</v>
      </c>
      <c r="D21" s="194">
        <f>'PRIX ELEMENTAIRES ENGINS EQUI'!G20*0.8</f>
        <v>40</v>
      </c>
      <c r="E21" s="194">
        <f>'PRIX ELEMENTAIRES ENGINS EQUI'!G20*0.2</f>
        <v>10</v>
      </c>
      <c r="F21" s="194">
        <f t="shared" si="3"/>
        <v>800</v>
      </c>
      <c r="G21" s="194">
        <f t="shared" si="4"/>
        <v>200</v>
      </c>
      <c r="H21" s="194">
        <f>SDP!$K$4</f>
        <v>1.2</v>
      </c>
      <c r="I21" s="194">
        <f t="shared" si="5"/>
        <v>1200</v>
      </c>
    </row>
    <row r="22" spans="1:11" ht="21" customHeight="1">
      <c r="A22" s="192"/>
      <c r="B22" s="192" t="s">
        <v>221</v>
      </c>
      <c r="C22" s="192"/>
      <c r="D22" s="194"/>
      <c r="E22" s="194">
        <v>0</v>
      </c>
      <c r="F22" s="194">
        <f t="shared" si="3"/>
        <v>0</v>
      </c>
      <c r="G22" s="194">
        <f t="shared" si="4"/>
        <v>0</v>
      </c>
      <c r="H22" s="194">
        <f>SDP!$K$4</f>
        <v>1.2</v>
      </c>
      <c r="I22" s="194">
        <f t="shared" si="5"/>
        <v>0</v>
      </c>
    </row>
    <row r="23" spans="1:11" ht="18.75" customHeight="1">
      <c r="A23" s="192"/>
      <c r="B23" s="192" t="s">
        <v>221</v>
      </c>
      <c r="C23" s="192"/>
      <c r="D23" s="194"/>
      <c r="E23" s="194">
        <v>0</v>
      </c>
      <c r="F23" s="194">
        <f t="shared" si="3"/>
        <v>0</v>
      </c>
      <c r="G23" s="194">
        <f t="shared" si="4"/>
        <v>0</v>
      </c>
      <c r="H23" s="194">
        <f>SDP!$K$4</f>
        <v>1.2</v>
      </c>
      <c r="I23" s="194">
        <f t="shared" si="5"/>
        <v>0</v>
      </c>
    </row>
    <row r="24" spans="1:11" ht="19.5" customHeight="1">
      <c r="A24" s="192"/>
      <c r="B24" s="192" t="s">
        <v>221</v>
      </c>
      <c r="C24" s="192"/>
      <c r="D24" s="194"/>
      <c r="E24" s="194"/>
      <c r="F24" s="194"/>
      <c r="G24" s="194"/>
      <c r="H24" s="194">
        <f>SDP!$K$4</f>
        <v>1.2</v>
      </c>
      <c r="I24" s="194"/>
    </row>
    <row r="25" spans="1:11" ht="23.25" customHeight="1">
      <c r="A25" s="192"/>
      <c r="B25" s="192" t="s">
        <v>221</v>
      </c>
      <c r="C25" s="192"/>
      <c r="D25" s="194"/>
      <c r="E25" s="194"/>
      <c r="F25" s="194"/>
      <c r="G25" s="194"/>
      <c r="H25" s="194">
        <f>SDP!$K$4</f>
        <v>1.2</v>
      </c>
      <c r="I25" s="194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5240</v>
      </c>
      <c r="G26" s="139">
        <f>SUM(G17:G25)</f>
        <v>1310</v>
      </c>
      <c r="H26" s="153">
        <f>SDP!$K$4</f>
        <v>1.2</v>
      </c>
      <c r="I26" s="139">
        <f>SUM(I17:I25)</f>
        <v>7860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92" t="s">
        <v>218</v>
      </c>
      <c r="B28" s="192" t="s">
        <v>221</v>
      </c>
      <c r="C28" s="192">
        <v>40</v>
      </c>
      <c r="D28" s="194">
        <f>K28*0.8</f>
        <v>33.527999999999999</v>
      </c>
      <c r="E28" s="194">
        <f>K28*0.2</f>
        <v>8.3819999999999997</v>
      </c>
      <c r="F28" s="194">
        <f>ROUND(D28*C28,3)</f>
        <v>1341.12</v>
      </c>
      <c r="G28" s="194">
        <f>ROUND(E28*C28,3)</f>
        <v>335.28</v>
      </c>
      <c r="H28" s="194">
        <f>SDP!$K$4</f>
        <v>1.2</v>
      </c>
      <c r="I28" s="194">
        <f t="shared" ref="I28:I30" si="6">(F28+G28)*H28</f>
        <v>2011.6799999999998</v>
      </c>
      <c r="K28">
        <f>'PRIX ELEMENTAIRES MO'!$I$15</f>
        <v>41.91</v>
      </c>
    </row>
    <row r="29" spans="1:11" ht="18" customHeight="1">
      <c r="A29" s="192" t="s">
        <v>219</v>
      </c>
      <c r="B29" s="192" t="s">
        <v>221</v>
      </c>
      <c r="C29" s="192">
        <v>80</v>
      </c>
      <c r="D29" s="194">
        <f>ROUND(K29*0.8,3)</f>
        <v>29.434000000000001</v>
      </c>
      <c r="E29" s="194">
        <f>ROUND(K29*0.2,3)</f>
        <v>7.3579999999999997</v>
      </c>
      <c r="F29" s="194">
        <f>ROUND(D29*C29,3)</f>
        <v>2354.7199999999998</v>
      </c>
      <c r="G29" s="194">
        <f>ROUND(E29*C29,3)</f>
        <v>588.64</v>
      </c>
      <c r="H29" s="194">
        <f>SDP!$K$4</f>
        <v>1.2</v>
      </c>
      <c r="I29" s="194">
        <f t="shared" si="6"/>
        <v>3532.0319999999997</v>
      </c>
      <c r="K29">
        <f>'PRIX ELEMENTAIRES MO'!$I$16</f>
        <v>36.792000000000002</v>
      </c>
    </row>
    <row r="30" spans="1:11" ht="18" customHeight="1">
      <c r="A30" s="192" t="s">
        <v>220</v>
      </c>
      <c r="B30" s="192" t="s">
        <v>221</v>
      </c>
      <c r="C30" s="23">
        <v>320</v>
      </c>
      <c r="D30" s="194">
        <f t="shared" ref="D30" si="7">K30*0.8</f>
        <v>21.488</v>
      </c>
      <c r="E30" s="194">
        <f t="shared" ref="E30" si="8">K30*0.2</f>
        <v>5.3719999999999999</v>
      </c>
      <c r="F30" s="194">
        <f t="shared" ref="F30" si="9">D30*C30</f>
        <v>6876.16</v>
      </c>
      <c r="G30" s="194">
        <f t="shared" ref="G30" si="10">E30*C30</f>
        <v>1719.04</v>
      </c>
      <c r="H30" s="194">
        <f>SDP!$K$4</f>
        <v>1.2</v>
      </c>
      <c r="I30" s="194">
        <f t="shared" si="6"/>
        <v>10314.24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10572</v>
      </c>
      <c r="G31" s="139">
        <f>SUM(G28:G30)</f>
        <v>2642.96</v>
      </c>
      <c r="H31" s="153">
        <f>SDP!$K$4</f>
        <v>1.2</v>
      </c>
      <c r="I31" s="139">
        <f>SUM(I28:I30)</f>
        <v>15857.951999999999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93"/>
      <c r="E34" s="193"/>
      <c r="F34" s="193">
        <f>F31+F26</f>
        <v>15812</v>
      </c>
      <c r="G34" s="143">
        <f>G31+G26</f>
        <v>3952.96</v>
      </c>
      <c r="H34" s="156"/>
      <c r="I34" s="150">
        <f>I31+I26</f>
        <v>23717.951999999997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93"/>
      <c r="E36" s="193"/>
      <c r="F36" s="193"/>
      <c r="G36" s="193">
        <v>1</v>
      </c>
      <c r="H36" s="158"/>
      <c r="I36" s="193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35163.282800000001</v>
      </c>
      <c r="G38" s="145">
        <f>G34/G36+G15</f>
        <v>7823.2165599999998</v>
      </c>
      <c r="H38" s="160"/>
      <c r="I38" s="145">
        <f>I34/G36+I15</f>
        <v>46939.49136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35163.283000000003</v>
      </c>
      <c r="G39" s="146">
        <f>ROUND(G38,3)</f>
        <v>7823.2169999999996</v>
      </c>
      <c r="H39" s="161">
        <f>SDP!$K$4</f>
        <v>1.2</v>
      </c>
      <c r="I39" s="146">
        <f>ROUND(I38,3)</f>
        <v>46939.491000000002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>
  <sheetPr codeName="Feuil63"/>
  <dimension ref="A1:O39"/>
  <sheetViews>
    <sheetView workbookViewId="0">
      <selection activeCell="K9" sqref="K9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106</v>
      </c>
      <c r="B1" s="221" t="str">
        <f>'BP+BE'!B71</f>
        <v>ouverage d'entretien sur collecteur de vidange de la Sebkha Sejoumi au PK=1+250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4" t="s">
        <v>418</v>
      </c>
      <c r="E3" s="194" t="s">
        <v>195</v>
      </c>
      <c r="F3" s="194" t="s">
        <v>418</v>
      </c>
      <c r="G3" s="193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92" t="str">
        <f>'PRIX ELEMENTAIRES FOURNITURES'!B120</f>
        <v>Béton 350</v>
      </c>
      <c r="B5" s="192" t="s">
        <v>23</v>
      </c>
      <c r="C5" s="192">
        <v>380</v>
      </c>
      <c r="D5" s="194">
        <f>'PRIX ELEMENTAIRES FOURNITURES'!J120*0.8</f>
        <v>67.2</v>
      </c>
      <c r="E5" s="194">
        <f>'PRIX ELEMENTAIRES FOURNITURES'!J120*0.2</f>
        <v>16.8</v>
      </c>
      <c r="F5" s="194">
        <f t="shared" ref="F5:F11" si="0">D5*C5</f>
        <v>25536</v>
      </c>
      <c r="G5" s="194">
        <f t="shared" ref="G5:G11" si="1">E5*C5</f>
        <v>6384</v>
      </c>
      <c r="H5" s="158">
        <f>SDP!$K$4</f>
        <v>1.2</v>
      </c>
      <c r="I5" s="194">
        <f t="shared" ref="I5:I11" si="2">(F5+G5)*H5</f>
        <v>38304</v>
      </c>
      <c r="L5" s="136"/>
    </row>
    <row r="6" spans="1:15" ht="17.25" customHeight="1">
      <c r="A6" s="192" t="str">
        <f>'PRIX ELEMENTAIRES FOURNITURES'!B28</f>
        <v>Acier</v>
      </c>
      <c r="B6" s="192" t="s">
        <v>143</v>
      </c>
      <c r="C6" s="23">
        <v>13000</v>
      </c>
      <c r="D6" s="194">
        <f>'PRIX ELEMENTAIRES FOURNITURES'!J28*0.8</f>
        <v>1.0903200000000002</v>
      </c>
      <c r="E6" s="194">
        <f>'PRIX ELEMENTAIRES FOURNITURES'!J28*0.2</f>
        <v>0.27258000000000004</v>
      </c>
      <c r="F6" s="194">
        <f t="shared" si="0"/>
        <v>14174.160000000002</v>
      </c>
      <c r="G6" s="194">
        <f t="shared" si="1"/>
        <v>3543.5400000000004</v>
      </c>
      <c r="H6" s="158">
        <f>SDP!$K$4</f>
        <v>1.2</v>
      </c>
      <c r="I6" s="194">
        <f t="shared" si="2"/>
        <v>21261.24</v>
      </c>
      <c r="L6" s="136"/>
    </row>
    <row r="7" spans="1:15" ht="15" customHeight="1">
      <c r="A7" s="192" t="str">
        <f>'PRIX ELEMENTAIRES FOURNITURES'!B49</f>
        <v>coffrages lisses</v>
      </c>
      <c r="B7" s="192" t="s">
        <v>21</v>
      </c>
      <c r="C7" s="192">
        <v>890</v>
      </c>
      <c r="D7" s="194">
        <f>'PRIX ELEMENTAIRES FOURNITURES'!J49*0.8</f>
        <v>12.799776000000001</v>
      </c>
      <c r="E7" s="194">
        <f>'PRIX ELEMENTAIRES FOURNITURES'!J49*0.2</f>
        <v>3.1999440000000003</v>
      </c>
      <c r="F7" s="194">
        <f t="shared" si="0"/>
        <v>11391.800640000001</v>
      </c>
      <c r="G7" s="194">
        <f t="shared" si="1"/>
        <v>2847.9501600000003</v>
      </c>
      <c r="H7" s="158">
        <f>SDP!$K$4</f>
        <v>1.2</v>
      </c>
      <c r="I7" s="194">
        <f t="shared" si="2"/>
        <v>17087.700960000002</v>
      </c>
    </row>
    <row r="8" spans="1:15" ht="21" customHeight="1">
      <c r="A8" s="192" t="str">
        <f>'PRIX ELEMENTAIRES FOURNITURES'!B118</f>
        <v>flinkote</v>
      </c>
      <c r="B8" s="192" t="s">
        <v>21</v>
      </c>
      <c r="C8" s="192">
        <v>380</v>
      </c>
      <c r="D8" s="194">
        <f>'PRIX ELEMENTAIRES FOURNITURES'!J118*0.8</f>
        <v>0.8</v>
      </c>
      <c r="E8" s="194">
        <f>'PRIX ELEMENTAIRES FOURNITURES'!J118*0.2</f>
        <v>0.2</v>
      </c>
      <c r="F8" s="194">
        <f t="shared" si="0"/>
        <v>304</v>
      </c>
      <c r="G8" s="194">
        <f t="shared" si="1"/>
        <v>76</v>
      </c>
      <c r="H8" s="158">
        <f>SDP!$K$4</f>
        <v>1.2</v>
      </c>
      <c r="I8" s="194">
        <f t="shared" si="2"/>
        <v>456</v>
      </c>
      <c r="L8" s="136"/>
    </row>
    <row r="9" spans="1:15" ht="19.5" customHeight="1">
      <c r="A9" s="192" t="str">
        <f>'PRIX ELEMENTAIRES FOURNITURES'!B110</f>
        <v>Béton 150</v>
      </c>
      <c r="B9" s="192" t="s">
        <v>23</v>
      </c>
      <c r="C9" s="192">
        <v>30</v>
      </c>
      <c r="D9" s="194">
        <f>'PRIX ELEMENTAIRES FOURNITURES'!J110*0.8</f>
        <v>48.56</v>
      </c>
      <c r="E9" s="194">
        <f>'PRIX ELEMENTAIRES FOURNITURES'!J110*0.2</f>
        <v>12.14</v>
      </c>
      <c r="F9" s="194">
        <f t="shared" si="0"/>
        <v>1456.8000000000002</v>
      </c>
      <c r="G9" s="194">
        <f t="shared" si="1"/>
        <v>364.20000000000005</v>
      </c>
      <c r="H9" s="158">
        <f>SDP!$K$4</f>
        <v>1.2</v>
      </c>
      <c r="I9" s="194">
        <f t="shared" si="2"/>
        <v>2185.2000000000003</v>
      </c>
      <c r="L9" s="136"/>
    </row>
    <row r="10" spans="1:15" ht="17.25" customHeight="1">
      <c r="A10" s="192" t="str">
        <f>'PRIX ELEMENTAIRES FOURNITURES'!B136</f>
        <v>dallette pour talus</v>
      </c>
      <c r="B10" s="192" t="s">
        <v>21</v>
      </c>
      <c r="C10" s="192">
        <v>490</v>
      </c>
      <c r="D10" s="194">
        <f>'PRIX ELEMENTAIRES FOURNITURES'!J136*0.8</f>
        <v>24</v>
      </c>
      <c r="E10" s="194">
        <f>'PRIX ELEMENTAIRES FOURNITURES'!J136*0.2</f>
        <v>6</v>
      </c>
      <c r="F10" s="194">
        <f t="shared" si="0"/>
        <v>11760</v>
      </c>
      <c r="G10" s="194">
        <f t="shared" si="1"/>
        <v>2940</v>
      </c>
      <c r="H10" s="158">
        <f>SDP!$K$4</f>
        <v>1.2</v>
      </c>
      <c r="I10" s="194">
        <f t="shared" si="2"/>
        <v>17640</v>
      </c>
      <c r="L10" s="136"/>
    </row>
    <row r="11" spans="1:15" ht="18" customHeight="1">
      <c r="A11" s="192"/>
      <c r="B11" s="192"/>
      <c r="C11" s="192"/>
      <c r="D11" s="194"/>
      <c r="E11" s="194"/>
      <c r="F11" s="194">
        <f t="shared" si="0"/>
        <v>0</v>
      </c>
      <c r="G11" s="194">
        <f t="shared" si="1"/>
        <v>0</v>
      </c>
      <c r="H11" s="158">
        <f>SDP!$K$4</f>
        <v>1.2</v>
      </c>
      <c r="I11" s="194">
        <f t="shared" si="2"/>
        <v>0</v>
      </c>
      <c r="L11" s="136"/>
    </row>
    <row r="12" spans="1:15" ht="19.5" customHeight="1">
      <c r="A12" s="192"/>
      <c r="B12" s="192"/>
      <c r="C12" s="192"/>
      <c r="D12" s="194"/>
      <c r="E12" s="194"/>
      <c r="F12" s="194"/>
      <c r="G12" s="194"/>
      <c r="H12" s="158">
        <f>SDP!$K$4</f>
        <v>1.2</v>
      </c>
      <c r="I12" s="194"/>
      <c r="L12" s="136"/>
    </row>
    <row r="13" spans="1:15" ht="25.5" customHeight="1">
      <c r="A13" s="192"/>
      <c r="B13" s="192"/>
      <c r="C13" s="192"/>
      <c r="D13" s="194"/>
      <c r="E13" s="194"/>
      <c r="F13" s="194"/>
      <c r="G13" s="194"/>
      <c r="H13" s="158">
        <f>SDP!$K$4</f>
        <v>1.2</v>
      </c>
      <c r="I13" s="194"/>
      <c r="L13" s="136"/>
    </row>
    <row r="14" spans="1:15" ht="23.25" customHeight="1">
      <c r="A14" s="192"/>
      <c r="B14" s="192"/>
      <c r="C14" s="192"/>
      <c r="D14" s="194"/>
      <c r="E14" s="194"/>
      <c r="F14" s="194"/>
      <c r="G14" s="194"/>
      <c r="H14" s="158">
        <f>SDP!$K$4</f>
        <v>1.2</v>
      </c>
      <c r="I14" s="194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80778.450800000006</v>
      </c>
      <c r="G15" s="139">
        <f>SUM(G5:G14)</f>
        <v>16155.690160000002</v>
      </c>
      <c r="H15" s="153">
        <f>SDP!$K$4</f>
        <v>1.2</v>
      </c>
      <c r="I15" s="139">
        <f>SUM(I5:I14)</f>
        <v>96934.140960000004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92" t="str">
        <f>'PRIX ELEMENTAIRES ENGINS EQUI'!B28</f>
        <v>Atelier ferraillage</v>
      </c>
      <c r="B17" s="192" t="s">
        <v>221</v>
      </c>
      <c r="C17" s="192">
        <v>14</v>
      </c>
      <c r="D17" s="194">
        <f>'PRIX ELEMENTAIRES ENGINS EQUI'!G28*0.8</f>
        <v>80</v>
      </c>
      <c r="E17" s="194">
        <f>'PRIX ELEMENTAIRES ENGINS EQUI'!G28*0.2</f>
        <v>20</v>
      </c>
      <c r="F17" s="194">
        <f>D17*C17</f>
        <v>1120</v>
      </c>
      <c r="G17" s="194">
        <f>E17*C17</f>
        <v>280</v>
      </c>
      <c r="H17" s="194">
        <f>SDP!$K$4</f>
        <v>1.2</v>
      </c>
      <c r="I17" s="194">
        <f>(G17+F17)*H17</f>
        <v>1680</v>
      </c>
    </row>
    <row r="18" spans="1:11" ht="21" customHeight="1">
      <c r="A18" s="192" t="str">
        <f>'PRIX ELEMENTAIRES ENGINS EQUI'!B18</f>
        <v>Camion plâteau/semi</v>
      </c>
      <c r="B18" s="192" t="s">
        <v>221</v>
      </c>
      <c r="C18" s="192">
        <v>5</v>
      </c>
      <c r="D18" s="194">
        <f>'PRIX ELEMENTAIRES ENGINS EQUI'!G18*0.8</f>
        <v>360</v>
      </c>
      <c r="E18" s="194">
        <f>'PRIX ELEMENTAIRES ENGINS EQUI'!G18*0.2</f>
        <v>90</v>
      </c>
      <c r="F18" s="194">
        <f>D18*C18</f>
        <v>1800</v>
      </c>
      <c r="G18" s="194">
        <f>E18*C18</f>
        <v>450</v>
      </c>
      <c r="H18" s="194">
        <f>SDP!$K$4</f>
        <v>1.2</v>
      </c>
      <c r="I18" s="194">
        <f>(G18+F18)*H18</f>
        <v>2700</v>
      </c>
    </row>
    <row r="19" spans="1:11" ht="17.25" customHeight="1">
      <c r="A19" s="192" t="str">
        <f>'PRIX ELEMENTAIRES ENGINS EQUI'!B13</f>
        <v>Grader/niveleuse</v>
      </c>
      <c r="B19" s="192" t="s">
        <v>221</v>
      </c>
      <c r="C19" s="192">
        <v>10</v>
      </c>
      <c r="D19" s="194">
        <f>'PRIX ELEMENTAIRES ENGINS EQUI'!G13*0.8</f>
        <v>400</v>
      </c>
      <c r="E19" s="194">
        <f>'PRIX ELEMENTAIRES ENGINS EQUI'!G13*0.2</f>
        <v>100</v>
      </c>
      <c r="F19" s="194">
        <f t="shared" ref="F19:F23" si="3">D19*C19</f>
        <v>4000</v>
      </c>
      <c r="G19" s="194">
        <f t="shared" ref="G19:G23" si="4">E19*C19</f>
        <v>1000</v>
      </c>
      <c r="H19" s="194">
        <f>SDP!$K$4</f>
        <v>1.2</v>
      </c>
      <c r="I19" s="194">
        <f t="shared" ref="I19:I23" si="5">(G19+F19)*H19</f>
        <v>6000</v>
      </c>
    </row>
    <row r="20" spans="1:11" ht="21" customHeight="1">
      <c r="A20" s="192" t="str">
        <f>'PRIX ELEMENTAIRES ENGINS EQUI'!B15</f>
        <v>Trax</v>
      </c>
      <c r="B20" s="192" t="s">
        <v>221</v>
      </c>
      <c r="C20" s="192">
        <v>10</v>
      </c>
      <c r="D20" s="194">
        <f>'PRIX ELEMENTAIRES ENGINS EQUI'!G15*0.8</f>
        <v>280</v>
      </c>
      <c r="E20" s="194">
        <f>'PRIX ELEMENTAIRES ENGINS EQUI'!G15*0.2</f>
        <v>70</v>
      </c>
      <c r="F20" s="194">
        <f t="shared" si="3"/>
        <v>2800</v>
      </c>
      <c r="G20" s="194">
        <f t="shared" si="4"/>
        <v>700</v>
      </c>
      <c r="H20" s="194">
        <f>SDP!$K$4</f>
        <v>1.2</v>
      </c>
      <c r="I20" s="194">
        <f t="shared" si="5"/>
        <v>4200</v>
      </c>
    </row>
    <row r="21" spans="1:11" ht="18.75" customHeight="1">
      <c r="A21" s="192" t="str">
        <f>'PRIX ELEMENTAIRES ENGINS EQUI'!B20</f>
        <v>Pompe</v>
      </c>
      <c r="B21" s="192" t="s">
        <v>221</v>
      </c>
      <c r="C21" s="192">
        <v>30</v>
      </c>
      <c r="D21" s="194">
        <f>'PRIX ELEMENTAIRES ENGINS EQUI'!G20*0.8</f>
        <v>40</v>
      </c>
      <c r="E21" s="194">
        <f>'PRIX ELEMENTAIRES ENGINS EQUI'!G20*0.2</f>
        <v>10</v>
      </c>
      <c r="F21" s="194">
        <f t="shared" si="3"/>
        <v>1200</v>
      </c>
      <c r="G21" s="194">
        <f t="shared" si="4"/>
        <v>300</v>
      </c>
      <c r="H21" s="194">
        <f>SDP!$K$4</f>
        <v>1.2</v>
      </c>
      <c r="I21" s="194">
        <f t="shared" si="5"/>
        <v>1800</v>
      </c>
    </row>
    <row r="22" spans="1:11" ht="21" customHeight="1">
      <c r="A22" s="192"/>
      <c r="B22" s="192" t="s">
        <v>221</v>
      </c>
      <c r="C22" s="192"/>
      <c r="D22" s="194"/>
      <c r="E22" s="194">
        <v>0</v>
      </c>
      <c r="F22" s="194">
        <f t="shared" si="3"/>
        <v>0</v>
      </c>
      <c r="G22" s="194">
        <f t="shared" si="4"/>
        <v>0</v>
      </c>
      <c r="H22" s="194">
        <f>SDP!$K$4</f>
        <v>1.2</v>
      </c>
      <c r="I22" s="194">
        <f t="shared" si="5"/>
        <v>0</v>
      </c>
    </row>
    <row r="23" spans="1:11" ht="18.75" customHeight="1">
      <c r="A23" s="192"/>
      <c r="B23" s="192" t="s">
        <v>221</v>
      </c>
      <c r="C23" s="192"/>
      <c r="D23" s="194"/>
      <c r="E23" s="194">
        <v>0</v>
      </c>
      <c r="F23" s="194">
        <f t="shared" si="3"/>
        <v>0</v>
      </c>
      <c r="G23" s="194">
        <f t="shared" si="4"/>
        <v>0</v>
      </c>
      <c r="H23" s="194">
        <f>SDP!$K$4</f>
        <v>1.2</v>
      </c>
      <c r="I23" s="194">
        <f t="shared" si="5"/>
        <v>0</v>
      </c>
    </row>
    <row r="24" spans="1:11" ht="19.5" customHeight="1">
      <c r="A24" s="192"/>
      <c r="B24" s="192" t="s">
        <v>221</v>
      </c>
      <c r="C24" s="192"/>
      <c r="D24" s="194"/>
      <c r="E24" s="194"/>
      <c r="F24" s="194"/>
      <c r="G24" s="194"/>
      <c r="H24" s="194">
        <f>SDP!$K$4</f>
        <v>1.2</v>
      </c>
      <c r="I24" s="194"/>
    </row>
    <row r="25" spans="1:11" ht="23.25" customHeight="1">
      <c r="A25" s="192"/>
      <c r="B25" s="192" t="s">
        <v>221</v>
      </c>
      <c r="C25" s="192"/>
      <c r="D25" s="194"/>
      <c r="E25" s="194"/>
      <c r="F25" s="194"/>
      <c r="G25" s="194"/>
      <c r="H25" s="194">
        <f>SDP!$K$4</f>
        <v>1.2</v>
      </c>
      <c r="I25" s="194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10920</v>
      </c>
      <c r="G26" s="139">
        <f>SUM(G17:G25)</f>
        <v>2730</v>
      </c>
      <c r="H26" s="153">
        <f>SDP!$K$4</f>
        <v>1.2</v>
      </c>
      <c r="I26" s="139">
        <f>SUM(I17:I25)</f>
        <v>16380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92" t="s">
        <v>218</v>
      </c>
      <c r="B28" s="192" t="s">
        <v>221</v>
      </c>
      <c r="C28" s="192">
        <v>60</v>
      </c>
      <c r="D28" s="194">
        <f>K28*0.8</f>
        <v>33.527999999999999</v>
      </c>
      <c r="E28" s="194">
        <f>K28*0.2</f>
        <v>8.3819999999999997</v>
      </c>
      <c r="F28" s="194">
        <f>ROUND(D28*C28,3)</f>
        <v>2011.68</v>
      </c>
      <c r="G28" s="194">
        <f>ROUND(E28*C28,3)</f>
        <v>502.92</v>
      </c>
      <c r="H28" s="194">
        <f>SDP!$K$4</f>
        <v>1.2</v>
      </c>
      <c r="I28" s="194">
        <f t="shared" ref="I28:I30" si="6">(F28+G28)*H28</f>
        <v>3017.52</v>
      </c>
      <c r="K28">
        <f>'PRIX ELEMENTAIRES MO'!$I$15</f>
        <v>41.91</v>
      </c>
    </row>
    <row r="29" spans="1:11" ht="18" customHeight="1">
      <c r="A29" s="192" t="s">
        <v>219</v>
      </c>
      <c r="B29" s="192" t="s">
        <v>221</v>
      </c>
      <c r="C29" s="192">
        <v>120</v>
      </c>
      <c r="D29" s="194">
        <f>ROUND(K29*0.8,3)</f>
        <v>29.434000000000001</v>
      </c>
      <c r="E29" s="194">
        <f>ROUND(K29*0.2,3)</f>
        <v>7.3579999999999997</v>
      </c>
      <c r="F29" s="194">
        <f>ROUND(D29*C29,3)</f>
        <v>3532.08</v>
      </c>
      <c r="G29" s="194">
        <f>ROUND(E29*C29,3)</f>
        <v>882.96</v>
      </c>
      <c r="H29" s="194">
        <f>SDP!$K$4</f>
        <v>1.2</v>
      </c>
      <c r="I29" s="194">
        <f t="shared" si="6"/>
        <v>5298.0479999999998</v>
      </c>
      <c r="K29">
        <f>'PRIX ELEMENTAIRES MO'!$I$16</f>
        <v>36.792000000000002</v>
      </c>
    </row>
    <row r="30" spans="1:11" ht="18" customHeight="1">
      <c r="A30" s="192" t="s">
        <v>220</v>
      </c>
      <c r="B30" s="192" t="s">
        <v>221</v>
      </c>
      <c r="C30" s="23">
        <v>480</v>
      </c>
      <c r="D30" s="194">
        <f t="shared" ref="D30" si="7">K30*0.8</f>
        <v>21.488</v>
      </c>
      <c r="E30" s="194">
        <f t="shared" ref="E30" si="8">K30*0.2</f>
        <v>5.3719999999999999</v>
      </c>
      <c r="F30" s="194">
        <f t="shared" ref="F30" si="9">D30*C30</f>
        <v>10314.24</v>
      </c>
      <c r="G30" s="194">
        <f t="shared" ref="G30" si="10">E30*C30</f>
        <v>2578.56</v>
      </c>
      <c r="H30" s="194">
        <f>SDP!$K$4</f>
        <v>1.2</v>
      </c>
      <c r="I30" s="194">
        <f t="shared" si="6"/>
        <v>15471.359999999999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15858</v>
      </c>
      <c r="G31" s="139">
        <f>SUM(G28:G30)</f>
        <v>3964.44</v>
      </c>
      <c r="H31" s="153">
        <f>SDP!$K$4</f>
        <v>1.2</v>
      </c>
      <c r="I31" s="139">
        <f>SUM(I28:I30)</f>
        <v>23786.928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93"/>
      <c r="E34" s="193"/>
      <c r="F34" s="193">
        <f>F31+F26</f>
        <v>26778</v>
      </c>
      <c r="G34" s="143">
        <f>G31+G26</f>
        <v>6694.4400000000005</v>
      </c>
      <c r="H34" s="156"/>
      <c r="I34" s="150">
        <f>I31+I26</f>
        <v>40166.928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93"/>
      <c r="E36" s="193"/>
      <c r="F36" s="193"/>
      <c r="G36" s="193">
        <v>1</v>
      </c>
      <c r="H36" s="158"/>
      <c r="I36" s="193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107556.45080000001</v>
      </c>
      <c r="G38" s="145">
        <f>G34/G36+G15</f>
        <v>22850.130160000001</v>
      </c>
      <c r="H38" s="160"/>
      <c r="I38" s="145">
        <f>I34/G36+I15</f>
        <v>137101.06896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107556.451</v>
      </c>
      <c r="G39" s="146">
        <f>ROUND(G38,3)</f>
        <v>22850.13</v>
      </c>
      <c r="H39" s="161">
        <f>SDP!$K$4</f>
        <v>1.2</v>
      </c>
      <c r="I39" s="146">
        <f>ROUND(I38,3)</f>
        <v>137101.06899999999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>
  <sheetPr codeName="Feuil64"/>
  <dimension ref="A1:O39"/>
  <sheetViews>
    <sheetView topLeftCell="A16" workbookViewId="0">
      <selection activeCell="C23" sqref="C23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107</v>
      </c>
      <c r="B1" s="221" t="str">
        <f>'BP+BE'!B72</f>
        <v>ouverage d'entretien sur collecteur de vidange de la Sebkha Sejoumi au PK=1+800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4" t="s">
        <v>418</v>
      </c>
      <c r="E3" s="194" t="s">
        <v>195</v>
      </c>
      <c r="F3" s="194" t="s">
        <v>418</v>
      </c>
      <c r="G3" s="193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92" t="str">
        <f>'PRIX ELEMENTAIRES FOURNITURES'!B120</f>
        <v>Béton 350</v>
      </c>
      <c r="B5" s="192" t="s">
        <v>23</v>
      </c>
      <c r="C5" s="192">
        <v>300</v>
      </c>
      <c r="D5" s="194">
        <f>'PRIX ELEMENTAIRES FOURNITURES'!J120*0.8</f>
        <v>67.2</v>
      </c>
      <c r="E5" s="194">
        <f>'PRIX ELEMENTAIRES FOURNITURES'!J120*0.2</f>
        <v>16.8</v>
      </c>
      <c r="F5" s="194">
        <f t="shared" ref="F5:F11" si="0">D5*C5</f>
        <v>20160</v>
      </c>
      <c r="G5" s="194">
        <f t="shared" ref="G5:G11" si="1">E5*C5</f>
        <v>5040</v>
      </c>
      <c r="H5" s="158">
        <f>SDP!$K$4</f>
        <v>1.2</v>
      </c>
      <c r="I5" s="194">
        <f t="shared" ref="I5:I11" si="2">(F5+G5)*H5</f>
        <v>30240</v>
      </c>
      <c r="L5" s="136"/>
    </row>
    <row r="6" spans="1:15" ht="17.25" customHeight="1">
      <c r="A6" s="192" t="str">
        <f>'PRIX ELEMENTAIRES FOURNITURES'!B28</f>
        <v>Acier</v>
      </c>
      <c r="B6" s="192" t="s">
        <v>143</v>
      </c>
      <c r="C6" s="23">
        <v>12000</v>
      </c>
      <c r="D6" s="194">
        <f>'PRIX ELEMENTAIRES FOURNITURES'!J28*0.8</f>
        <v>1.0903200000000002</v>
      </c>
      <c r="E6" s="194">
        <f>'PRIX ELEMENTAIRES FOURNITURES'!J28*0.2</f>
        <v>0.27258000000000004</v>
      </c>
      <c r="F6" s="194">
        <f t="shared" si="0"/>
        <v>13083.840000000002</v>
      </c>
      <c r="G6" s="194">
        <f t="shared" si="1"/>
        <v>3270.9600000000005</v>
      </c>
      <c r="H6" s="158">
        <f>SDP!$K$4</f>
        <v>1.2</v>
      </c>
      <c r="I6" s="194">
        <f t="shared" si="2"/>
        <v>19625.760000000002</v>
      </c>
      <c r="L6" s="136"/>
    </row>
    <row r="7" spans="1:15" ht="15" customHeight="1">
      <c r="A7" s="192" t="str">
        <f>'PRIX ELEMENTAIRES FOURNITURES'!B49</f>
        <v>coffrages lisses</v>
      </c>
      <c r="B7" s="192" t="s">
        <v>21</v>
      </c>
      <c r="C7" s="192">
        <v>800</v>
      </c>
      <c r="D7" s="194">
        <f>'PRIX ELEMENTAIRES FOURNITURES'!J49*0.8</f>
        <v>12.799776000000001</v>
      </c>
      <c r="E7" s="194">
        <f>'PRIX ELEMENTAIRES FOURNITURES'!J49*0.2</f>
        <v>3.1999440000000003</v>
      </c>
      <c r="F7" s="194">
        <f t="shared" si="0"/>
        <v>10239.820800000001</v>
      </c>
      <c r="G7" s="194">
        <f t="shared" si="1"/>
        <v>2559.9552000000003</v>
      </c>
      <c r="H7" s="158">
        <f>SDP!$K$4</f>
        <v>1.2</v>
      </c>
      <c r="I7" s="194">
        <f t="shared" si="2"/>
        <v>15359.731200000002</v>
      </c>
    </row>
    <row r="8" spans="1:15" ht="21" customHeight="1">
      <c r="A8" s="192" t="str">
        <f>'PRIX ELEMENTAIRES FOURNITURES'!B118</f>
        <v>flinkote</v>
      </c>
      <c r="B8" s="192" t="s">
        <v>21</v>
      </c>
      <c r="C8" s="192">
        <v>400</v>
      </c>
      <c r="D8" s="194">
        <f>'PRIX ELEMENTAIRES FOURNITURES'!J118*0.8</f>
        <v>0.8</v>
      </c>
      <c r="E8" s="194">
        <f>'PRIX ELEMENTAIRES FOURNITURES'!J118*0.2</f>
        <v>0.2</v>
      </c>
      <c r="F8" s="194">
        <f t="shared" si="0"/>
        <v>320</v>
      </c>
      <c r="G8" s="194">
        <f t="shared" si="1"/>
        <v>80</v>
      </c>
      <c r="H8" s="158">
        <f>SDP!$K$4</f>
        <v>1.2</v>
      </c>
      <c r="I8" s="194">
        <f t="shared" si="2"/>
        <v>480</v>
      </c>
      <c r="L8" s="136"/>
    </row>
    <row r="9" spans="1:15" ht="19.5" customHeight="1">
      <c r="A9" s="192" t="str">
        <f>'PRIX ELEMENTAIRES FOURNITURES'!B110</f>
        <v>Béton 150</v>
      </c>
      <c r="B9" s="192" t="s">
        <v>23</v>
      </c>
      <c r="C9" s="192">
        <v>30</v>
      </c>
      <c r="D9" s="194">
        <f>'PRIX ELEMENTAIRES FOURNITURES'!J110*0.8</f>
        <v>48.56</v>
      </c>
      <c r="E9" s="194">
        <f>'PRIX ELEMENTAIRES FOURNITURES'!J110*0.2</f>
        <v>12.14</v>
      </c>
      <c r="F9" s="194">
        <f t="shared" si="0"/>
        <v>1456.8000000000002</v>
      </c>
      <c r="G9" s="194">
        <f t="shared" si="1"/>
        <v>364.20000000000005</v>
      </c>
      <c r="H9" s="158">
        <f>SDP!$K$4</f>
        <v>1.2</v>
      </c>
      <c r="I9" s="194">
        <f t="shared" si="2"/>
        <v>2185.2000000000003</v>
      </c>
      <c r="L9" s="136"/>
    </row>
    <row r="10" spans="1:15" ht="17.25" customHeight="1">
      <c r="A10" s="192" t="str">
        <f>'PRIX ELEMENTAIRES FOURNITURES'!B136</f>
        <v>dallette pour talus</v>
      </c>
      <c r="B10" s="192" t="s">
        <v>21</v>
      </c>
      <c r="C10" s="192">
        <v>400</v>
      </c>
      <c r="D10" s="194">
        <f>'PRIX ELEMENTAIRES FOURNITURES'!J136*0.8</f>
        <v>24</v>
      </c>
      <c r="E10" s="194">
        <f>'PRIX ELEMENTAIRES FOURNITURES'!J136*0.2</f>
        <v>6</v>
      </c>
      <c r="F10" s="194">
        <f t="shared" si="0"/>
        <v>9600</v>
      </c>
      <c r="G10" s="194">
        <f t="shared" si="1"/>
        <v>2400</v>
      </c>
      <c r="H10" s="158">
        <f>SDP!$K$4</f>
        <v>1.2</v>
      </c>
      <c r="I10" s="194">
        <f t="shared" si="2"/>
        <v>14400</v>
      </c>
      <c r="L10" s="136"/>
    </row>
    <row r="11" spans="1:15" ht="18" customHeight="1">
      <c r="A11" s="192"/>
      <c r="B11" s="192"/>
      <c r="C11" s="192"/>
      <c r="D11" s="194"/>
      <c r="E11" s="194"/>
      <c r="F11" s="194">
        <f t="shared" si="0"/>
        <v>0</v>
      </c>
      <c r="G11" s="194">
        <f t="shared" si="1"/>
        <v>0</v>
      </c>
      <c r="H11" s="158">
        <f>SDP!$K$4</f>
        <v>1.2</v>
      </c>
      <c r="I11" s="194">
        <f t="shared" si="2"/>
        <v>0</v>
      </c>
      <c r="L11" s="136"/>
    </row>
    <row r="12" spans="1:15" ht="19.5" customHeight="1">
      <c r="A12" s="192"/>
      <c r="B12" s="192"/>
      <c r="C12" s="192"/>
      <c r="D12" s="194"/>
      <c r="E12" s="194"/>
      <c r="F12" s="194"/>
      <c r="G12" s="194"/>
      <c r="H12" s="158">
        <f>SDP!$K$4</f>
        <v>1.2</v>
      </c>
      <c r="I12" s="194"/>
      <c r="L12" s="136"/>
    </row>
    <row r="13" spans="1:15" ht="25.5" customHeight="1">
      <c r="A13" s="192"/>
      <c r="B13" s="192"/>
      <c r="C13" s="192"/>
      <c r="D13" s="194"/>
      <c r="E13" s="194"/>
      <c r="F13" s="194"/>
      <c r="G13" s="194"/>
      <c r="H13" s="158">
        <f>SDP!$K$4</f>
        <v>1.2</v>
      </c>
      <c r="I13" s="194"/>
      <c r="L13" s="136"/>
    </row>
    <row r="14" spans="1:15" ht="23.25" customHeight="1">
      <c r="A14" s="192"/>
      <c r="B14" s="192"/>
      <c r="C14" s="192"/>
      <c r="D14" s="194"/>
      <c r="E14" s="194"/>
      <c r="F14" s="194"/>
      <c r="G14" s="194"/>
      <c r="H14" s="158">
        <f>SDP!$K$4</f>
        <v>1.2</v>
      </c>
      <c r="I14" s="194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68575.576000000001</v>
      </c>
      <c r="G15" s="139">
        <f>SUM(G5:G14)</f>
        <v>13715.115200000002</v>
      </c>
      <c r="H15" s="153">
        <f>SDP!$K$4</f>
        <v>1.2</v>
      </c>
      <c r="I15" s="139">
        <f>SUM(I5:I14)</f>
        <v>82290.691200000001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92" t="str">
        <f>'PRIX ELEMENTAIRES ENGINS EQUI'!B28</f>
        <v>Atelier ferraillage</v>
      </c>
      <c r="B17" s="192" t="s">
        <v>221</v>
      </c>
      <c r="C17" s="192">
        <v>12</v>
      </c>
      <c r="D17" s="194">
        <f>'PRIX ELEMENTAIRES ENGINS EQUI'!G28*0.8</f>
        <v>80</v>
      </c>
      <c r="E17" s="194">
        <f>'PRIX ELEMENTAIRES ENGINS EQUI'!G28*0.2</f>
        <v>20</v>
      </c>
      <c r="F17" s="194">
        <f>D17*C17</f>
        <v>960</v>
      </c>
      <c r="G17" s="194">
        <f>E17*C17</f>
        <v>240</v>
      </c>
      <c r="H17" s="194">
        <f>SDP!$K$4</f>
        <v>1.2</v>
      </c>
      <c r="I17" s="194">
        <f>(G17+F17)*H17</f>
        <v>1440</v>
      </c>
    </row>
    <row r="18" spans="1:11" ht="21" customHeight="1">
      <c r="A18" s="192" t="str">
        <f>'PRIX ELEMENTAIRES ENGINS EQUI'!B18</f>
        <v>Camion plâteau/semi</v>
      </c>
      <c r="B18" s="192" t="s">
        <v>221</v>
      </c>
      <c r="C18" s="192">
        <v>5</v>
      </c>
      <c r="D18" s="194">
        <f>'PRIX ELEMENTAIRES ENGINS EQUI'!G18*0.8</f>
        <v>360</v>
      </c>
      <c r="E18" s="194">
        <f>'PRIX ELEMENTAIRES ENGINS EQUI'!G18*0.2</f>
        <v>90</v>
      </c>
      <c r="F18" s="194">
        <f>D18*C18</f>
        <v>1800</v>
      </c>
      <c r="G18" s="194">
        <f>E18*C18</f>
        <v>450</v>
      </c>
      <c r="H18" s="194">
        <f>SDP!$K$4</f>
        <v>1.2</v>
      </c>
      <c r="I18" s="194">
        <f>(G18+F18)*H18</f>
        <v>2700</v>
      </c>
    </row>
    <row r="19" spans="1:11" ht="17.25" customHeight="1">
      <c r="A19" s="192" t="str">
        <f>'PRIX ELEMENTAIRES ENGINS EQUI'!B13</f>
        <v>Grader/niveleuse</v>
      </c>
      <c r="B19" s="192" t="s">
        <v>221</v>
      </c>
      <c r="C19" s="192">
        <v>10</v>
      </c>
      <c r="D19" s="194">
        <f>'PRIX ELEMENTAIRES ENGINS EQUI'!G13*0.8</f>
        <v>400</v>
      </c>
      <c r="E19" s="194">
        <f>'PRIX ELEMENTAIRES ENGINS EQUI'!G13*0.2</f>
        <v>100</v>
      </c>
      <c r="F19" s="194">
        <f t="shared" ref="F19:F23" si="3">D19*C19</f>
        <v>4000</v>
      </c>
      <c r="G19" s="194">
        <f t="shared" ref="G19:G23" si="4">E19*C19</f>
        <v>1000</v>
      </c>
      <c r="H19" s="194">
        <f>SDP!$K$4</f>
        <v>1.2</v>
      </c>
      <c r="I19" s="194">
        <f t="shared" ref="I19:I23" si="5">(G19+F19)*H19</f>
        <v>6000</v>
      </c>
    </row>
    <row r="20" spans="1:11" ht="21" customHeight="1">
      <c r="A20" s="192" t="str">
        <f>'PRIX ELEMENTAIRES ENGINS EQUI'!B15</f>
        <v>Trax</v>
      </c>
      <c r="B20" s="192" t="s">
        <v>221</v>
      </c>
      <c r="C20" s="192">
        <v>10</v>
      </c>
      <c r="D20" s="194">
        <f>'PRIX ELEMENTAIRES ENGINS EQUI'!G15*0.8</f>
        <v>280</v>
      </c>
      <c r="E20" s="194">
        <f>'PRIX ELEMENTAIRES ENGINS EQUI'!G15*0.2</f>
        <v>70</v>
      </c>
      <c r="F20" s="194">
        <f t="shared" si="3"/>
        <v>2800</v>
      </c>
      <c r="G20" s="194">
        <f t="shared" si="4"/>
        <v>700</v>
      </c>
      <c r="H20" s="194">
        <f>SDP!$K$4</f>
        <v>1.2</v>
      </c>
      <c r="I20" s="194">
        <f t="shared" si="5"/>
        <v>4200</v>
      </c>
    </row>
    <row r="21" spans="1:11" ht="18.75" customHeight="1">
      <c r="A21" s="192" t="str">
        <f>'PRIX ELEMENTAIRES ENGINS EQUI'!B20</f>
        <v>Pompe</v>
      </c>
      <c r="B21" s="192" t="s">
        <v>221</v>
      </c>
      <c r="C21" s="192">
        <v>30</v>
      </c>
      <c r="D21" s="194">
        <f>'PRIX ELEMENTAIRES ENGINS EQUI'!G20*0.8</f>
        <v>40</v>
      </c>
      <c r="E21" s="194">
        <f>'PRIX ELEMENTAIRES ENGINS EQUI'!G20*0.2</f>
        <v>10</v>
      </c>
      <c r="F21" s="194">
        <f t="shared" si="3"/>
        <v>1200</v>
      </c>
      <c r="G21" s="194">
        <f t="shared" si="4"/>
        <v>300</v>
      </c>
      <c r="H21" s="194">
        <f>SDP!$K$4</f>
        <v>1.2</v>
      </c>
      <c r="I21" s="194">
        <f t="shared" si="5"/>
        <v>1800</v>
      </c>
    </row>
    <row r="22" spans="1:11" ht="21" customHeight="1">
      <c r="A22" s="192"/>
      <c r="B22" s="192" t="s">
        <v>221</v>
      </c>
      <c r="C22" s="192"/>
      <c r="D22" s="194"/>
      <c r="E22" s="194">
        <v>0</v>
      </c>
      <c r="F22" s="194">
        <f t="shared" si="3"/>
        <v>0</v>
      </c>
      <c r="G22" s="194">
        <f t="shared" si="4"/>
        <v>0</v>
      </c>
      <c r="H22" s="194">
        <f>SDP!$K$4</f>
        <v>1.2</v>
      </c>
      <c r="I22" s="194">
        <f t="shared" si="5"/>
        <v>0</v>
      </c>
    </row>
    <row r="23" spans="1:11" ht="18.75" customHeight="1">
      <c r="A23" s="192"/>
      <c r="B23" s="192" t="s">
        <v>221</v>
      </c>
      <c r="C23" s="192"/>
      <c r="D23" s="194"/>
      <c r="E23" s="194">
        <v>0</v>
      </c>
      <c r="F23" s="194">
        <f t="shared" si="3"/>
        <v>0</v>
      </c>
      <c r="G23" s="194">
        <f t="shared" si="4"/>
        <v>0</v>
      </c>
      <c r="H23" s="194">
        <f>SDP!$K$4</f>
        <v>1.2</v>
      </c>
      <c r="I23" s="194">
        <f t="shared" si="5"/>
        <v>0</v>
      </c>
    </row>
    <row r="24" spans="1:11" ht="19.5" customHeight="1">
      <c r="A24" s="192"/>
      <c r="B24" s="192" t="s">
        <v>221</v>
      </c>
      <c r="C24" s="192"/>
      <c r="D24" s="194"/>
      <c r="E24" s="194"/>
      <c r="F24" s="194"/>
      <c r="G24" s="194"/>
      <c r="H24" s="194">
        <f>SDP!$K$4</f>
        <v>1.2</v>
      </c>
      <c r="I24" s="194"/>
    </row>
    <row r="25" spans="1:11" ht="23.25" customHeight="1">
      <c r="A25" s="192"/>
      <c r="B25" s="192" t="s">
        <v>221</v>
      </c>
      <c r="C25" s="192"/>
      <c r="D25" s="194"/>
      <c r="E25" s="194"/>
      <c r="F25" s="194"/>
      <c r="G25" s="194"/>
      <c r="H25" s="194">
        <f>SDP!$K$4</f>
        <v>1.2</v>
      </c>
      <c r="I25" s="194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10760</v>
      </c>
      <c r="G26" s="139">
        <f>SUM(G17:G25)</f>
        <v>2690</v>
      </c>
      <c r="H26" s="153">
        <f>SDP!$K$4</f>
        <v>1.2</v>
      </c>
      <c r="I26" s="139">
        <f>SUM(I17:I25)</f>
        <v>16140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92" t="s">
        <v>218</v>
      </c>
      <c r="B28" s="192" t="s">
        <v>221</v>
      </c>
      <c r="C28" s="192">
        <v>60</v>
      </c>
      <c r="D28" s="194">
        <f>K28*0.8</f>
        <v>33.527999999999999</v>
      </c>
      <c r="E28" s="194">
        <f>K28*0.2</f>
        <v>8.3819999999999997</v>
      </c>
      <c r="F28" s="194">
        <f>ROUND(D28*C28,3)</f>
        <v>2011.68</v>
      </c>
      <c r="G28" s="194">
        <f>ROUND(E28*C28,3)</f>
        <v>502.92</v>
      </c>
      <c r="H28" s="194">
        <f>SDP!$K$4</f>
        <v>1.2</v>
      </c>
      <c r="I28" s="194">
        <f t="shared" ref="I28:I30" si="6">(F28+G28)*H28</f>
        <v>3017.52</v>
      </c>
      <c r="K28">
        <f>'PRIX ELEMENTAIRES MO'!$I$15</f>
        <v>41.91</v>
      </c>
    </row>
    <row r="29" spans="1:11" ht="18" customHeight="1">
      <c r="A29" s="192" t="s">
        <v>219</v>
      </c>
      <c r="B29" s="192" t="s">
        <v>221</v>
      </c>
      <c r="C29" s="192">
        <v>120</v>
      </c>
      <c r="D29" s="194">
        <f>ROUND(K29*0.8,3)</f>
        <v>29.434000000000001</v>
      </c>
      <c r="E29" s="194">
        <f>ROUND(K29*0.2,3)</f>
        <v>7.3579999999999997</v>
      </c>
      <c r="F29" s="194">
        <f>ROUND(D29*C29,3)</f>
        <v>3532.08</v>
      </c>
      <c r="G29" s="194">
        <f>ROUND(E29*C29,3)</f>
        <v>882.96</v>
      </c>
      <c r="H29" s="194">
        <f>SDP!$K$4</f>
        <v>1.2</v>
      </c>
      <c r="I29" s="194">
        <f t="shared" si="6"/>
        <v>5298.0479999999998</v>
      </c>
      <c r="K29">
        <f>'PRIX ELEMENTAIRES MO'!$I$16</f>
        <v>36.792000000000002</v>
      </c>
    </row>
    <row r="30" spans="1:11" ht="18" customHeight="1">
      <c r="A30" s="192" t="s">
        <v>220</v>
      </c>
      <c r="B30" s="192" t="s">
        <v>221</v>
      </c>
      <c r="C30" s="23">
        <v>480</v>
      </c>
      <c r="D30" s="194">
        <f t="shared" ref="D30" si="7">K30*0.8</f>
        <v>21.488</v>
      </c>
      <c r="E30" s="194">
        <f t="shared" ref="E30" si="8">K30*0.2</f>
        <v>5.3719999999999999</v>
      </c>
      <c r="F30" s="194">
        <f t="shared" ref="F30" si="9">D30*C30</f>
        <v>10314.24</v>
      </c>
      <c r="G30" s="194">
        <f t="shared" ref="G30" si="10">E30*C30</f>
        <v>2578.56</v>
      </c>
      <c r="H30" s="194">
        <f>SDP!$K$4</f>
        <v>1.2</v>
      </c>
      <c r="I30" s="194">
        <f t="shared" si="6"/>
        <v>15471.359999999999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15858</v>
      </c>
      <c r="G31" s="139">
        <f>SUM(G28:G30)</f>
        <v>3964.44</v>
      </c>
      <c r="H31" s="153">
        <f>SDP!$K$4</f>
        <v>1.2</v>
      </c>
      <c r="I31" s="139">
        <f>SUM(I28:I30)</f>
        <v>23786.928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93"/>
      <c r="E34" s="193"/>
      <c r="F34" s="193">
        <f>F31+F26</f>
        <v>26618</v>
      </c>
      <c r="G34" s="143">
        <f>G31+G26</f>
        <v>6654.4400000000005</v>
      </c>
      <c r="H34" s="156"/>
      <c r="I34" s="150">
        <f>I31+I26</f>
        <v>39926.928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93"/>
      <c r="E36" s="193"/>
      <c r="F36" s="193"/>
      <c r="G36" s="193">
        <v>1</v>
      </c>
      <c r="H36" s="158"/>
      <c r="I36" s="193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95193.576000000001</v>
      </c>
      <c r="G38" s="145">
        <f>G34/G36+G15</f>
        <v>20369.555200000003</v>
      </c>
      <c r="H38" s="160"/>
      <c r="I38" s="145">
        <f>I34/G36+I15</f>
        <v>122217.6192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95193.576000000001</v>
      </c>
      <c r="G39" s="146">
        <f>ROUND(G38,3)</f>
        <v>20369.555</v>
      </c>
      <c r="H39" s="161">
        <f>SDP!$K$4</f>
        <v>1.2</v>
      </c>
      <c r="I39" s="146">
        <f>ROUND(I38,3)</f>
        <v>122217.61900000001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>
  <sheetPr codeName="Feuil65"/>
  <dimension ref="A1:O39"/>
  <sheetViews>
    <sheetView workbookViewId="0">
      <selection activeCell="J37" sqref="J37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108</v>
      </c>
      <c r="B1" s="221" t="str">
        <f>'BP+BE'!B73</f>
        <v>ouverage d'entretien sur collecteur de vidange de la Sebkha Sejoumi au PK=2+800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4" t="s">
        <v>418</v>
      </c>
      <c r="E3" s="194" t="s">
        <v>195</v>
      </c>
      <c r="F3" s="194" t="s">
        <v>418</v>
      </c>
      <c r="G3" s="193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92" t="str">
        <f>'PRIX ELEMENTAIRES FOURNITURES'!B120</f>
        <v>Béton 350</v>
      </c>
      <c r="B5" s="192" t="s">
        <v>23</v>
      </c>
      <c r="C5" s="192">
        <v>400</v>
      </c>
      <c r="D5" s="194">
        <f>'PRIX ELEMENTAIRES FOURNITURES'!J120*0.8</f>
        <v>67.2</v>
      </c>
      <c r="E5" s="194">
        <f>'PRIX ELEMENTAIRES FOURNITURES'!J120*0.2</f>
        <v>16.8</v>
      </c>
      <c r="F5" s="194">
        <f t="shared" ref="F5:F11" si="0">D5*C5</f>
        <v>26880</v>
      </c>
      <c r="G5" s="194">
        <f t="shared" ref="G5:G11" si="1">E5*C5</f>
        <v>6720</v>
      </c>
      <c r="H5" s="158">
        <f>SDP!$K$4</f>
        <v>1.2</v>
      </c>
      <c r="I5" s="194">
        <f t="shared" ref="I5:I11" si="2">(F5+G5)*H5</f>
        <v>40320</v>
      </c>
      <c r="L5" s="136"/>
    </row>
    <row r="6" spans="1:15" ht="17.25" customHeight="1">
      <c r="A6" s="192" t="str">
        <f>'PRIX ELEMENTAIRES FOURNITURES'!B28</f>
        <v>Acier</v>
      </c>
      <c r="B6" s="192" t="s">
        <v>143</v>
      </c>
      <c r="C6" s="23">
        <v>13000</v>
      </c>
      <c r="D6" s="194">
        <f>'PRIX ELEMENTAIRES FOURNITURES'!J28*0.8</f>
        <v>1.0903200000000002</v>
      </c>
      <c r="E6" s="194">
        <f>'PRIX ELEMENTAIRES FOURNITURES'!J28*0.2</f>
        <v>0.27258000000000004</v>
      </c>
      <c r="F6" s="194">
        <f t="shared" si="0"/>
        <v>14174.160000000002</v>
      </c>
      <c r="G6" s="194">
        <f t="shared" si="1"/>
        <v>3543.5400000000004</v>
      </c>
      <c r="H6" s="158">
        <f>SDP!$K$4</f>
        <v>1.2</v>
      </c>
      <c r="I6" s="194">
        <f t="shared" si="2"/>
        <v>21261.24</v>
      </c>
      <c r="L6" s="136"/>
    </row>
    <row r="7" spans="1:15" ht="15" customHeight="1">
      <c r="A7" s="192" t="str">
        <f>'PRIX ELEMENTAIRES FOURNITURES'!B49</f>
        <v>coffrages lisses</v>
      </c>
      <c r="B7" s="192" t="s">
        <v>21</v>
      </c>
      <c r="C7" s="192">
        <v>950</v>
      </c>
      <c r="D7" s="194">
        <f>'PRIX ELEMENTAIRES FOURNITURES'!J49*0.8</f>
        <v>12.799776000000001</v>
      </c>
      <c r="E7" s="194">
        <f>'PRIX ELEMENTAIRES FOURNITURES'!J49*0.2</f>
        <v>3.1999440000000003</v>
      </c>
      <c r="F7" s="194">
        <f t="shared" si="0"/>
        <v>12159.787200000001</v>
      </c>
      <c r="G7" s="194">
        <f t="shared" si="1"/>
        <v>3039.9468000000002</v>
      </c>
      <c r="H7" s="158">
        <f>SDP!$K$4</f>
        <v>1.2</v>
      </c>
      <c r="I7" s="194">
        <f t="shared" si="2"/>
        <v>18239.680799999998</v>
      </c>
    </row>
    <row r="8" spans="1:15" ht="21" customHeight="1">
      <c r="A8" s="192" t="str">
        <f>'PRIX ELEMENTAIRES FOURNITURES'!B118</f>
        <v>flinkote</v>
      </c>
      <c r="B8" s="192" t="s">
        <v>21</v>
      </c>
      <c r="C8" s="192">
        <v>460</v>
      </c>
      <c r="D8" s="194">
        <f>'PRIX ELEMENTAIRES FOURNITURES'!J118*0.8</f>
        <v>0.8</v>
      </c>
      <c r="E8" s="194">
        <f>'PRIX ELEMENTAIRES FOURNITURES'!J118*0.2</f>
        <v>0.2</v>
      </c>
      <c r="F8" s="194">
        <f t="shared" si="0"/>
        <v>368</v>
      </c>
      <c r="G8" s="194">
        <f t="shared" si="1"/>
        <v>92</v>
      </c>
      <c r="H8" s="158">
        <f>SDP!$K$4</f>
        <v>1.2</v>
      </c>
      <c r="I8" s="194">
        <f t="shared" si="2"/>
        <v>552</v>
      </c>
      <c r="L8" s="136"/>
    </row>
    <row r="9" spans="1:15" ht="19.5" customHeight="1">
      <c r="A9" s="192" t="str">
        <f>'PRIX ELEMENTAIRES FOURNITURES'!B110</f>
        <v>Béton 150</v>
      </c>
      <c r="B9" s="192" t="s">
        <v>23</v>
      </c>
      <c r="C9" s="192">
        <v>30</v>
      </c>
      <c r="D9" s="194">
        <f>'PRIX ELEMENTAIRES FOURNITURES'!J110*0.8</f>
        <v>48.56</v>
      </c>
      <c r="E9" s="194">
        <f>'PRIX ELEMENTAIRES FOURNITURES'!J110*0.2</f>
        <v>12.14</v>
      </c>
      <c r="F9" s="194">
        <f t="shared" si="0"/>
        <v>1456.8000000000002</v>
      </c>
      <c r="G9" s="194">
        <f t="shared" si="1"/>
        <v>364.20000000000005</v>
      </c>
      <c r="H9" s="158">
        <f>SDP!$K$4</f>
        <v>1.2</v>
      </c>
      <c r="I9" s="194">
        <f t="shared" si="2"/>
        <v>2185.2000000000003</v>
      </c>
      <c r="L9" s="136"/>
    </row>
    <row r="10" spans="1:15" ht="17.25" customHeight="1">
      <c r="A10" s="192" t="str">
        <f>'PRIX ELEMENTAIRES FOURNITURES'!B136</f>
        <v>dallette pour talus</v>
      </c>
      <c r="B10" s="192" t="s">
        <v>21</v>
      </c>
      <c r="C10" s="192">
        <v>400</v>
      </c>
      <c r="D10" s="194">
        <f>'PRIX ELEMENTAIRES FOURNITURES'!J136*0.8</f>
        <v>24</v>
      </c>
      <c r="E10" s="194">
        <f>'PRIX ELEMENTAIRES FOURNITURES'!J136*0.2</f>
        <v>6</v>
      </c>
      <c r="F10" s="194">
        <f t="shared" si="0"/>
        <v>9600</v>
      </c>
      <c r="G10" s="194">
        <f t="shared" si="1"/>
        <v>2400</v>
      </c>
      <c r="H10" s="158">
        <f>SDP!$K$4</f>
        <v>1.2</v>
      </c>
      <c r="I10" s="194">
        <f t="shared" si="2"/>
        <v>14400</v>
      </c>
      <c r="L10" s="136"/>
    </row>
    <row r="11" spans="1:15" ht="18" customHeight="1">
      <c r="A11" s="192"/>
      <c r="B11" s="192"/>
      <c r="C11" s="192"/>
      <c r="D11" s="194"/>
      <c r="E11" s="194"/>
      <c r="F11" s="194">
        <f t="shared" si="0"/>
        <v>0</v>
      </c>
      <c r="G11" s="194">
        <f t="shared" si="1"/>
        <v>0</v>
      </c>
      <c r="H11" s="158">
        <f>SDP!$K$4</f>
        <v>1.2</v>
      </c>
      <c r="I11" s="194">
        <f t="shared" si="2"/>
        <v>0</v>
      </c>
      <c r="L11" s="136"/>
    </row>
    <row r="12" spans="1:15" ht="19.5" customHeight="1">
      <c r="A12" s="192"/>
      <c r="B12" s="192"/>
      <c r="C12" s="192"/>
      <c r="D12" s="194"/>
      <c r="E12" s="194"/>
      <c r="F12" s="194"/>
      <c r="G12" s="194"/>
      <c r="H12" s="158">
        <f>SDP!$K$4</f>
        <v>1.2</v>
      </c>
      <c r="I12" s="194"/>
      <c r="L12" s="136"/>
    </row>
    <row r="13" spans="1:15" ht="25.5" customHeight="1">
      <c r="A13" s="192"/>
      <c r="B13" s="192"/>
      <c r="C13" s="192"/>
      <c r="D13" s="194"/>
      <c r="E13" s="194"/>
      <c r="F13" s="194"/>
      <c r="G13" s="194"/>
      <c r="H13" s="158">
        <f>SDP!$K$4</f>
        <v>1.2</v>
      </c>
      <c r="I13" s="194"/>
      <c r="L13" s="136"/>
    </row>
    <row r="14" spans="1:15" ht="23.25" customHeight="1">
      <c r="A14" s="192"/>
      <c r="B14" s="192"/>
      <c r="C14" s="192"/>
      <c r="D14" s="194"/>
      <c r="E14" s="194"/>
      <c r="F14" s="194"/>
      <c r="G14" s="194"/>
      <c r="H14" s="158">
        <f>SDP!$K$4</f>
        <v>1.2</v>
      </c>
      <c r="I14" s="194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80798.434000000008</v>
      </c>
      <c r="G15" s="139">
        <f>SUM(G5:G14)</f>
        <v>16159.686800000001</v>
      </c>
      <c r="H15" s="153">
        <f>SDP!$K$4</f>
        <v>1.2</v>
      </c>
      <c r="I15" s="139">
        <f>SUM(I5:I14)</f>
        <v>96958.120800000004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92" t="str">
        <f>'PRIX ELEMENTAIRES ENGINS EQUI'!B28</f>
        <v>Atelier ferraillage</v>
      </c>
      <c r="B17" s="192" t="s">
        <v>221</v>
      </c>
      <c r="C17" s="192">
        <v>14</v>
      </c>
      <c r="D17" s="194">
        <f>'PRIX ELEMENTAIRES ENGINS EQUI'!G28*0.8</f>
        <v>80</v>
      </c>
      <c r="E17" s="194">
        <f>'PRIX ELEMENTAIRES ENGINS EQUI'!G28*0.2</f>
        <v>20</v>
      </c>
      <c r="F17" s="194">
        <f>D17*C17</f>
        <v>1120</v>
      </c>
      <c r="G17" s="194">
        <f>E17*C17</f>
        <v>280</v>
      </c>
      <c r="H17" s="194">
        <f>SDP!$K$4</f>
        <v>1.2</v>
      </c>
      <c r="I17" s="194">
        <f>(G17+F17)*H17</f>
        <v>1680</v>
      </c>
    </row>
    <row r="18" spans="1:11" ht="21" customHeight="1">
      <c r="A18" s="192" t="str">
        <f>'PRIX ELEMENTAIRES ENGINS EQUI'!B18</f>
        <v>Camion plâteau/semi</v>
      </c>
      <c r="B18" s="192" t="s">
        <v>221</v>
      </c>
      <c r="C18" s="192">
        <v>5</v>
      </c>
      <c r="D18" s="194">
        <f>'PRIX ELEMENTAIRES ENGINS EQUI'!G18*0.8</f>
        <v>360</v>
      </c>
      <c r="E18" s="194">
        <f>'PRIX ELEMENTAIRES ENGINS EQUI'!G18*0.2</f>
        <v>90</v>
      </c>
      <c r="F18" s="194">
        <f>D18*C18</f>
        <v>1800</v>
      </c>
      <c r="G18" s="194">
        <f>E18*C18</f>
        <v>450</v>
      </c>
      <c r="H18" s="194">
        <f>SDP!$K$4</f>
        <v>1.2</v>
      </c>
      <c r="I18" s="194">
        <f>(G18+F18)*H18</f>
        <v>2700</v>
      </c>
    </row>
    <row r="19" spans="1:11" ht="17.25" customHeight="1">
      <c r="A19" s="192" t="str">
        <f>'PRIX ELEMENTAIRES ENGINS EQUI'!B13</f>
        <v>Grader/niveleuse</v>
      </c>
      <c r="B19" s="192" t="s">
        <v>221</v>
      </c>
      <c r="C19" s="192">
        <v>10</v>
      </c>
      <c r="D19" s="194">
        <f>'PRIX ELEMENTAIRES ENGINS EQUI'!G13*0.8</f>
        <v>400</v>
      </c>
      <c r="E19" s="194">
        <f>'PRIX ELEMENTAIRES ENGINS EQUI'!G13*0.2</f>
        <v>100</v>
      </c>
      <c r="F19" s="194">
        <f t="shared" ref="F19:F23" si="3">D19*C19</f>
        <v>4000</v>
      </c>
      <c r="G19" s="194">
        <f t="shared" ref="G19:G23" si="4">E19*C19</f>
        <v>1000</v>
      </c>
      <c r="H19" s="194">
        <f>SDP!$K$4</f>
        <v>1.2</v>
      </c>
      <c r="I19" s="194">
        <f t="shared" ref="I19:I23" si="5">(G19+F19)*H19</f>
        <v>6000</v>
      </c>
    </row>
    <row r="20" spans="1:11" ht="21" customHeight="1">
      <c r="A20" s="192" t="str">
        <f>'PRIX ELEMENTAIRES ENGINS EQUI'!B15</f>
        <v>Trax</v>
      </c>
      <c r="B20" s="192" t="s">
        <v>221</v>
      </c>
      <c r="C20" s="192">
        <v>10</v>
      </c>
      <c r="D20" s="194">
        <f>'PRIX ELEMENTAIRES ENGINS EQUI'!G15*0.8</f>
        <v>280</v>
      </c>
      <c r="E20" s="194">
        <f>'PRIX ELEMENTAIRES ENGINS EQUI'!G15*0.2</f>
        <v>70</v>
      </c>
      <c r="F20" s="194">
        <f t="shared" si="3"/>
        <v>2800</v>
      </c>
      <c r="G20" s="194">
        <f t="shared" si="4"/>
        <v>700</v>
      </c>
      <c r="H20" s="194">
        <f>SDP!$K$4</f>
        <v>1.2</v>
      </c>
      <c r="I20" s="194">
        <f t="shared" si="5"/>
        <v>4200</v>
      </c>
    </row>
    <row r="21" spans="1:11" ht="18.75" customHeight="1">
      <c r="A21" s="192" t="str">
        <f>'PRIX ELEMENTAIRES ENGINS EQUI'!B20</f>
        <v>Pompe</v>
      </c>
      <c r="B21" s="192" t="s">
        <v>221</v>
      </c>
      <c r="C21" s="192">
        <v>30</v>
      </c>
      <c r="D21" s="194">
        <f>'PRIX ELEMENTAIRES ENGINS EQUI'!G20*0.8</f>
        <v>40</v>
      </c>
      <c r="E21" s="194">
        <f>'PRIX ELEMENTAIRES ENGINS EQUI'!G20*0.2</f>
        <v>10</v>
      </c>
      <c r="F21" s="194">
        <f t="shared" si="3"/>
        <v>1200</v>
      </c>
      <c r="G21" s="194">
        <f t="shared" si="4"/>
        <v>300</v>
      </c>
      <c r="H21" s="194">
        <f>SDP!$K$4</f>
        <v>1.2</v>
      </c>
      <c r="I21" s="194">
        <f t="shared" si="5"/>
        <v>1800</v>
      </c>
    </row>
    <row r="22" spans="1:11" ht="21" customHeight="1">
      <c r="A22" s="192"/>
      <c r="B22" s="192" t="s">
        <v>221</v>
      </c>
      <c r="C22" s="192"/>
      <c r="D22" s="194"/>
      <c r="E22" s="194">
        <v>0</v>
      </c>
      <c r="F22" s="194">
        <f t="shared" si="3"/>
        <v>0</v>
      </c>
      <c r="G22" s="194">
        <f t="shared" si="4"/>
        <v>0</v>
      </c>
      <c r="H22" s="194">
        <f>SDP!$K$4</f>
        <v>1.2</v>
      </c>
      <c r="I22" s="194">
        <f t="shared" si="5"/>
        <v>0</v>
      </c>
    </row>
    <row r="23" spans="1:11" ht="18.75" customHeight="1">
      <c r="A23" s="192"/>
      <c r="B23" s="192" t="s">
        <v>221</v>
      </c>
      <c r="C23" s="192"/>
      <c r="D23" s="194"/>
      <c r="E23" s="194">
        <v>0</v>
      </c>
      <c r="F23" s="194">
        <f t="shared" si="3"/>
        <v>0</v>
      </c>
      <c r="G23" s="194">
        <f t="shared" si="4"/>
        <v>0</v>
      </c>
      <c r="H23" s="194">
        <f>SDP!$K$4</f>
        <v>1.2</v>
      </c>
      <c r="I23" s="194">
        <f t="shared" si="5"/>
        <v>0</v>
      </c>
    </row>
    <row r="24" spans="1:11" ht="19.5" customHeight="1">
      <c r="A24" s="192"/>
      <c r="B24" s="192" t="s">
        <v>221</v>
      </c>
      <c r="C24" s="192"/>
      <c r="D24" s="194"/>
      <c r="E24" s="194"/>
      <c r="F24" s="194"/>
      <c r="G24" s="194"/>
      <c r="H24" s="194">
        <f>SDP!$K$4</f>
        <v>1.2</v>
      </c>
      <c r="I24" s="194"/>
    </row>
    <row r="25" spans="1:11" ht="23.25" customHeight="1">
      <c r="A25" s="192"/>
      <c r="B25" s="192" t="s">
        <v>221</v>
      </c>
      <c r="C25" s="192"/>
      <c r="D25" s="194"/>
      <c r="E25" s="194"/>
      <c r="F25" s="194"/>
      <c r="G25" s="194"/>
      <c r="H25" s="194">
        <f>SDP!$K$4</f>
        <v>1.2</v>
      </c>
      <c r="I25" s="194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10920</v>
      </c>
      <c r="G26" s="139">
        <f>SUM(G17:G25)</f>
        <v>2730</v>
      </c>
      <c r="H26" s="153">
        <f>SDP!$K$4</f>
        <v>1.2</v>
      </c>
      <c r="I26" s="139">
        <f>SUM(I17:I25)</f>
        <v>16380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92" t="s">
        <v>218</v>
      </c>
      <c r="B28" s="192" t="s">
        <v>221</v>
      </c>
      <c r="C28" s="192">
        <v>60</v>
      </c>
      <c r="D28" s="194">
        <f>K28*0.8</f>
        <v>33.527999999999999</v>
      </c>
      <c r="E28" s="194">
        <f>K28*0.2</f>
        <v>8.3819999999999997</v>
      </c>
      <c r="F28" s="194">
        <f>ROUND(D28*C28,3)</f>
        <v>2011.68</v>
      </c>
      <c r="G28" s="194">
        <f>ROUND(E28*C28,3)</f>
        <v>502.92</v>
      </c>
      <c r="H28" s="194">
        <f>SDP!$K$4</f>
        <v>1.2</v>
      </c>
      <c r="I28" s="194">
        <f t="shared" ref="I28:I30" si="6">(F28+G28)*H28</f>
        <v>3017.52</v>
      </c>
      <c r="K28">
        <f>'PRIX ELEMENTAIRES MO'!$I$15</f>
        <v>41.91</v>
      </c>
    </row>
    <row r="29" spans="1:11" ht="18" customHeight="1">
      <c r="A29" s="192" t="s">
        <v>219</v>
      </c>
      <c r="B29" s="192" t="s">
        <v>221</v>
      </c>
      <c r="C29" s="192">
        <v>120</v>
      </c>
      <c r="D29" s="194">
        <f>ROUND(K29*0.8,3)</f>
        <v>29.434000000000001</v>
      </c>
      <c r="E29" s="194">
        <f>ROUND(K29*0.2,3)</f>
        <v>7.3579999999999997</v>
      </c>
      <c r="F29" s="194">
        <f>ROUND(D29*C29,3)</f>
        <v>3532.08</v>
      </c>
      <c r="G29" s="194">
        <f>ROUND(E29*C29,3)</f>
        <v>882.96</v>
      </c>
      <c r="H29" s="194">
        <f>SDP!$K$4</f>
        <v>1.2</v>
      </c>
      <c r="I29" s="194">
        <f t="shared" si="6"/>
        <v>5298.0479999999998</v>
      </c>
      <c r="K29">
        <f>'PRIX ELEMENTAIRES MO'!$I$16</f>
        <v>36.792000000000002</v>
      </c>
    </row>
    <row r="30" spans="1:11" ht="18" customHeight="1">
      <c r="A30" s="192" t="s">
        <v>220</v>
      </c>
      <c r="B30" s="192" t="s">
        <v>221</v>
      </c>
      <c r="C30" s="23">
        <v>480</v>
      </c>
      <c r="D30" s="194">
        <f t="shared" ref="D30" si="7">K30*0.8</f>
        <v>21.488</v>
      </c>
      <c r="E30" s="194">
        <f t="shared" ref="E30" si="8">K30*0.2</f>
        <v>5.3719999999999999</v>
      </c>
      <c r="F30" s="194">
        <f t="shared" ref="F30" si="9">D30*C30</f>
        <v>10314.24</v>
      </c>
      <c r="G30" s="194">
        <f t="shared" ref="G30" si="10">E30*C30</f>
        <v>2578.56</v>
      </c>
      <c r="H30" s="194">
        <f>SDP!$K$4</f>
        <v>1.2</v>
      </c>
      <c r="I30" s="194">
        <f t="shared" si="6"/>
        <v>15471.359999999999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15858</v>
      </c>
      <c r="G31" s="139">
        <f>SUM(G28:G30)</f>
        <v>3964.44</v>
      </c>
      <c r="H31" s="153">
        <f>SDP!$K$4</f>
        <v>1.2</v>
      </c>
      <c r="I31" s="139">
        <f>SUM(I28:I30)</f>
        <v>23786.928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93"/>
      <c r="E34" s="193"/>
      <c r="F34" s="193">
        <f>F31+F26</f>
        <v>26778</v>
      </c>
      <c r="G34" s="143">
        <f>G31+G26</f>
        <v>6694.4400000000005</v>
      </c>
      <c r="H34" s="156"/>
      <c r="I34" s="150">
        <f>I31+I26</f>
        <v>40166.928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93"/>
      <c r="E36" s="193"/>
      <c r="F36" s="193"/>
      <c r="G36" s="193">
        <v>1</v>
      </c>
      <c r="H36" s="158"/>
      <c r="I36" s="193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107576.43400000001</v>
      </c>
      <c r="G38" s="145">
        <f>G34/G36+G15</f>
        <v>22854.126800000002</v>
      </c>
      <c r="H38" s="160"/>
      <c r="I38" s="145">
        <f>I34/G36+I15</f>
        <v>137125.04879999999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107576.43399999999</v>
      </c>
      <c r="G39" s="146">
        <f>ROUND(G38,3)</f>
        <v>22854.127</v>
      </c>
      <c r="H39" s="161">
        <f>SDP!$K$4</f>
        <v>1.2</v>
      </c>
      <c r="I39" s="146">
        <f>ROUND(I38,3)</f>
        <v>137125.049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>
  <sheetPr codeName="Feuil66"/>
  <dimension ref="A1:O39"/>
  <sheetViews>
    <sheetView workbookViewId="0">
      <selection activeCell="K34" sqref="K34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109</v>
      </c>
      <c r="B1" s="221" t="str">
        <f>'BP+BE'!B74</f>
        <v>ouverage d'entretien sur collecteur de vidange de la Sebkha Sejoumi au PK=3+950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4" t="s">
        <v>418</v>
      </c>
      <c r="E3" s="194" t="s">
        <v>195</v>
      </c>
      <c r="F3" s="194" t="s">
        <v>418</v>
      </c>
      <c r="G3" s="193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92" t="str">
        <f>'PRIX ELEMENTAIRES FOURNITURES'!B120</f>
        <v>Béton 350</v>
      </c>
      <c r="B5" s="192" t="s">
        <v>23</v>
      </c>
      <c r="C5" s="192">
        <v>450</v>
      </c>
      <c r="D5" s="194">
        <f>'PRIX ELEMENTAIRES FOURNITURES'!J120*0.8</f>
        <v>67.2</v>
      </c>
      <c r="E5" s="194">
        <f>'PRIX ELEMENTAIRES FOURNITURES'!J120*0.2</f>
        <v>16.8</v>
      </c>
      <c r="F5" s="194">
        <f t="shared" ref="F5:F11" si="0">D5*C5</f>
        <v>30240</v>
      </c>
      <c r="G5" s="194">
        <f t="shared" ref="G5:G11" si="1">E5*C5</f>
        <v>7560</v>
      </c>
      <c r="H5" s="158">
        <f>SDP!$K$4</f>
        <v>1.2</v>
      </c>
      <c r="I5" s="194">
        <f t="shared" ref="I5:I11" si="2">(F5+G5)*H5</f>
        <v>45360</v>
      </c>
      <c r="L5" s="136"/>
    </row>
    <row r="6" spans="1:15" ht="17.25" customHeight="1">
      <c r="A6" s="192" t="str">
        <f>'PRIX ELEMENTAIRES FOURNITURES'!B28</f>
        <v>Acier</v>
      </c>
      <c r="B6" s="192" t="s">
        <v>143</v>
      </c>
      <c r="C6" s="23">
        <v>13000</v>
      </c>
      <c r="D6" s="194">
        <f>'PRIX ELEMENTAIRES FOURNITURES'!J28*0.8</f>
        <v>1.0903200000000002</v>
      </c>
      <c r="E6" s="194">
        <f>'PRIX ELEMENTAIRES FOURNITURES'!J28*0.2</f>
        <v>0.27258000000000004</v>
      </c>
      <c r="F6" s="194">
        <f t="shared" si="0"/>
        <v>14174.160000000002</v>
      </c>
      <c r="G6" s="194">
        <f t="shared" si="1"/>
        <v>3543.5400000000004</v>
      </c>
      <c r="H6" s="158">
        <f>SDP!$K$4</f>
        <v>1.2</v>
      </c>
      <c r="I6" s="194">
        <f t="shared" si="2"/>
        <v>21261.24</v>
      </c>
      <c r="L6" s="136"/>
    </row>
    <row r="7" spans="1:15" ht="15" customHeight="1">
      <c r="A7" s="192" t="str">
        <f>'PRIX ELEMENTAIRES FOURNITURES'!B49</f>
        <v>coffrages lisses</v>
      </c>
      <c r="B7" s="192" t="s">
        <v>21</v>
      </c>
      <c r="C7" s="192">
        <v>850</v>
      </c>
      <c r="D7" s="194">
        <f>'PRIX ELEMENTAIRES FOURNITURES'!J49*0.8</f>
        <v>12.799776000000001</v>
      </c>
      <c r="E7" s="194">
        <f>'PRIX ELEMENTAIRES FOURNITURES'!J49*0.2</f>
        <v>3.1999440000000003</v>
      </c>
      <c r="F7" s="194">
        <f t="shared" si="0"/>
        <v>10879.809600000001</v>
      </c>
      <c r="G7" s="194">
        <f t="shared" si="1"/>
        <v>2719.9524000000001</v>
      </c>
      <c r="H7" s="158">
        <f>SDP!$K$4</f>
        <v>1.2</v>
      </c>
      <c r="I7" s="194">
        <f t="shared" si="2"/>
        <v>16319.714400000001</v>
      </c>
    </row>
    <row r="8" spans="1:15" ht="21" customHeight="1">
      <c r="A8" s="192" t="str">
        <f>'PRIX ELEMENTAIRES FOURNITURES'!B118</f>
        <v>flinkote</v>
      </c>
      <c r="B8" s="192" t="s">
        <v>21</v>
      </c>
      <c r="C8" s="192">
        <v>400</v>
      </c>
      <c r="D8" s="194">
        <f>'PRIX ELEMENTAIRES FOURNITURES'!J118*0.8</f>
        <v>0.8</v>
      </c>
      <c r="E8" s="194">
        <f>'PRIX ELEMENTAIRES FOURNITURES'!J118*0.2</f>
        <v>0.2</v>
      </c>
      <c r="F8" s="194">
        <f t="shared" si="0"/>
        <v>320</v>
      </c>
      <c r="G8" s="194">
        <f t="shared" si="1"/>
        <v>80</v>
      </c>
      <c r="H8" s="158">
        <f>SDP!$K$4</f>
        <v>1.2</v>
      </c>
      <c r="I8" s="194">
        <f t="shared" si="2"/>
        <v>480</v>
      </c>
      <c r="L8" s="136"/>
    </row>
    <row r="9" spans="1:15" ht="19.5" customHeight="1">
      <c r="A9" s="192" t="str">
        <f>'PRIX ELEMENTAIRES FOURNITURES'!B110</f>
        <v>Béton 150</v>
      </c>
      <c r="B9" s="192" t="s">
        <v>23</v>
      </c>
      <c r="C9" s="192">
        <v>30</v>
      </c>
      <c r="D9" s="194">
        <f>'PRIX ELEMENTAIRES FOURNITURES'!J110*0.8</f>
        <v>48.56</v>
      </c>
      <c r="E9" s="194">
        <f>'PRIX ELEMENTAIRES FOURNITURES'!J110*0.2</f>
        <v>12.14</v>
      </c>
      <c r="F9" s="194">
        <f t="shared" si="0"/>
        <v>1456.8000000000002</v>
      </c>
      <c r="G9" s="194">
        <f t="shared" si="1"/>
        <v>364.20000000000005</v>
      </c>
      <c r="H9" s="158">
        <f>SDP!$K$4</f>
        <v>1.2</v>
      </c>
      <c r="I9" s="194">
        <f t="shared" si="2"/>
        <v>2185.2000000000003</v>
      </c>
      <c r="L9" s="136"/>
    </row>
    <row r="10" spans="1:15" ht="17.25" customHeight="1">
      <c r="A10" s="192" t="str">
        <f>'PRIX ELEMENTAIRES FOURNITURES'!B136</f>
        <v>dallette pour talus</v>
      </c>
      <c r="B10" s="192" t="s">
        <v>21</v>
      </c>
      <c r="C10" s="192">
        <v>490</v>
      </c>
      <c r="D10" s="194">
        <f>'PRIX ELEMENTAIRES FOURNITURES'!J136*0.8</f>
        <v>24</v>
      </c>
      <c r="E10" s="194">
        <f>'PRIX ELEMENTAIRES FOURNITURES'!J136*0.2</f>
        <v>6</v>
      </c>
      <c r="F10" s="194">
        <f t="shared" si="0"/>
        <v>11760</v>
      </c>
      <c r="G10" s="194">
        <f t="shared" si="1"/>
        <v>2940</v>
      </c>
      <c r="H10" s="158">
        <f>SDP!$K$4</f>
        <v>1.2</v>
      </c>
      <c r="I10" s="194">
        <f t="shared" si="2"/>
        <v>17640</v>
      </c>
      <c r="L10" s="136"/>
    </row>
    <row r="11" spans="1:15" ht="18" customHeight="1">
      <c r="A11" s="192"/>
      <c r="B11" s="192"/>
      <c r="C11" s="192"/>
      <c r="D11" s="194"/>
      <c r="E11" s="194"/>
      <c r="F11" s="194">
        <f t="shared" si="0"/>
        <v>0</v>
      </c>
      <c r="G11" s="194">
        <f t="shared" si="1"/>
        <v>0</v>
      </c>
      <c r="H11" s="158">
        <f>SDP!$K$4</f>
        <v>1.2</v>
      </c>
      <c r="I11" s="194">
        <f t="shared" si="2"/>
        <v>0</v>
      </c>
      <c r="L11" s="136"/>
    </row>
    <row r="12" spans="1:15" ht="19.5" customHeight="1">
      <c r="A12" s="192"/>
      <c r="B12" s="192"/>
      <c r="C12" s="192"/>
      <c r="D12" s="194"/>
      <c r="E12" s="194"/>
      <c r="F12" s="194"/>
      <c r="G12" s="194"/>
      <c r="H12" s="158">
        <f>SDP!$K$4</f>
        <v>1.2</v>
      </c>
      <c r="I12" s="194"/>
      <c r="L12" s="136"/>
    </row>
    <row r="13" spans="1:15" ht="25.5" customHeight="1">
      <c r="A13" s="192"/>
      <c r="B13" s="192"/>
      <c r="C13" s="192"/>
      <c r="D13" s="194"/>
      <c r="E13" s="194"/>
      <c r="F13" s="194"/>
      <c r="G13" s="194"/>
      <c r="H13" s="158">
        <f>SDP!$K$4</f>
        <v>1.2</v>
      </c>
      <c r="I13" s="194"/>
      <c r="L13" s="136"/>
    </row>
    <row r="14" spans="1:15" ht="23.25" customHeight="1">
      <c r="A14" s="192"/>
      <c r="B14" s="192"/>
      <c r="C14" s="192"/>
      <c r="D14" s="194"/>
      <c r="E14" s="194"/>
      <c r="F14" s="194"/>
      <c r="G14" s="194"/>
      <c r="H14" s="158">
        <f>SDP!$K$4</f>
        <v>1.2</v>
      </c>
      <c r="I14" s="194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86038.462</v>
      </c>
      <c r="G15" s="139">
        <f>SUM(G5:G14)</f>
        <v>17207.6924</v>
      </c>
      <c r="H15" s="153">
        <f>SDP!$K$4</f>
        <v>1.2</v>
      </c>
      <c r="I15" s="139">
        <f>SUM(I5:I14)</f>
        <v>103246.1544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92" t="str">
        <f>'PRIX ELEMENTAIRES ENGINS EQUI'!B28</f>
        <v>Atelier ferraillage</v>
      </c>
      <c r="B17" s="192" t="s">
        <v>221</v>
      </c>
      <c r="C17" s="192">
        <v>14</v>
      </c>
      <c r="D17" s="194">
        <f>'PRIX ELEMENTAIRES ENGINS EQUI'!G28*0.8</f>
        <v>80</v>
      </c>
      <c r="E17" s="194">
        <f>'PRIX ELEMENTAIRES ENGINS EQUI'!G28*0.2</f>
        <v>20</v>
      </c>
      <c r="F17" s="194">
        <f>D17*C17</f>
        <v>1120</v>
      </c>
      <c r="G17" s="194">
        <f>E17*C17</f>
        <v>280</v>
      </c>
      <c r="H17" s="194">
        <f>SDP!$K$4</f>
        <v>1.2</v>
      </c>
      <c r="I17" s="194">
        <f>(G17+F17)*H17</f>
        <v>1680</v>
      </c>
    </row>
    <row r="18" spans="1:11" ht="21" customHeight="1">
      <c r="A18" s="192" t="str">
        <f>'PRIX ELEMENTAIRES ENGINS EQUI'!B18</f>
        <v>Camion plâteau/semi</v>
      </c>
      <c r="B18" s="192" t="s">
        <v>221</v>
      </c>
      <c r="C18" s="192">
        <v>5</v>
      </c>
      <c r="D18" s="194">
        <f>'PRIX ELEMENTAIRES ENGINS EQUI'!G18*0.8</f>
        <v>360</v>
      </c>
      <c r="E18" s="194">
        <f>'PRIX ELEMENTAIRES ENGINS EQUI'!G18*0.2</f>
        <v>90</v>
      </c>
      <c r="F18" s="194">
        <f>D18*C18</f>
        <v>1800</v>
      </c>
      <c r="G18" s="194">
        <f>E18*C18</f>
        <v>450</v>
      </c>
      <c r="H18" s="194">
        <f>SDP!$K$4</f>
        <v>1.2</v>
      </c>
      <c r="I18" s="194">
        <f>(G18+F18)*H18</f>
        <v>2700</v>
      </c>
    </row>
    <row r="19" spans="1:11" ht="17.25" customHeight="1">
      <c r="A19" s="192" t="str">
        <f>'PRIX ELEMENTAIRES ENGINS EQUI'!B13</f>
        <v>Grader/niveleuse</v>
      </c>
      <c r="B19" s="192" t="s">
        <v>221</v>
      </c>
      <c r="C19" s="192">
        <v>10</v>
      </c>
      <c r="D19" s="194">
        <f>'PRIX ELEMENTAIRES ENGINS EQUI'!G13*0.8</f>
        <v>400</v>
      </c>
      <c r="E19" s="194">
        <f>'PRIX ELEMENTAIRES ENGINS EQUI'!G13*0.2</f>
        <v>100</v>
      </c>
      <c r="F19" s="194">
        <f t="shared" ref="F19:F23" si="3">D19*C19</f>
        <v>4000</v>
      </c>
      <c r="G19" s="194">
        <f t="shared" ref="G19:G23" si="4">E19*C19</f>
        <v>1000</v>
      </c>
      <c r="H19" s="194">
        <f>SDP!$K$4</f>
        <v>1.2</v>
      </c>
      <c r="I19" s="194">
        <f t="shared" ref="I19:I23" si="5">(G19+F19)*H19</f>
        <v>6000</v>
      </c>
    </row>
    <row r="20" spans="1:11" ht="21" customHeight="1">
      <c r="A20" s="192" t="str">
        <f>'PRIX ELEMENTAIRES ENGINS EQUI'!B15</f>
        <v>Trax</v>
      </c>
      <c r="B20" s="192" t="s">
        <v>221</v>
      </c>
      <c r="C20" s="192">
        <v>10</v>
      </c>
      <c r="D20" s="194">
        <f>'PRIX ELEMENTAIRES ENGINS EQUI'!G15*0.8</f>
        <v>280</v>
      </c>
      <c r="E20" s="194">
        <f>'PRIX ELEMENTAIRES ENGINS EQUI'!G15*0.2</f>
        <v>70</v>
      </c>
      <c r="F20" s="194">
        <f t="shared" si="3"/>
        <v>2800</v>
      </c>
      <c r="G20" s="194">
        <f t="shared" si="4"/>
        <v>700</v>
      </c>
      <c r="H20" s="194">
        <f>SDP!$K$4</f>
        <v>1.2</v>
      </c>
      <c r="I20" s="194">
        <f t="shared" si="5"/>
        <v>4200</v>
      </c>
    </row>
    <row r="21" spans="1:11" ht="18.75" customHeight="1">
      <c r="A21" s="192" t="str">
        <f>'PRIX ELEMENTAIRES ENGINS EQUI'!B20</f>
        <v>Pompe</v>
      </c>
      <c r="B21" s="192" t="s">
        <v>221</v>
      </c>
      <c r="C21" s="192">
        <v>30</v>
      </c>
      <c r="D21" s="194">
        <f>'PRIX ELEMENTAIRES ENGINS EQUI'!G20*0.8</f>
        <v>40</v>
      </c>
      <c r="E21" s="194">
        <f>'PRIX ELEMENTAIRES ENGINS EQUI'!G20*0.2</f>
        <v>10</v>
      </c>
      <c r="F21" s="194">
        <f t="shared" si="3"/>
        <v>1200</v>
      </c>
      <c r="G21" s="194">
        <f t="shared" si="4"/>
        <v>300</v>
      </c>
      <c r="H21" s="194">
        <f>SDP!$K$4</f>
        <v>1.2</v>
      </c>
      <c r="I21" s="194">
        <f t="shared" si="5"/>
        <v>1800</v>
      </c>
    </row>
    <row r="22" spans="1:11" ht="21" customHeight="1">
      <c r="A22" s="192"/>
      <c r="B22" s="192" t="s">
        <v>221</v>
      </c>
      <c r="C22" s="192"/>
      <c r="D22" s="194"/>
      <c r="E22" s="194">
        <v>0</v>
      </c>
      <c r="F22" s="194">
        <f t="shared" si="3"/>
        <v>0</v>
      </c>
      <c r="G22" s="194">
        <f t="shared" si="4"/>
        <v>0</v>
      </c>
      <c r="H22" s="194">
        <f>SDP!$K$4</f>
        <v>1.2</v>
      </c>
      <c r="I22" s="194">
        <f t="shared" si="5"/>
        <v>0</v>
      </c>
    </row>
    <row r="23" spans="1:11" ht="18.75" customHeight="1">
      <c r="A23" s="192"/>
      <c r="B23" s="192" t="s">
        <v>221</v>
      </c>
      <c r="C23" s="192"/>
      <c r="D23" s="194"/>
      <c r="E23" s="194">
        <v>0</v>
      </c>
      <c r="F23" s="194">
        <f t="shared" si="3"/>
        <v>0</v>
      </c>
      <c r="G23" s="194">
        <f t="shared" si="4"/>
        <v>0</v>
      </c>
      <c r="H23" s="194">
        <f>SDP!$K$4</f>
        <v>1.2</v>
      </c>
      <c r="I23" s="194">
        <f t="shared" si="5"/>
        <v>0</v>
      </c>
    </row>
    <row r="24" spans="1:11" ht="19.5" customHeight="1">
      <c r="A24" s="192"/>
      <c r="B24" s="192" t="s">
        <v>221</v>
      </c>
      <c r="C24" s="192"/>
      <c r="D24" s="194"/>
      <c r="E24" s="194"/>
      <c r="F24" s="194"/>
      <c r="G24" s="194"/>
      <c r="H24" s="194">
        <f>SDP!$K$4</f>
        <v>1.2</v>
      </c>
      <c r="I24" s="194"/>
    </row>
    <row r="25" spans="1:11" ht="23.25" customHeight="1">
      <c r="A25" s="192"/>
      <c r="B25" s="192" t="s">
        <v>221</v>
      </c>
      <c r="C25" s="192"/>
      <c r="D25" s="194"/>
      <c r="E25" s="194"/>
      <c r="F25" s="194"/>
      <c r="G25" s="194"/>
      <c r="H25" s="194">
        <f>SDP!$K$4</f>
        <v>1.2</v>
      </c>
      <c r="I25" s="194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10920</v>
      </c>
      <c r="G26" s="139">
        <f>SUM(G17:G25)</f>
        <v>2730</v>
      </c>
      <c r="H26" s="153">
        <f>SDP!$K$4</f>
        <v>1.2</v>
      </c>
      <c r="I26" s="139">
        <f>SUM(I17:I25)</f>
        <v>16380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92" t="s">
        <v>218</v>
      </c>
      <c r="B28" s="192" t="s">
        <v>221</v>
      </c>
      <c r="C28" s="192">
        <v>60</v>
      </c>
      <c r="D28" s="194">
        <f>K28*0.8</f>
        <v>33.527999999999999</v>
      </c>
      <c r="E28" s="194">
        <f>K28*0.2</f>
        <v>8.3819999999999997</v>
      </c>
      <c r="F28" s="194">
        <f>ROUND(D28*C28,3)</f>
        <v>2011.68</v>
      </c>
      <c r="G28" s="194">
        <f>ROUND(E28*C28,3)</f>
        <v>502.92</v>
      </c>
      <c r="H28" s="194">
        <f>SDP!$K$4</f>
        <v>1.2</v>
      </c>
      <c r="I28" s="194">
        <f t="shared" ref="I28:I30" si="6">(F28+G28)*H28</f>
        <v>3017.52</v>
      </c>
      <c r="K28">
        <f>'PRIX ELEMENTAIRES MO'!$I$15</f>
        <v>41.91</v>
      </c>
    </row>
    <row r="29" spans="1:11" ht="18" customHeight="1">
      <c r="A29" s="192" t="s">
        <v>219</v>
      </c>
      <c r="B29" s="192" t="s">
        <v>221</v>
      </c>
      <c r="C29" s="192">
        <v>120</v>
      </c>
      <c r="D29" s="194">
        <f>ROUND(K29*0.8,3)</f>
        <v>29.434000000000001</v>
      </c>
      <c r="E29" s="194">
        <f>ROUND(K29*0.2,3)</f>
        <v>7.3579999999999997</v>
      </c>
      <c r="F29" s="194">
        <f>ROUND(D29*C29,3)</f>
        <v>3532.08</v>
      </c>
      <c r="G29" s="194">
        <f>ROUND(E29*C29,3)</f>
        <v>882.96</v>
      </c>
      <c r="H29" s="194">
        <f>SDP!$K$4</f>
        <v>1.2</v>
      </c>
      <c r="I29" s="194">
        <f t="shared" si="6"/>
        <v>5298.0479999999998</v>
      </c>
      <c r="K29">
        <f>'PRIX ELEMENTAIRES MO'!$I$16</f>
        <v>36.792000000000002</v>
      </c>
    </row>
    <row r="30" spans="1:11" ht="18" customHeight="1">
      <c r="A30" s="192" t="s">
        <v>220</v>
      </c>
      <c r="B30" s="192" t="s">
        <v>221</v>
      </c>
      <c r="C30" s="23">
        <v>480</v>
      </c>
      <c r="D30" s="194">
        <f t="shared" ref="D30" si="7">K30*0.8</f>
        <v>21.488</v>
      </c>
      <c r="E30" s="194">
        <f t="shared" ref="E30" si="8">K30*0.2</f>
        <v>5.3719999999999999</v>
      </c>
      <c r="F30" s="194">
        <f t="shared" ref="F30" si="9">D30*C30</f>
        <v>10314.24</v>
      </c>
      <c r="G30" s="194">
        <f t="shared" ref="G30" si="10">E30*C30</f>
        <v>2578.56</v>
      </c>
      <c r="H30" s="194">
        <f>SDP!$K$4</f>
        <v>1.2</v>
      </c>
      <c r="I30" s="194">
        <f t="shared" si="6"/>
        <v>15471.359999999999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15858</v>
      </c>
      <c r="G31" s="139">
        <f>SUM(G28:G30)</f>
        <v>3964.44</v>
      </c>
      <c r="H31" s="153">
        <f>SDP!$K$4</f>
        <v>1.2</v>
      </c>
      <c r="I31" s="139">
        <f>SUM(I28:I30)</f>
        <v>23786.928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93"/>
      <c r="E34" s="193"/>
      <c r="F34" s="193">
        <f>F31+F26</f>
        <v>26778</v>
      </c>
      <c r="G34" s="143">
        <f>G31+G26</f>
        <v>6694.4400000000005</v>
      </c>
      <c r="H34" s="156"/>
      <c r="I34" s="150">
        <f>I31+I26</f>
        <v>40166.928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93"/>
      <c r="E36" s="193"/>
      <c r="F36" s="193"/>
      <c r="G36" s="193">
        <v>1</v>
      </c>
      <c r="H36" s="158"/>
      <c r="I36" s="193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112816.462</v>
      </c>
      <c r="G38" s="145">
        <f>G34/G36+G15</f>
        <v>23902.132400000002</v>
      </c>
      <c r="H38" s="160"/>
      <c r="I38" s="145">
        <f>I34/G36+I15</f>
        <v>143413.08240000001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112816.462</v>
      </c>
      <c r="G39" s="146">
        <f>ROUND(G38,3)</f>
        <v>23902.132000000001</v>
      </c>
      <c r="H39" s="161">
        <f>SDP!$K$4</f>
        <v>1.2</v>
      </c>
      <c r="I39" s="146">
        <f>ROUND(I38,3)</f>
        <v>143413.08199999999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4"/>
  <dimension ref="A1:O39"/>
  <sheetViews>
    <sheetView topLeftCell="A16" workbookViewId="0">
      <selection activeCell="B25" sqref="B21:B25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101</v>
      </c>
      <c r="B1" s="221" t="s">
        <v>421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40" t="s">
        <v>418</v>
      </c>
      <c r="E3" s="140" t="s">
        <v>195</v>
      </c>
      <c r="F3" s="140" t="s">
        <v>418</v>
      </c>
      <c r="G3" s="138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5"/>
      <c r="B5" s="5"/>
      <c r="C5" s="5"/>
      <c r="D5" s="140"/>
      <c r="E5" s="140"/>
      <c r="F5" s="140"/>
      <c r="G5" s="140"/>
      <c r="H5" s="140"/>
      <c r="I5" s="140"/>
      <c r="L5" s="136">
        <v>35000</v>
      </c>
    </row>
    <row r="6" spans="1:15" ht="17.25" customHeight="1">
      <c r="A6" s="5"/>
      <c r="B6" s="5"/>
      <c r="C6" s="5"/>
      <c r="D6" s="140"/>
      <c r="E6" s="140"/>
      <c r="F6" s="140"/>
      <c r="G6" s="140"/>
      <c r="H6" s="140"/>
      <c r="I6" s="140"/>
      <c r="L6" s="136">
        <v>20000</v>
      </c>
    </row>
    <row r="7" spans="1:15" ht="15" customHeight="1">
      <c r="A7" s="5"/>
      <c r="B7" s="5"/>
      <c r="C7" s="5"/>
      <c r="D7" s="140"/>
      <c r="E7" s="140"/>
      <c r="F7" s="140"/>
      <c r="G7" s="140"/>
      <c r="H7" s="140"/>
      <c r="I7" s="140"/>
      <c r="L7">
        <v>320</v>
      </c>
    </row>
    <row r="8" spans="1:15" ht="21" customHeight="1">
      <c r="A8" s="5"/>
      <c r="B8" s="5"/>
      <c r="C8" s="5"/>
      <c r="D8" s="140"/>
      <c r="E8" s="140"/>
      <c r="F8" s="140"/>
      <c r="G8" s="140"/>
      <c r="H8" s="140"/>
      <c r="I8" s="140"/>
      <c r="L8" s="136">
        <v>25000</v>
      </c>
    </row>
    <row r="9" spans="1:15" ht="19.5" customHeight="1">
      <c r="A9" s="5"/>
      <c r="B9" s="5"/>
      <c r="C9" s="5"/>
      <c r="D9" s="140"/>
      <c r="E9" s="140"/>
      <c r="F9" s="140"/>
      <c r="G9" s="140"/>
      <c r="H9" s="140"/>
      <c r="I9" s="140"/>
      <c r="L9" s="136">
        <v>50000</v>
      </c>
    </row>
    <row r="10" spans="1:15" ht="17.25" customHeight="1">
      <c r="A10" s="5"/>
      <c r="B10" s="5"/>
      <c r="C10" s="5"/>
      <c r="D10" s="140"/>
      <c r="E10" s="140"/>
      <c r="F10" s="140"/>
      <c r="G10" s="140"/>
      <c r="H10" s="140"/>
      <c r="I10" s="140"/>
      <c r="L10" s="136">
        <v>10000</v>
      </c>
    </row>
    <row r="11" spans="1:15" ht="18" customHeight="1">
      <c r="A11" s="5"/>
      <c r="B11" s="5"/>
      <c r="C11" s="5"/>
      <c r="D11" s="140"/>
      <c r="E11" s="140"/>
      <c r="F11" s="140"/>
      <c r="G11" s="140"/>
      <c r="H11" s="140"/>
      <c r="I11" s="140"/>
      <c r="L11" s="136">
        <v>20000</v>
      </c>
    </row>
    <row r="12" spans="1:15" ht="19.5" customHeight="1">
      <c r="A12" s="5"/>
      <c r="B12" s="5"/>
      <c r="C12" s="5"/>
      <c r="D12" s="140"/>
      <c r="E12" s="140"/>
      <c r="F12" s="140"/>
      <c r="G12" s="140"/>
      <c r="H12" s="140"/>
      <c r="I12" s="140"/>
      <c r="L12" s="136">
        <v>25000</v>
      </c>
    </row>
    <row r="13" spans="1:15" ht="25.5" customHeight="1">
      <c r="A13" s="5"/>
      <c r="B13" s="5"/>
      <c r="C13" s="5"/>
      <c r="D13" s="140"/>
      <c r="E13" s="140"/>
      <c r="F13" s="140"/>
      <c r="G13" s="140"/>
      <c r="H13" s="140"/>
      <c r="I13" s="140"/>
      <c r="L13" s="136">
        <v>80000</v>
      </c>
    </row>
    <row r="14" spans="1:15" ht="23.25" customHeight="1">
      <c r="A14" s="5"/>
      <c r="B14" s="5"/>
      <c r="C14" s="5"/>
      <c r="D14" s="140"/>
      <c r="E14" s="140"/>
      <c r="F14" s="140"/>
      <c r="G14" s="140"/>
      <c r="H14" s="140"/>
      <c r="I14" s="140"/>
      <c r="L14" s="136">
        <v>30000</v>
      </c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0</v>
      </c>
      <c r="G15" s="139">
        <f>SUM(G5:G14)</f>
        <v>0</v>
      </c>
      <c r="H15" s="153">
        <f>SDP!$K$4</f>
        <v>1.2</v>
      </c>
      <c r="I15" s="139">
        <f>SUM(I5:I14)</f>
        <v>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5" t="str">
        <f>'PRIX ELEMENTAIRES ENGINS EQUI'!B14</f>
        <v>Buldozer D8</v>
      </c>
      <c r="B17" s="5" t="s">
        <v>221</v>
      </c>
      <c r="C17" s="5">
        <v>1</v>
      </c>
      <c r="D17" s="140">
        <f>'PRIX ELEMENTAIRES ENGINS EQUI'!G14*0.8</f>
        <v>560</v>
      </c>
      <c r="E17" s="140">
        <f>'PRIX ELEMENTAIRES ENGINS EQUI'!G14*0.2</f>
        <v>140</v>
      </c>
      <c r="F17" s="140">
        <f>D17*C17</f>
        <v>560</v>
      </c>
      <c r="G17" s="140">
        <f>E17*C17</f>
        <v>140</v>
      </c>
      <c r="H17" s="140">
        <f>SDP!$K$4</f>
        <v>1.2</v>
      </c>
      <c r="I17" s="140">
        <f>(G17+F17)*H17</f>
        <v>840</v>
      </c>
    </row>
    <row r="18" spans="1:11" ht="21" customHeight="1">
      <c r="A18" s="5" t="str">
        <f>'PRIX ELEMENTAIRES ENGINS EQUI'!B13</f>
        <v>Grader/niveleuse</v>
      </c>
      <c r="B18" s="5" t="s">
        <v>221</v>
      </c>
      <c r="C18" s="5">
        <v>2</v>
      </c>
      <c r="D18" s="140">
        <f>'PRIX ELEMENTAIRES ENGINS EQUI'!G13*0.8</f>
        <v>400</v>
      </c>
      <c r="E18" s="140">
        <f>'PRIX ELEMENTAIRES ENGINS EQUI'!G13*0.2</f>
        <v>100</v>
      </c>
      <c r="F18" s="140">
        <f>D18*C18</f>
        <v>800</v>
      </c>
      <c r="G18" s="140">
        <f>E18*C18</f>
        <v>200</v>
      </c>
      <c r="H18" s="140">
        <f>SDP!$K$4</f>
        <v>1.2</v>
      </c>
      <c r="I18" s="140">
        <f>(G18+F18)*H18</f>
        <v>1200</v>
      </c>
    </row>
    <row r="19" spans="1:11" ht="17.25" customHeight="1">
      <c r="A19" s="5" t="str">
        <f>'PRIX ELEMENTAIRES ENGINS EQUI'!B15</f>
        <v>Trax</v>
      </c>
      <c r="B19" s="5" t="s">
        <v>221</v>
      </c>
      <c r="C19" s="5">
        <v>1</v>
      </c>
      <c r="D19" s="140">
        <f>'PRIX ELEMENTAIRES ENGINS EQUI'!G15*0.8</f>
        <v>280</v>
      </c>
      <c r="E19" s="140">
        <f>'PRIX ELEMENTAIRES ENGINS EQUI'!G15*0.2</f>
        <v>70</v>
      </c>
      <c r="F19" s="140">
        <f t="shared" ref="F19:F20" si="0">D19*C19</f>
        <v>280</v>
      </c>
      <c r="G19" s="140">
        <f t="shared" ref="G19:G20" si="1">E19*C19</f>
        <v>70</v>
      </c>
      <c r="H19" s="140">
        <f>SDP!$K$4</f>
        <v>1.2</v>
      </c>
      <c r="I19" s="140">
        <f t="shared" ref="I19:I20" si="2">(G19+F19)*H19</f>
        <v>420</v>
      </c>
    </row>
    <row r="20" spans="1:11" ht="21" customHeight="1">
      <c r="A20" s="5" t="str">
        <f>'PRIX ELEMENTAIRES ENGINS EQUI'!B18</f>
        <v>Camion plâteau/semi</v>
      </c>
      <c r="B20" s="5" t="s">
        <v>221</v>
      </c>
      <c r="C20" s="5">
        <v>2</v>
      </c>
      <c r="D20" s="140">
        <f>'PRIX ELEMENTAIRES ENGINS EQUI'!G18*0.8</f>
        <v>360</v>
      </c>
      <c r="E20" s="140">
        <f>'PRIX ELEMENTAIRES ENGINS EQUI'!G18*0.2</f>
        <v>90</v>
      </c>
      <c r="F20" s="140">
        <f t="shared" si="0"/>
        <v>720</v>
      </c>
      <c r="G20" s="140">
        <f t="shared" si="1"/>
        <v>180</v>
      </c>
      <c r="H20" s="140">
        <f>SDP!$K$4</f>
        <v>1.2</v>
      </c>
      <c r="I20" s="140">
        <f t="shared" si="2"/>
        <v>1080</v>
      </c>
    </row>
    <row r="21" spans="1:11" ht="18.75" customHeight="1">
      <c r="A21" s="5"/>
      <c r="B21" s="5"/>
      <c r="C21" s="5"/>
      <c r="D21" s="140"/>
      <c r="E21" s="140"/>
      <c r="F21" s="140"/>
      <c r="G21" s="140"/>
      <c r="H21" s="140"/>
      <c r="I21" s="140"/>
    </row>
    <row r="22" spans="1:11" ht="21" customHeight="1">
      <c r="A22" s="5"/>
      <c r="B22" s="5"/>
      <c r="C22" s="5"/>
      <c r="D22" s="140"/>
      <c r="E22" s="140"/>
      <c r="F22" s="140"/>
      <c r="G22" s="140"/>
      <c r="H22" s="140"/>
      <c r="I22" s="140"/>
    </row>
    <row r="23" spans="1:11" ht="18.75" customHeight="1">
      <c r="A23" s="5"/>
      <c r="B23" s="5"/>
      <c r="C23" s="5"/>
      <c r="D23" s="140"/>
      <c r="E23" s="140"/>
      <c r="F23" s="140"/>
      <c r="G23" s="140"/>
      <c r="H23" s="140"/>
      <c r="I23" s="140"/>
    </row>
    <row r="24" spans="1:11" ht="19.5" customHeight="1">
      <c r="A24" s="5"/>
      <c r="B24" s="5"/>
      <c r="C24" s="5"/>
      <c r="D24" s="140"/>
      <c r="E24" s="140"/>
      <c r="F24" s="140"/>
      <c r="G24" s="140"/>
      <c r="H24" s="140"/>
      <c r="I24" s="140"/>
    </row>
    <row r="25" spans="1:11" ht="23.25" customHeight="1">
      <c r="A25" s="5"/>
      <c r="B25" s="5"/>
      <c r="C25" s="5"/>
      <c r="D25" s="140"/>
      <c r="E25" s="140"/>
      <c r="F25" s="140"/>
      <c r="G25" s="140"/>
      <c r="H25" s="140"/>
      <c r="I25" s="14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2360</v>
      </c>
      <c r="G26" s="139">
        <f>SUM(G17:G25)</f>
        <v>590</v>
      </c>
      <c r="H26" s="153"/>
      <c r="I26" s="139">
        <f>SUM(I17:I25)</f>
        <v>3540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/>
      <c r="I27" s="139"/>
    </row>
    <row r="28" spans="1:11" ht="19.5" customHeight="1">
      <c r="A28" s="5" t="s">
        <v>218</v>
      </c>
      <c r="B28" s="5" t="s">
        <v>221</v>
      </c>
      <c r="C28" s="5">
        <v>1</v>
      </c>
      <c r="D28" s="140">
        <f>K28*0.8</f>
        <v>33.527999999999999</v>
      </c>
      <c r="E28" s="140">
        <f>K28*0.2</f>
        <v>8.3819999999999997</v>
      </c>
      <c r="F28" s="140">
        <f>D28*C28</f>
        <v>33.527999999999999</v>
      </c>
      <c r="G28" s="140">
        <f>E28*C28</f>
        <v>8.3819999999999997</v>
      </c>
      <c r="H28" s="140">
        <f>SDP!$K$4</f>
        <v>1.2</v>
      </c>
      <c r="I28" s="140">
        <f>(F28+G28)*H28</f>
        <v>50.291999999999994</v>
      </c>
      <c r="K28">
        <f>'PRIX ELEMENTAIRES MO'!$I$15</f>
        <v>41.91</v>
      </c>
    </row>
    <row r="29" spans="1:11" ht="18" customHeight="1">
      <c r="A29" s="5" t="s">
        <v>219</v>
      </c>
      <c r="B29" s="5" t="s">
        <v>221</v>
      </c>
      <c r="C29" s="5">
        <v>1</v>
      </c>
      <c r="D29" s="140">
        <f>ROUND(K29*0.8,3)</f>
        <v>29.434000000000001</v>
      </c>
      <c r="E29" s="140">
        <f>ROUND(K29*0.2,3)</f>
        <v>7.3579999999999997</v>
      </c>
      <c r="F29" s="140">
        <f>ROUND(D29*C29,3)</f>
        <v>29.434000000000001</v>
      </c>
      <c r="G29" s="140">
        <f>ROUND(E29*C29,3)</f>
        <v>7.3579999999999997</v>
      </c>
      <c r="H29" s="140">
        <f>SDP!$K$4</f>
        <v>1.2</v>
      </c>
      <c r="I29" s="140">
        <f t="shared" ref="I29:I30" si="3">(F29+G29)*H29</f>
        <v>44.150399999999998</v>
      </c>
      <c r="K29">
        <f>'PRIX ELEMENTAIRES MO'!$I$16</f>
        <v>36.792000000000002</v>
      </c>
    </row>
    <row r="30" spans="1:11" ht="18" customHeight="1">
      <c r="A30" s="5" t="s">
        <v>220</v>
      </c>
      <c r="B30" s="5" t="s">
        <v>221</v>
      </c>
      <c r="C30" s="23">
        <v>4</v>
      </c>
      <c r="D30" s="140">
        <f t="shared" ref="D30" si="4">K30*0.8</f>
        <v>21.488</v>
      </c>
      <c r="E30" s="140">
        <f t="shared" ref="E30" si="5">K30*0.2</f>
        <v>5.3719999999999999</v>
      </c>
      <c r="F30" s="140">
        <f t="shared" ref="F30" si="6">D30*C30</f>
        <v>85.951999999999998</v>
      </c>
      <c r="G30" s="140">
        <f t="shared" ref="G30" si="7">E30*C30</f>
        <v>21.488</v>
      </c>
      <c r="H30" s="140">
        <f>SDP!$K$4</f>
        <v>1.2</v>
      </c>
      <c r="I30" s="140">
        <f t="shared" si="3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148.91399999999999</v>
      </c>
      <c r="G31" s="139">
        <f>SUM(G28:G30)</f>
        <v>37.227999999999994</v>
      </c>
      <c r="H31" s="153">
        <f>SDP!$K$4</f>
        <v>1.2</v>
      </c>
      <c r="I31" s="139">
        <f>SUM(I28:I30)</f>
        <v>223.37039999999999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38"/>
      <c r="E34" s="138"/>
      <c r="F34" s="138">
        <f>F31+F26</f>
        <v>2508.9139999999998</v>
      </c>
      <c r="G34" s="143">
        <f>G31+G26</f>
        <v>627.22799999999995</v>
      </c>
      <c r="H34" s="156"/>
      <c r="I34" s="150">
        <f>I31+I26</f>
        <v>3763.3703999999998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38"/>
      <c r="E36" s="138"/>
      <c r="F36" s="138"/>
      <c r="G36" s="138">
        <v>6000</v>
      </c>
      <c r="H36" s="158"/>
      <c r="I36" s="138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0.41815233333333329</v>
      </c>
      <c r="G38" s="145">
        <f>G34/G36+G15</f>
        <v>0.10453799999999999</v>
      </c>
      <c r="H38" s="160"/>
      <c r="I38" s="145">
        <f>I34/G36+I15</f>
        <v>0.62722840000000002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0.41799999999999998</v>
      </c>
      <c r="G39" s="146">
        <f>ROUND(G38,3)</f>
        <v>0.105</v>
      </c>
      <c r="H39" s="161">
        <f>SDP!$K$4</f>
        <v>1.2</v>
      </c>
      <c r="I39" s="146">
        <f>ROUND(I38,3)</f>
        <v>0.627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>
  <sheetPr codeName="Feuil67"/>
  <dimension ref="A1:O39"/>
  <sheetViews>
    <sheetView workbookViewId="0">
      <selection activeCell="J32" sqref="J32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110</v>
      </c>
      <c r="B1" s="221" t="str">
        <f>'BP+BE'!B75</f>
        <v>ouverage d'entretien sur collecteur de vidange de la Sebkha Sejoumi au PK=5+600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4" t="s">
        <v>418</v>
      </c>
      <c r="E3" s="194" t="s">
        <v>195</v>
      </c>
      <c r="F3" s="194" t="s">
        <v>418</v>
      </c>
      <c r="G3" s="193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92" t="str">
        <f>'PRIX ELEMENTAIRES FOURNITURES'!B120</f>
        <v>Béton 350</v>
      </c>
      <c r="B5" s="192" t="s">
        <v>23</v>
      </c>
      <c r="C5" s="192">
        <v>420</v>
      </c>
      <c r="D5" s="194">
        <f>'PRIX ELEMENTAIRES FOURNITURES'!J120*0.8</f>
        <v>67.2</v>
      </c>
      <c r="E5" s="194">
        <f>'PRIX ELEMENTAIRES FOURNITURES'!J120*0.2</f>
        <v>16.8</v>
      </c>
      <c r="F5" s="194">
        <f t="shared" ref="F5:F11" si="0">D5*C5</f>
        <v>28224</v>
      </c>
      <c r="G5" s="194">
        <f t="shared" ref="G5:G11" si="1">E5*C5</f>
        <v>7056</v>
      </c>
      <c r="H5" s="158">
        <f>SDP!$K$4</f>
        <v>1.2</v>
      </c>
      <c r="I5" s="194">
        <f t="shared" ref="I5:I11" si="2">(F5+G5)*H5</f>
        <v>42336</v>
      </c>
      <c r="L5" s="136"/>
    </row>
    <row r="6" spans="1:15" ht="17.25" customHeight="1">
      <c r="A6" s="192" t="str">
        <f>'PRIX ELEMENTAIRES FOURNITURES'!B28</f>
        <v>Acier</v>
      </c>
      <c r="B6" s="192" t="s">
        <v>143</v>
      </c>
      <c r="C6" s="23">
        <v>14000</v>
      </c>
      <c r="D6" s="194">
        <f>'PRIX ELEMENTAIRES FOURNITURES'!J28*0.8</f>
        <v>1.0903200000000002</v>
      </c>
      <c r="E6" s="194">
        <f>'PRIX ELEMENTAIRES FOURNITURES'!J28*0.2</f>
        <v>0.27258000000000004</v>
      </c>
      <c r="F6" s="194">
        <f t="shared" si="0"/>
        <v>15264.480000000003</v>
      </c>
      <c r="G6" s="194">
        <f t="shared" si="1"/>
        <v>3816.1200000000008</v>
      </c>
      <c r="H6" s="158">
        <f>SDP!$K$4</f>
        <v>1.2</v>
      </c>
      <c r="I6" s="194">
        <f t="shared" si="2"/>
        <v>22896.720000000005</v>
      </c>
      <c r="L6" s="136"/>
    </row>
    <row r="7" spans="1:15" ht="15" customHeight="1">
      <c r="A7" s="192" t="str">
        <f>'PRIX ELEMENTAIRES FOURNITURES'!B49</f>
        <v>coffrages lisses</v>
      </c>
      <c r="B7" s="192" t="s">
        <v>21</v>
      </c>
      <c r="C7" s="192">
        <v>900</v>
      </c>
      <c r="D7" s="194">
        <f>'PRIX ELEMENTAIRES FOURNITURES'!J49*0.8</f>
        <v>12.799776000000001</v>
      </c>
      <c r="E7" s="194">
        <f>'PRIX ELEMENTAIRES FOURNITURES'!J49*0.2</f>
        <v>3.1999440000000003</v>
      </c>
      <c r="F7" s="194">
        <f t="shared" si="0"/>
        <v>11519.798400000001</v>
      </c>
      <c r="G7" s="194">
        <f t="shared" si="1"/>
        <v>2879.9496000000004</v>
      </c>
      <c r="H7" s="158">
        <f>SDP!$K$4</f>
        <v>1.2</v>
      </c>
      <c r="I7" s="194">
        <f t="shared" si="2"/>
        <v>17279.6976</v>
      </c>
    </row>
    <row r="8" spans="1:15" ht="21" customHeight="1">
      <c r="A8" s="192" t="str">
        <f>'PRIX ELEMENTAIRES FOURNITURES'!B118</f>
        <v>flinkote</v>
      </c>
      <c r="B8" s="192" t="s">
        <v>21</v>
      </c>
      <c r="C8" s="192">
        <v>450</v>
      </c>
      <c r="D8" s="194">
        <f>'PRIX ELEMENTAIRES FOURNITURES'!J118*0.8</f>
        <v>0.8</v>
      </c>
      <c r="E8" s="194">
        <f>'PRIX ELEMENTAIRES FOURNITURES'!J118*0.2</f>
        <v>0.2</v>
      </c>
      <c r="F8" s="194">
        <f t="shared" si="0"/>
        <v>360</v>
      </c>
      <c r="G8" s="194">
        <f t="shared" si="1"/>
        <v>90</v>
      </c>
      <c r="H8" s="158">
        <f>SDP!$K$4</f>
        <v>1.2</v>
      </c>
      <c r="I8" s="194">
        <f t="shared" si="2"/>
        <v>540</v>
      </c>
      <c r="L8" s="136"/>
    </row>
    <row r="9" spans="1:15" ht="19.5" customHeight="1">
      <c r="A9" s="192" t="str">
        <f>'PRIX ELEMENTAIRES FOURNITURES'!B110</f>
        <v>Béton 150</v>
      </c>
      <c r="B9" s="192" t="s">
        <v>23</v>
      </c>
      <c r="C9" s="192">
        <v>30</v>
      </c>
      <c r="D9" s="194">
        <f>'PRIX ELEMENTAIRES FOURNITURES'!J110*0.8</f>
        <v>48.56</v>
      </c>
      <c r="E9" s="194">
        <f>'PRIX ELEMENTAIRES FOURNITURES'!J110*0.2</f>
        <v>12.14</v>
      </c>
      <c r="F9" s="194">
        <f t="shared" si="0"/>
        <v>1456.8000000000002</v>
      </c>
      <c r="G9" s="194">
        <f t="shared" si="1"/>
        <v>364.20000000000005</v>
      </c>
      <c r="H9" s="158">
        <f>SDP!$K$4</f>
        <v>1.2</v>
      </c>
      <c r="I9" s="194">
        <f t="shared" si="2"/>
        <v>2185.2000000000003</v>
      </c>
      <c r="L9" s="136"/>
    </row>
    <row r="10" spans="1:15" ht="17.25" customHeight="1">
      <c r="A10" s="192" t="str">
        <f>'PRIX ELEMENTAIRES FOURNITURES'!B136</f>
        <v>dallette pour talus</v>
      </c>
      <c r="B10" s="192" t="s">
        <v>21</v>
      </c>
      <c r="C10" s="192">
        <v>400</v>
      </c>
      <c r="D10" s="194">
        <f>'PRIX ELEMENTAIRES FOURNITURES'!J136*0.8</f>
        <v>24</v>
      </c>
      <c r="E10" s="194">
        <f>'PRIX ELEMENTAIRES FOURNITURES'!J136*0.2</f>
        <v>6</v>
      </c>
      <c r="F10" s="194">
        <f t="shared" si="0"/>
        <v>9600</v>
      </c>
      <c r="G10" s="194">
        <f t="shared" si="1"/>
        <v>2400</v>
      </c>
      <c r="H10" s="158">
        <f>SDP!$K$4</f>
        <v>1.2</v>
      </c>
      <c r="I10" s="194">
        <f t="shared" si="2"/>
        <v>14400</v>
      </c>
      <c r="L10" s="136"/>
    </row>
    <row r="11" spans="1:15" ht="18" customHeight="1">
      <c r="A11" s="192"/>
      <c r="B11" s="192"/>
      <c r="C11" s="192"/>
      <c r="D11" s="194"/>
      <c r="E11" s="194"/>
      <c r="F11" s="194">
        <f t="shared" si="0"/>
        <v>0</v>
      </c>
      <c r="G11" s="194">
        <f t="shared" si="1"/>
        <v>0</v>
      </c>
      <c r="H11" s="158">
        <f>SDP!$K$4</f>
        <v>1.2</v>
      </c>
      <c r="I11" s="194">
        <f t="shared" si="2"/>
        <v>0</v>
      </c>
      <c r="L11" s="136"/>
    </row>
    <row r="12" spans="1:15" ht="19.5" customHeight="1">
      <c r="A12" s="192"/>
      <c r="B12" s="192"/>
      <c r="C12" s="192"/>
      <c r="D12" s="194"/>
      <c r="E12" s="194"/>
      <c r="F12" s="194"/>
      <c r="G12" s="194"/>
      <c r="H12" s="158">
        <f>SDP!$K$4</f>
        <v>1.2</v>
      </c>
      <c r="I12" s="194"/>
      <c r="L12" s="136"/>
    </row>
    <row r="13" spans="1:15" ht="25.5" customHeight="1">
      <c r="A13" s="192"/>
      <c r="B13" s="192"/>
      <c r="C13" s="192"/>
      <c r="D13" s="194"/>
      <c r="E13" s="194"/>
      <c r="F13" s="194"/>
      <c r="G13" s="194"/>
      <c r="H13" s="158">
        <f>SDP!$K$4</f>
        <v>1.2</v>
      </c>
      <c r="I13" s="194"/>
      <c r="L13" s="136"/>
    </row>
    <row r="14" spans="1:15" ht="23.25" customHeight="1">
      <c r="A14" s="192"/>
      <c r="B14" s="192"/>
      <c r="C14" s="192"/>
      <c r="D14" s="194"/>
      <c r="E14" s="194"/>
      <c r="F14" s="194"/>
      <c r="G14" s="194"/>
      <c r="H14" s="158">
        <f>SDP!$K$4</f>
        <v>1.2</v>
      </c>
      <c r="I14" s="194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83031.348000000013</v>
      </c>
      <c r="G15" s="139">
        <f>SUM(G5:G14)</f>
        <v>16606.2696</v>
      </c>
      <c r="H15" s="153">
        <f>SDP!$K$4</f>
        <v>1.2</v>
      </c>
      <c r="I15" s="139">
        <f>SUM(I5:I14)</f>
        <v>99637.617599999998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92" t="str">
        <f>'PRIX ELEMENTAIRES ENGINS EQUI'!B28</f>
        <v>Atelier ferraillage</v>
      </c>
      <c r="B17" s="192" t="s">
        <v>221</v>
      </c>
      <c r="C17" s="192">
        <v>14</v>
      </c>
      <c r="D17" s="194">
        <f>'PRIX ELEMENTAIRES ENGINS EQUI'!G28*0.8</f>
        <v>80</v>
      </c>
      <c r="E17" s="194">
        <f>'PRIX ELEMENTAIRES ENGINS EQUI'!G28*0.2</f>
        <v>20</v>
      </c>
      <c r="F17" s="194">
        <f>D17*C17</f>
        <v>1120</v>
      </c>
      <c r="G17" s="194">
        <f>E17*C17</f>
        <v>280</v>
      </c>
      <c r="H17" s="194">
        <f>SDP!$K$4</f>
        <v>1.2</v>
      </c>
      <c r="I17" s="194">
        <f>(G17+F17)*H17</f>
        <v>1680</v>
      </c>
    </row>
    <row r="18" spans="1:11" ht="21" customHeight="1">
      <c r="A18" s="192" t="str">
        <f>'PRIX ELEMENTAIRES ENGINS EQUI'!B18</f>
        <v>Camion plâteau/semi</v>
      </c>
      <c r="B18" s="192" t="s">
        <v>221</v>
      </c>
      <c r="C18" s="192">
        <v>5</v>
      </c>
      <c r="D18" s="194">
        <f>'PRIX ELEMENTAIRES ENGINS EQUI'!G18*0.8</f>
        <v>360</v>
      </c>
      <c r="E18" s="194">
        <f>'PRIX ELEMENTAIRES ENGINS EQUI'!G18*0.2</f>
        <v>90</v>
      </c>
      <c r="F18" s="194">
        <f>D18*C18</f>
        <v>1800</v>
      </c>
      <c r="G18" s="194">
        <f>E18*C18</f>
        <v>450</v>
      </c>
      <c r="H18" s="194">
        <f>SDP!$K$4</f>
        <v>1.2</v>
      </c>
      <c r="I18" s="194">
        <f>(G18+F18)*H18</f>
        <v>2700</v>
      </c>
    </row>
    <row r="19" spans="1:11" ht="17.25" customHeight="1">
      <c r="A19" s="192" t="str">
        <f>'PRIX ELEMENTAIRES ENGINS EQUI'!B13</f>
        <v>Grader/niveleuse</v>
      </c>
      <c r="B19" s="192" t="s">
        <v>221</v>
      </c>
      <c r="C19" s="192">
        <v>10</v>
      </c>
      <c r="D19" s="194">
        <f>'PRIX ELEMENTAIRES ENGINS EQUI'!G13*0.8</f>
        <v>400</v>
      </c>
      <c r="E19" s="194">
        <f>'PRIX ELEMENTAIRES ENGINS EQUI'!G13*0.2</f>
        <v>100</v>
      </c>
      <c r="F19" s="194">
        <f t="shared" ref="F19:F23" si="3">D19*C19</f>
        <v>4000</v>
      </c>
      <c r="G19" s="194">
        <f t="shared" ref="G19:G23" si="4">E19*C19</f>
        <v>1000</v>
      </c>
      <c r="H19" s="194">
        <f>SDP!$K$4</f>
        <v>1.2</v>
      </c>
      <c r="I19" s="194">
        <f t="shared" ref="I19:I23" si="5">(G19+F19)*H19</f>
        <v>6000</v>
      </c>
    </row>
    <row r="20" spans="1:11" ht="21" customHeight="1">
      <c r="A20" s="192" t="str">
        <f>'PRIX ELEMENTAIRES ENGINS EQUI'!B15</f>
        <v>Trax</v>
      </c>
      <c r="B20" s="192" t="s">
        <v>221</v>
      </c>
      <c r="C20" s="192">
        <v>10</v>
      </c>
      <c r="D20" s="194">
        <f>'PRIX ELEMENTAIRES ENGINS EQUI'!G15*0.8</f>
        <v>280</v>
      </c>
      <c r="E20" s="194">
        <f>'PRIX ELEMENTAIRES ENGINS EQUI'!G15*0.2</f>
        <v>70</v>
      </c>
      <c r="F20" s="194">
        <f t="shared" si="3"/>
        <v>2800</v>
      </c>
      <c r="G20" s="194">
        <f t="shared" si="4"/>
        <v>700</v>
      </c>
      <c r="H20" s="194">
        <f>SDP!$K$4</f>
        <v>1.2</v>
      </c>
      <c r="I20" s="194">
        <f t="shared" si="5"/>
        <v>4200</v>
      </c>
    </row>
    <row r="21" spans="1:11" ht="18.75" customHeight="1">
      <c r="A21" s="192" t="str">
        <f>'PRIX ELEMENTAIRES ENGINS EQUI'!B20</f>
        <v>Pompe</v>
      </c>
      <c r="B21" s="192" t="s">
        <v>221</v>
      </c>
      <c r="C21" s="192">
        <v>30</v>
      </c>
      <c r="D21" s="194">
        <f>'PRIX ELEMENTAIRES ENGINS EQUI'!G20*0.8</f>
        <v>40</v>
      </c>
      <c r="E21" s="194">
        <f>'PRIX ELEMENTAIRES ENGINS EQUI'!G20*0.2</f>
        <v>10</v>
      </c>
      <c r="F21" s="194">
        <f t="shared" si="3"/>
        <v>1200</v>
      </c>
      <c r="G21" s="194">
        <f t="shared" si="4"/>
        <v>300</v>
      </c>
      <c r="H21" s="194">
        <f>SDP!$K$4</f>
        <v>1.2</v>
      </c>
      <c r="I21" s="194">
        <f t="shared" si="5"/>
        <v>1800</v>
      </c>
    </row>
    <row r="22" spans="1:11" ht="21" customHeight="1">
      <c r="A22" s="192"/>
      <c r="B22" s="192" t="s">
        <v>221</v>
      </c>
      <c r="C22" s="192"/>
      <c r="D22" s="194"/>
      <c r="E22" s="194">
        <v>0</v>
      </c>
      <c r="F22" s="194">
        <f t="shared" si="3"/>
        <v>0</v>
      </c>
      <c r="G22" s="194">
        <f t="shared" si="4"/>
        <v>0</v>
      </c>
      <c r="H22" s="194">
        <f>SDP!$K$4</f>
        <v>1.2</v>
      </c>
      <c r="I22" s="194">
        <f t="shared" si="5"/>
        <v>0</v>
      </c>
    </row>
    <row r="23" spans="1:11" ht="18.75" customHeight="1">
      <c r="A23" s="192"/>
      <c r="B23" s="192" t="s">
        <v>221</v>
      </c>
      <c r="C23" s="192"/>
      <c r="D23" s="194"/>
      <c r="E23" s="194">
        <v>0</v>
      </c>
      <c r="F23" s="194">
        <f t="shared" si="3"/>
        <v>0</v>
      </c>
      <c r="G23" s="194">
        <f t="shared" si="4"/>
        <v>0</v>
      </c>
      <c r="H23" s="194">
        <f>SDP!$K$4</f>
        <v>1.2</v>
      </c>
      <c r="I23" s="194">
        <f t="shared" si="5"/>
        <v>0</v>
      </c>
    </row>
    <row r="24" spans="1:11" ht="19.5" customHeight="1">
      <c r="A24" s="192"/>
      <c r="B24" s="192" t="s">
        <v>221</v>
      </c>
      <c r="C24" s="192"/>
      <c r="D24" s="194"/>
      <c r="E24" s="194"/>
      <c r="F24" s="194"/>
      <c r="G24" s="194"/>
      <c r="H24" s="194">
        <f>SDP!$K$4</f>
        <v>1.2</v>
      </c>
      <c r="I24" s="194"/>
    </row>
    <row r="25" spans="1:11" ht="23.25" customHeight="1">
      <c r="A25" s="192"/>
      <c r="B25" s="192" t="s">
        <v>221</v>
      </c>
      <c r="C25" s="192"/>
      <c r="D25" s="194"/>
      <c r="E25" s="194"/>
      <c r="F25" s="194"/>
      <c r="G25" s="194"/>
      <c r="H25" s="194">
        <f>SDP!$K$4</f>
        <v>1.2</v>
      </c>
      <c r="I25" s="194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10920</v>
      </c>
      <c r="G26" s="139">
        <f>SUM(G17:G25)</f>
        <v>2730</v>
      </c>
      <c r="H26" s="153">
        <f>SDP!$K$4</f>
        <v>1.2</v>
      </c>
      <c r="I26" s="139">
        <f>SUM(I17:I25)</f>
        <v>16380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92" t="s">
        <v>218</v>
      </c>
      <c r="B28" s="192" t="s">
        <v>221</v>
      </c>
      <c r="C28" s="192">
        <v>60</v>
      </c>
      <c r="D28" s="194">
        <f>K28*0.8</f>
        <v>33.527999999999999</v>
      </c>
      <c r="E28" s="194">
        <f>K28*0.2</f>
        <v>8.3819999999999997</v>
      </c>
      <c r="F28" s="194">
        <f>ROUND(D28*C28,3)</f>
        <v>2011.68</v>
      </c>
      <c r="G28" s="194">
        <f>ROUND(E28*C28,3)</f>
        <v>502.92</v>
      </c>
      <c r="H28" s="194">
        <f>SDP!$K$4</f>
        <v>1.2</v>
      </c>
      <c r="I28" s="194">
        <f t="shared" ref="I28:I30" si="6">(F28+G28)*H28</f>
        <v>3017.52</v>
      </c>
      <c r="K28">
        <f>'PRIX ELEMENTAIRES MO'!$I$15</f>
        <v>41.91</v>
      </c>
    </row>
    <row r="29" spans="1:11" ht="18" customHeight="1">
      <c r="A29" s="192" t="s">
        <v>219</v>
      </c>
      <c r="B29" s="192" t="s">
        <v>221</v>
      </c>
      <c r="C29" s="192">
        <v>120</v>
      </c>
      <c r="D29" s="194">
        <f>ROUND(K29*0.8,3)</f>
        <v>29.434000000000001</v>
      </c>
      <c r="E29" s="194">
        <f>ROUND(K29*0.2,3)</f>
        <v>7.3579999999999997</v>
      </c>
      <c r="F29" s="194">
        <f>ROUND(D29*C29,3)</f>
        <v>3532.08</v>
      </c>
      <c r="G29" s="194">
        <f>ROUND(E29*C29,3)</f>
        <v>882.96</v>
      </c>
      <c r="H29" s="194">
        <f>SDP!$K$4</f>
        <v>1.2</v>
      </c>
      <c r="I29" s="194">
        <f t="shared" si="6"/>
        <v>5298.0479999999998</v>
      </c>
      <c r="K29">
        <f>'PRIX ELEMENTAIRES MO'!$I$16</f>
        <v>36.792000000000002</v>
      </c>
    </row>
    <row r="30" spans="1:11" ht="18" customHeight="1">
      <c r="A30" s="192" t="s">
        <v>220</v>
      </c>
      <c r="B30" s="192" t="s">
        <v>221</v>
      </c>
      <c r="C30" s="23">
        <v>480</v>
      </c>
      <c r="D30" s="194">
        <f t="shared" ref="D30" si="7">K30*0.8</f>
        <v>21.488</v>
      </c>
      <c r="E30" s="194">
        <f t="shared" ref="E30" si="8">K30*0.2</f>
        <v>5.3719999999999999</v>
      </c>
      <c r="F30" s="194">
        <f t="shared" ref="F30" si="9">D30*C30</f>
        <v>10314.24</v>
      </c>
      <c r="G30" s="194">
        <f t="shared" ref="G30" si="10">E30*C30</f>
        <v>2578.56</v>
      </c>
      <c r="H30" s="194">
        <f>SDP!$K$4</f>
        <v>1.2</v>
      </c>
      <c r="I30" s="194">
        <f t="shared" si="6"/>
        <v>15471.359999999999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15858</v>
      </c>
      <c r="G31" s="139">
        <f>SUM(G28:G30)</f>
        <v>3964.44</v>
      </c>
      <c r="H31" s="153">
        <f>SDP!$K$4</f>
        <v>1.2</v>
      </c>
      <c r="I31" s="139">
        <f>SUM(I28:I30)</f>
        <v>23786.928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93"/>
      <c r="E34" s="193"/>
      <c r="F34" s="193">
        <f>F31+F26</f>
        <v>26778</v>
      </c>
      <c r="G34" s="143">
        <f>G31+G26</f>
        <v>6694.4400000000005</v>
      </c>
      <c r="H34" s="156"/>
      <c r="I34" s="150">
        <f>I31+I26</f>
        <v>40166.928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93"/>
      <c r="E36" s="193"/>
      <c r="F36" s="193"/>
      <c r="G36" s="193">
        <v>1</v>
      </c>
      <c r="H36" s="158"/>
      <c r="I36" s="193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109809.34800000001</v>
      </c>
      <c r="G38" s="145">
        <f>G34/G36+G15</f>
        <v>23300.709600000002</v>
      </c>
      <c r="H38" s="160"/>
      <c r="I38" s="145">
        <f>I34/G36+I15</f>
        <v>139804.54560000001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109809.348</v>
      </c>
      <c r="G39" s="146">
        <f>ROUND(G38,3)</f>
        <v>23300.71</v>
      </c>
      <c r="H39" s="161">
        <f>SDP!$K$4</f>
        <v>1.2</v>
      </c>
      <c r="I39" s="146">
        <f>ROUND(I38,3)</f>
        <v>139804.546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>
  <sheetPr codeName="Feuil68"/>
  <dimension ref="A1:O39"/>
  <sheetViews>
    <sheetView workbookViewId="0">
      <selection activeCell="B7" sqref="B7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415</v>
      </c>
      <c r="B1" s="221" t="str">
        <f>'BP+BE'!B76</f>
        <v>Construction d'un mur de clôture pour l'ouvrage d'entretien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4" t="s">
        <v>418</v>
      </c>
      <c r="E3" s="194" t="s">
        <v>195</v>
      </c>
      <c r="F3" s="194" t="s">
        <v>418</v>
      </c>
      <c r="G3" s="193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92" t="str">
        <f>'PRIX ELEMENTAIRES FOURNITURES'!B137</f>
        <v>cloison</v>
      </c>
      <c r="B5" s="192" t="s">
        <v>24</v>
      </c>
      <c r="C5" s="192">
        <v>1</v>
      </c>
      <c r="D5" s="194">
        <f>'PRIX ELEMENTAIRES FOURNITURES'!J137*0.8</f>
        <v>32</v>
      </c>
      <c r="E5" s="194">
        <f>'PRIX ELEMENTAIRES FOURNITURES'!J137*0.2</f>
        <v>8</v>
      </c>
      <c r="F5" s="194">
        <f t="shared" ref="F5:F11" si="0">D5*C5</f>
        <v>32</v>
      </c>
      <c r="G5" s="194">
        <f t="shared" ref="G5:G11" si="1">E5*C5</f>
        <v>8</v>
      </c>
      <c r="H5" s="158">
        <f>SDP!$K$4</f>
        <v>1.2</v>
      </c>
      <c r="I5" s="194">
        <f t="shared" ref="I5:I11" si="2">(F5+G5)*H5</f>
        <v>48</v>
      </c>
      <c r="L5" s="136"/>
    </row>
    <row r="6" spans="1:15" ht="17.25" customHeight="1">
      <c r="A6" s="192" t="str">
        <f>'PRIX ELEMENTAIRES FOURNITURES'!B97</f>
        <v>enduit</v>
      </c>
      <c r="B6" s="192" t="s">
        <v>24</v>
      </c>
      <c r="C6" s="23">
        <v>1</v>
      </c>
      <c r="D6" s="194">
        <f>'PRIX ELEMENTAIRES FOURNITURES'!J97*0.8</f>
        <v>9.6000000000000014</v>
      </c>
      <c r="E6" s="194">
        <f>'PRIX ELEMENTAIRES FOURNITURES'!J97*0.2</f>
        <v>2.4000000000000004</v>
      </c>
      <c r="F6" s="194">
        <f t="shared" si="0"/>
        <v>9.6000000000000014</v>
      </c>
      <c r="G6" s="194">
        <f t="shared" si="1"/>
        <v>2.4000000000000004</v>
      </c>
      <c r="H6" s="158">
        <f>SDP!$K$4</f>
        <v>1.2</v>
      </c>
      <c r="I6" s="194">
        <f t="shared" si="2"/>
        <v>14.400000000000002</v>
      </c>
      <c r="L6" s="136"/>
    </row>
    <row r="7" spans="1:15" ht="15" customHeight="1">
      <c r="A7" s="192" t="str">
        <f>'PRIX ELEMENTAIRES FOURNITURES'!B138</f>
        <v>béton</v>
      </c>
      <c r="B7" s="192" t="s">
        <v>24</v>
      </c>
      <c r="C7" s="192">
        <v>1</v>
      </c>
      <c r="D7" s="194">
        <f>'PRIX ELEMENTAIRES FOURNITURES'!J138*0.8</f>
        <v>52</v>
      </c>
      <c r="E7" s="194">
        <f>'PRIX ELEMENTAIRES FOURNITURES'!J138*0.2</f>
        <v>13</v>
      </c>
      <c r="F7" s="194">
        <f t="shared" si="0"/>
        <v>52</v>
      </c>
      <c r="G7" s="194">
        <f t="shared" si="1"/>
        <v>13</v>
      </c>
      <c r="H7" s="158">
        <f>SDP!$K$4</f>
        <v>1.2</v>
      </c>
      <c r="I7" s="194">
        <f t="shared" si="2"/>
        <v>78</v>
      </c>
    </row>
    <row r="8" spans="1:15" ht="21" customHeight="1">
      <c r="A8" s="192" t="str">
        <f>'PRIX ELEMENTAIRES FOURNITURES'!B98</f>
        <v>peinture</v>
      </c>
      <c r="B8" s="192" t="s">
        <v>24</v>
      </c>
      <c r="C8" s="192">
        <v>1</v>
      </c>
      <c r="D8" s="194">
        <f>'PRIX ELEMENTAIRES FOURNITURES'!J98*0.8</f>
        <v>6.4</v>
      </c>
      <c r="E8" s="194">
        <f>'PRIX ELEMENTAIRES FOURNITURES'!J98*0.2</f>
        <v>1.6</v>
      </c>
      <c r="F8" s="194">
        <f t="shared" si="0"/>
        <v>6.4</v>
      </c>
      <c r="G8" s="194">
        <f t="shared" si="1"/>
        <v>1.6</v>
      </c>
      <c r="H8" s="158">
        <f>SDP!$K$4</f>
        <v>1.2</v>
      </c>
      <c r="I8" s="194">
        <f t="shared" si="2"/>
        <v>9.6</v>
      </c>
      <c r="L8" s="136"/>
    </row>
    <row r="9" spans="1:15" ht="19.5" customHeight="1">
      <c r="A9" s="192"/>
      <c r="B9" s="192"/>
      <c r="C9" s="192"/>
      <c r="D9" s="194"/>
      <c r="E9" s="194"/>
      <c r="F9" s="194">
        <f t="shared" si="0"/>
        <v>0</v>
      </c>
      <c r="G9" s="194">
        <f t="shared" si="1"/>
        <v>0</v>
      </c>
      <c r="H9" s="158">
        <f>SDP!$K$4</f>
        <v>1.2</v>
      </c>
      <c r="I9" s="194">
        <f t="shared" si="2"/>
        <v>0</v>
      </c>
      <c r="L9" s="136"/>
    </row>
    <row r="10" spans="1:15" ht="17.25" customHeight="1">
      <c r="A10" s="192"/>
      <c r="B10" s="192"/>
      <c r="C10" s="192"/>
      <c r="D10" s="194"/>
      <c r="E10" s="194"/>
      <c r="F10" s="194">
        <f t="shared" si="0"/>
        <v>0</v>
      </c>
      <c r="G10" s="194">
        <f t="shared" si="1"/>
        <v>0</v>
      </c>
      <c r="H10" s="158">
        <f>SDP!$K$4</f>
        <v>1.2</v>
      </c>
      <c r="I10" s="194">
        <f t="shared" si="2"/>
        <v>0</v>
      </c>
      <c r="L10" s="136"/>
    </row>
    <row r="11" spans="1:15" ht="18" customHeight="1">
      <c r="A11" s="192"/>
      <c r="B11" s="192"/>
      <c r="C11" s="192"/>
      <c r="D11" s="194"/>
      <c r="E11" s="194"/>
      <c r="F11" s="194">
        <f t="shared" si="0"/>
        <v>0</v>
      </c>
      <c r="G11" s="194">
        <f t="shared" si="1"/>
        <v>0</v>
      </c>
      <c r="H11" s="158">
        <f>SDP!$K$4</f>
        <v>1.2</v>
      </c>
      <c r="I11" s="194">
        <f t="shared" si="2"/>
        <v>0</v>
      </c>
      <c r="L11" s="136"/>
    </row>
    <row r="12" spans="1:15" ht="19.5" customHeight="1">
      <c r="A12" s="192"/>
      <c r="B12" s="192"/>
      <c r="C12" s="192"/>
      <c r="D12" s="194"/>
      <c r="E12" s="194"/>
      <c r="F12" s="194"/>
      <c r="G12" s="194"/>
      <c r="H12" s="158">
        <f>SDP!$K$4</f>
        <v>1.2</v>
      </c>
      <c r="I12" s="194"/>
      <c r="L12" s="136"/>
    </row>
    <row r="13" spans="1:15" ht="25.5" customHeight="1">
      <c r="A13" s="192"/>
      <c r="B13" s="192"/>
      <c r="C13" s="192"/>
      <c r="D13" s="194"/>
      <c r="E13" s="194"/>
      <c r="F13" s="194"/>
      <c r="G13" s="194"/>
      <c r="H13" s="158">
        <f>SDP!$K$4</f>
        <v>1.2</v>
      </c>
      <c r="I13" s="194"/>
      <c r="L13" s="136"/>
    </row>
    <row r="14" spans="1:15" ht="23.25" customHeight="1">
      <c r="A14" s="192"/>
      <c r="B14" s="192"/>
      <c r="C14" s="192"/>
      <c r="D14" s="194"/>
      <c r="E14" s="194"/>
      <c r="F14" s="194"/>
      <c r="G14" s="194"/>
      <c r="H14" s="158">
        <f>SDP!$K$4</f>
        <v>1.2</v>
      </c>
      <c r="I14" s="194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125</v>
      </c>
      <c r="G15" s="139">
        <f>SUM(G5:G14)</f>
        <v>25</v>
      </c>
      <c r="H15" s="153">
        <f>SDP!$K$4</f>
        <v>1.2</v>
      </c>
      <c r="I15" s="139">
        <f>SUM(I5:I14)</f>
        <v>150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92"/>
      <c r="B17" s="192"/>
      <c r="C17" s="192"/>
      <c r="D17" s="194"/>
      <c r="E17" s="194"/>
      <c r="F17" s="194">
        <f>D17*C17</f>
        <v>0</v>
      </c>
      <c r="G17" s="194">
        <f>E17*C17</f>
        <v>0</v>
      </c>
      <c r="H17" s="194">
        <f>SDP!$K$4</f>
        <v>1.2</v>
      </c>
      <c r="I17" s="194">
        <f>(G17+F17)*H17</f>
        <v>0</v>
      </c>
    </row>
    <row r="18" spans="1:11" ht="21" customHeight="1">
      <c r="A18" s="192"/>
      <c r="B18" s="192"/>
      <c r="C18" s="192"/>
      <c r="D18" s="194"/>
      <c r="E18" s="194"/>
      <c r="F18" s="194">
        <f>D18*C18</f>
        <v>0</v>
      </c>
      <c r="G18" s="194">
        <f>E18*C18</f>
        <v>0</v>
      </c>
      <c r="H18" s="194">
        <f>SDP!$K$4</f>
        <v>1.2</v>
      </c>
      <c r="I18" s="194">
        <f>(G18+F18)*H18</f>
        <v>0</v>
      </c>
    </row>
    <row r="19" spans="1:11" ht="17.25" customHeight="1">
      <c r="A19" s="192"/>
      <c r="B19" s="192"/>
      <c r="C19" s="192"/>
      <c r="D19" s="194"/>
      <c r="E19" s="194"/>
      <c r="F19" s="194">
        <f t="shared" ref="F19:F23" si="3">D19*C19</f>
        <v>0</v>
      </c>
      <c r="G19" s="194">
        <f t="shared" ref="G19:G23" si="4">E19*C19</f>
        <v>0</v>
      </c>
      <c r="H19" s="194">
        <f>SDP!$K$4</f>
        <v>1.2</v>
      </c>
      <c r="I19" s="194">
        <f t="shared" ref="I19:I23" si="5">(G19+F19)*H19</f>
        <v>0</v>
      </c>
    </row>
    <row r="20" spans="1:11" ht="21" customHeight="1">
      <c r="A20" s="192"/>
      <c r="B20" s="192"/>
      <c r="C20" s="192"/>
      <c r="D20" s="194"/>
      <c r="E20" s="194"/>
      <c r="F20" s="194">
        <f t="shared" si="3"/>
        <v>0</v>
      </c>
      <c r="G20" s="194">
        <f t="shared" si="4"/>
        <v>0</v>
      </c>
      <c r="H20" s="194">
        <f>SDP!$K$4</f>
        <v>1.2</v>
      </c>
      <c r="I20" s="194">
        <f t="shared" si="5"/>
        <v>0</v>
      </c>
    </row>
    <row r="21" spans="1:11" ht="18.75" customHeight="1">
      <c r="A21" s="192"/>
      <c r="B21" s="192"/>
      <c r="C21" s="192"/>
      <c r="D21" s="194"/>
      <c r="E21" s="194"/>
      <c r="F21" s="194">
        <f t="shared" si="3"/>
        <v>0</v>
      </c>
      <c r="G21" s="194">
        <f t="shared" si="4"/>
        <v>0</v>
      </c>
      <c r="H21" s="194">
        <f>SDP!$K$4</f>
        <v>1.2</v>
      </c>
      <c r="I21" s="194">
        <f t="shared" si="5"/>
        <v>0</v>
      </c>
    </row>
    <row r="22" spans="1:11" ht="21" customHeight="1">
      <c r="A22" s="192"/>
      <c r="B22" s="192" t="s">
        <v>221</v>
      </c>
      <c r="C22" s="192"/>
      <c r="D22" s="194"/>
      <c r="E22" s="194">
        <v>0</v>
      </c>
      <c r="F22" s="194">
        <f t="shared" si="3"/>
        <v>0</v>
      </c>
      <c r="G22" s="194">
        <f t="shared" si="4"/>
        <v>0</v>
      </c>
      <c r="H22" s="194">
        <f>SDP!$K$4</f>
        <v>1.2</v>
      </c>
      <c r="I22" s="194">
        <f t="shared" si="5"/>
        <v>0</v>
      </c>
    </row>
    <row r="23" spans="1:11" ht="18.75" customHeight="1">
      <c r="A23" s="192"/>
      <c r="B23" s="192" t="s">
        <v>221</v>
      </c>
      <c r="C23" s="192"/>
      <c r="D23" s="194"/>
      <c r="E23" s="194">
        <v>0</v>
      </c>
      <c r="F23" s="194">
        <f t="shared" si="3"/>
        <v>0</v>
      </c>
      <c r="G23" s="194">
        <f t="shared" si="4"/>
        <v>0</v>
      </c>
      <c r="H23" s="194">
        <f>SDP!$K$4</f>
        <v>1.2</v>
      </c>
      <c r="I23" s="194">
        <f t="shared" si="5"/>
        <v>0</v>
      </c>
    </row>
    <row r="24" spans="1:11" ht="19.5" customHeight="1">
      <c r="A24" s="192"/>
      <c r="B24" s="192" t="s">
        <v>221</v>
      </c>
      <c r="C24" s="192"/>
      <c r="D24" s="194"/>
      <c r="E24" s="194"/>
      <c r="F24" s="194"/>
      <c r="G24" s="194"/>
      <c r="H24" s="194">
        <f>SDP!$K$4</f>
        <v>1.2</v>
      </c>
      <c r="I24" s="194"/>
    </row>
    <row r="25" spans="1:11" ht="23.25" customHeight="1">
      <c r="A25" s="192"/>
      <c r="B25" s="192" t="s">
        <v>221</v>
      </c>
      <c r="C25" s="192"/>
      <c r="D25" s="194"/>
      <c r="E25" s="194"/>
      <c r="F25" s="194"/>
      <c r="G25" s="194"/>
      <c r="H25" s="194">
        <f>SDP!$K$4</f>
        <v>1.2</v>
      </c>
      <c r="I25" s="194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92" t="s">
        <v>218</v>
      </c>
      <c r="B28" s="192" t="s">
        <v>221</v>
      </c>
      <c r="C28" s="192"/>
      <c r="D28" s="194">
        <f>K28*0.8</f>
        <v>33.527999999999999</v>
      </c>
      <c r="E28" s="194">
        <f>K28*0.2</f>
        <v>8.3819999999999997</v>
      </c>
      <c r="F28" s="194">
        <f>ROUND(D28*C28,3)</f>
        <v>0</v>
      </c>
      <c r="G28" s="194">
        <f>ROUND(E28*C28,3)</f>
        <v>0</v>
      </c>
      <c r="H28" s="194">
        <f>SDP!$K$4</f>
        <v>1.2</v>
      </c>
      <c r="I28" s="194">
        <f t="shared" ref="I28:I30" si="6">(F28+G28)*H28</f>
        <v>0</v>
      </c>
      <c r="K28">
        <f>'PRIX ELEMENTAIRES MO'!$I$15</f>
        <v>41.91</v>
      </c>
    </row>
    <row r="29" spans="1:11" ht="18" customHeight="1">
      <c r="A29" s="192" t="s">
        <v>219</v>
      </c>
      <c r="B29" s="192" t="s">
        <v>221</v>
      </c>
      <c r="C29" s="192"/>
      <c r="D29" s="194">
        <f>ROUND(K29*0.8,3)</f>
        <v>29.434000000000001</v>
      </c>
      <c r="E29" s="194">
        <f>ROUND(K29*0.2,3)</f>
        <v>7.3579999999999997</v>
      </c>
      <c r="F29" s="194">
        <f>ROUND(D29*C29,3)</f>
        <v>0</v>
      </c>
      <c r="G29" s="194">
        <f>ROUND(E29*C29,3)</f>
        <v>0</v>
      </c>
      <c r="H29" s="194">
        <f>SDP!$K$4</f>
        <v>1.2</v>
      </c>
      <c r="I29" s="194">
        <f t="shared" si="6"/>
        <v>0</v>
      </c>
      <c r="K29">
        <f>'PRIX ELEMENTAIRES MO'!$I$16</f>
        <v>36.792000000000002</v>
      </c>
    </row>
    <row r="30" spans="1:11" ht="18" customHeight="1">
      <c r="A30" s="192" t="s">
        <v>220</v>
      </c>
      <c r="B30" s="192" t="s">
        <v>221</v>
      </c>
      <c r="C30" s="23"/>
      <c r="D30" s="194">
        <f t="shared" ref="D30" si="7">K30*0.8</f>
        <v>21.488</v>
      </c>
      <c r="E30" s="194">
        <f t="shared" ref="E30" si="8">K30*0.2</f>
        <v>5.3719999999999999</v>
      </c>
      <c r="F30" s="194">
        <f t="shared" ref="F30" si="9">D30*C30</f>
        <v>0</v>
      </c>
      <c r="G30" s="194">
        <f t="shared" ref="G30" si="10">E30*C30</f>
        <v>0</v>
      </c>
      <c r="H30" s="194">
        <f>SDP!$K$4</f>
        <v>1.2</v>
      </c>
      <c r="I30" s="194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93"/>
      <c r="E34" s="193"/>
      <c r="F34" s="193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93"/>
      <c r="E36" s="193"/>
      <c r="F36" s="193"/>
      <c r="G36" s="193">
        <v>10</v>
      </c>
      <c r="H36" s="158"/>
      <c r="I36" s="193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125</v>
      </c>
      <c r="G38" s="145">
        <f>G34/G36+G15</f>
        <v>25</v>
      </c>
      <c r="H38" s="160"/>
      <c r="I38" s="145">
        <f>I34/G36+I15</f>
        <v>150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125</v>
      </c>
      <c r="G39" s="146">
        <f>ROUND(G38,3)</f>
        <v>25</v>
      </c>
      <c r="H39" s="161">
        <f>SDP!$K$4</f>
        <v>1.2</v>
      </c>
      <c r="I39" s="146">
        <f>ROUND(I38,3)</f>
        <v>150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>
  <sheetPr codeName="Feuil69"/>
  <dimension ref="A1:O39"/>
  <sheetViews>
    <sheetView workbookViewId="0">
      <selection activeCell="F22" sqref="F22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416</v>
      </c>
      <c r="B1" s="221" t="str">
        <f>'BP+BE'!B77</f>
        <v>Portail à deux ventaux de largeur 3,5 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4" t="s">
        <v>418</v>
      </c>
      <c r="E3" s="194" t="s">
        <v>195</v>
      </c>
      <c r="F3" s="194" t="s">
        <v>418</v>
      </c>
      <c r="G3" s="193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92" t="s">
        <v>484</v>
      </c>
      <c r="B5" s="192" t="s">
        <v>467</v>
      </c>
      <c r="C5" s="192">
        <v>1</v>
      </c>
      <c r="D5" s="194">
        <f>K5*0.8</f>
        <v>960</v>
      </c>
      <c r="E5" s="194">
        <f>K5*0.2</f>
        <v>240</v>
      </c>
      <c r="F5" s="194">
        <f t="shared" ref="F5:F11" si="0">D5*C5</f>
        <v>960</v>
      </c>
      <c r="G5" s="194">
        <f t="shared" ref="G5:G11" si="1">E5*C5</f>
        <v>240</v>
      </c>
      <c r="H5" s="158">
        <f>SDP!$K$4</f>
        <v>1.2</v>
      </c>
      <c r="I5" s="194">
        <f t="shared" ref="I5:I11" si="2">(F5+G5)*H5</f>
        <v>1440</v>
      </c>
      <c r="K5">
        <v>1200</v>
      </c>
      <c r="L5" s="136"/>
    </row>
    <row r="6" spans="1:15" ht="17.25" customHeight="1">
      <c r="A6" s="192" t="str">
        <f>'PRIX ELEMENTAIRES FOURNITURES'!B106</f>
        <v>mortier</v>
      </c>
      <c r="B6" s="192" t="s">
        <v>23</v>
      </c>
      <c r="C6" s="203">
        <v>0.05</v>
      </c>
      <c r="D6" s="194">
        <f>'PRIX ELEMENTAIRES FOURNITURES'!J106*0.8</f>
        <v>40</v>
      </c>
      <c r="E6" s="194">
        <f>'PRIX ELEMENTAIRES FOURNITURES'!J106*0.2</f>
        <v>10</v>
      </c>
      <c r="F6" s="194">
        <f t="shared" si="0"/>
        <v>2</v>
      </c>
      <c r="G6" s="194">
        <f t="shared" si="1"/>
        <v>0.5</v>
      </c>
      <c r="H6" s="158">
        <f>SDP!$K$4</f>
        <v>1.2</v>
      </c>
      <c r="I6" s="194">
        <f t="shared" si="2"/>
        <v>3</v>
      </c>
      <c r="L6" s="136"/>
    </row>
    <row r="7" spans="1:15" ht="15" customHeight="1">
      <c r="A7" s="192"/>
      <c r="B7" s="192"/>
      <c r="C7" s="192"/>
      <c r="D7" s="194"/>
      <c r="E7" s="194"/>
      <c r="F7" s="194">
        <f t="shared" si="0"/>
        <v>0</v>
      </c>
      <c r="G7" s="194">
        <f t="shared" si="1"/>
        <v>0</v>
      </c>
      <c r="H7" s="158">
        <f>SDP!$K$4</f>
        <v>1.2</v>
      </c>
      <c r="I7" s="194">
        <f t="shared" si="2"/>
        <v>0</v>
      </c>
    </row>
    <row r="8" spans="1:15" ht="21" customHeight="1">
      <c r="A8" s="192"/>
      <c r="B8" s="192"/>
      <c r="C8" s="192"/>
      <c r="D8" s="194"/>
      <c r="E8" s="194"/>
      <c r="F8" s="194">
        <f t="shared" si="0"/>
        <v>0</v>
      </c>
      <c r="G8" s="194">
        <f t="shared" si="1"/>
        <v>0</v>
      </c>
      <c r="H8" s="158">
        <f>SDP!$K$4</f>
        <v>1.2</v>
      </c>
      <c r="I8" s="194">
        <f t="shared" si="2"/>
        <v>0</v>
      </c>
      <c r="L8" s="136"/>
    </row>
    <row r="9" spans="1:15" ht="19.5" customHeight="1">
      <c r="A9" s="192"/>
      <c r="B9" s="192"/>
      <c r="C9" s="192"/>
      <c r="D9" s="194"/>
      <c r="E9" s="194"/>
      <c r="F9" s="194">
        <f t="shared" si="0"/>
        <v>0</v>
      </c>
      <c r="G9" s="194">
        <f t="shared" si="1"/>
        <v>0</v>
      </c>
      <c r="H9" s="158">
        <f>SDP!$K$4</f>
        <v>1.2</v>
      </c>
      <c r="I9" s="194">
        <f t="shared" si="2"/>
        <v>0</v>
      </c>
      <c r="L9" s="136"/>
    </row>
    <row r="10" spans="1:15" ht="17.25" customHeight="1">
      <c r="A10" s="192"/>
      <c r="B10" s="192"/>
      <c r="C10" s="192"/>
      <c r="D10" s="194"/>
      <c r="E10" s="194"/>
      <c r="F10" s="194">
        <f t="shared" si="0"/>
        <v>0</v>
      </c>
      <c r="G10" s="194">
        <f t="shared" si="1"/>
        <v>0</v>
      </c>
      <c r="H10" s="158">
        <f>SDP!$K$4</f>
        <v>1.2</v>
      </c>
      <c r="I10" s="194">
        <f t="shared" si="2"/>
        <v>0</v>
      </c>
      <c r="L10" s="136"/>
    </row>
    <row r="11" spans="1:15" ht="18" customHeight="1">
      <c r="A11" s="192"/>
      <c r="B11" s="192"/>
      <c r="C11" s="192"/>
      <c r="D11" s="194"/>
      <c r="E11" s="194"/>
      <c r="F11" s="194">
        <f t="shared" si="0"/>
        <v>0</v>
      </c>
      <c r="G11" s="194">
        <f t="shared" si="1"/>
        <v>0</v>
      </c>
      <c r="H11" s="158">
        <f>SDP!$K$4</f>
        <v>1.2</v>
      </c>
      <c r="I11" s="194">
        <f t="shared" si="2"/>
        <v>0</v>
      </c>
      <c r="L11" s="136"/>
    </row>
    <row r="12" spans="1:15" ht="19.5" customHeight="1">
      <c r="A12" s="192"/>
      <c r="B12" s="192"/>
      <c r="C12" s="192"/>
      <c r="D12" s="194"/>
      <c r="E12" s="194"/>
      <c r="F12" s="194"/>
      <c r="G12" s="194"/>
      <c r="H12" s="158">
        <f>SDP!$K$4</f>
        <v>1.2</v>
      </c>
      <c r="I12" s="194"/>
      <c r="L12" s="136"/>
    </row>
    <row r="13" spans="1:15" ht="25.5" customHeight="1">
      <c r="A13" s="192"/>
      <c r="B13" s="192"/>
      <c r="C13" s="192"/>
      <c r="D13" s="194"/>
      <c r="E13" s="194"/>
      <c r="F13" s="194"/>
      <c r="G13" s="194"/>
      <c r="H13" s="158">
        <f>SDP!$K$4</f>
        <v>1.2</v>
      </c>
      <c r="I13" s="194"/>
      <c r="L13" s="136"/>
    </row>
    <row r="14" spans="1:15" ht="23.25" customHeight="1">
      <c r="A14" s="192"/>
      <c r="B14" s="192"/>
      <c r="C14" s="192"/>
      <c r="D14" s="194"/>
      <c r="E14" s="194"/>
      <c r="F14" s="194"/>
      <c r="G14" s="194"/>
      <c r="H14" s="158">
        <f>SDP!$K$4</f>
        <v>1.2</v>
      </c>
      <c r="I14" s="194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1202.5</v>
      </c>
      <c r="G15" s="139">
        <f>SUM(G5:G14)</f>
        <v>240.5</v>
      </c>
      <c r="H15" s="153">
        <f>SDP!$K$4</f>
        <v>1.2</v>
      </c>
      <c r="I15" s="139">
        <f>SUM(I5:I14)</f>
        <v>1443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92" t="str">
        <f>'PRIX ELEMENTAIRES ENGINS EQUI'!B39</f>
        <v>Mini chargeur</v>
      </c>
      <c r="B17" s="192" t="s">
        <v>221</v>
      </c>
      <c r="C17" s="192">
        <v>0.5</v>
      </c>
      <c r="D17" s="194">
        <f>'PRIX ELEMENTAIRES ENGINS EQUI'!G39*0.8</f>
        <v>120</v>
      </c>
      <c r="E17" s="194">
        <f>'PRIX ELEMENTAIRES ENGINS EQUI'!G39*0.2</f>
        <v>30</v>
      </c>
      <c r="F17" s="194">
        <f>D17*C17</f>
        <v>60</v>
      </c>
      <c r="G17" s="194">
        <f>E17*C17</f>
        <v>15</v>
      </c>
      <c r="H17" s="194">
        <f>SDP!$K$4</f>
        <v>1.2</v>
      </c>
      <c r="I17" s="194">
        <f>(G17+F17)*H17</f>
        <v>90</v>
      </c>
    </row>
    <row r="18" spans="1:11" ht="21" customHeight="1">
      <c r="A18" s="192"/>
      <c r="B18" s="192"/>
      <c r="C18" s="192"/>
      <c r="D18" s="194"/>
      <c r="E18" s="194"/>
      <c r="F18" s="194">
        <f>D18*C18</f>
        <v>0</v>
      </c>
      <c r="G18" s="194">
        <f>E18*C18</f>
        <v>0</v>
      </c>
      <c r="H18" s="194">
        <f>SDP!$K$4</f>
        <v>1.2</v>
      </c>
      <c r="I18" s="194">
        <f>(G18+F18)*H18</f>
        <v>0</v>
      </c>
    </row>
    <row r="19" spans="1:11" ht="17.25" customHeight="1">
      <c r="A19" s="192"/>
      <c r="B19" s="192"/>
      <c r="C19" s="192"/>
      <c r="D19" s="194"/>
      <c r="E19" s="194"/>
      <c r="F19" s="194">
        <f t="shared" ref="F19:F23" si="3">D19*C19</f>
        <v>0</v>
      </c>
      <c r="G19" s="194">
        <f t="shared" ref="G19:G23" si="4">E19*C19</f>
        <v>0</v>
      </c>
      <c r="H19" s="194">
        <f>SDP!$K$4</f>
        <v>1.2</v>
      </c>
      <c r="I19" s="194">
        <f t="shared" ref="I19:I23" si="5">(G19+F19)*H19</f>
        <v>0</v>
      </c>
    </row>
    <row r="20" spans="1:11" ht="21" customHeight="1">
      <c r="A20" s="192"/>
      <c r="B20" s="192"/>
      <c r="C20" s="192"/>
      <c r="D20" s="194"/>
      <c r="E20" s="194"/>
      <c r="F20" s="194">
        <f t="shared" si="3"/>
        <v>0</v>
      </c>
      <c r="G20" s="194">
        <f t="shared" si="4"/>
        <v>0</v>
      </c>
      <c r="H20" s="194">
        <f>SDP!$K$4</f>
        <v>1.2</v>
      </c>
      <c r="I20" s="194">
        <f t="shared" si="5"/>
        <v>0</v>
      </c>
    </row>
    <row r="21" spans="1:11" ht="18.75" customHeight="1">
      <c r="A21" s="192"/>
      <c r="B21" s="192"/>
      <c r="C21" s="192"/>
      <c r="D21" s="194"/>
      <c r="E21" s="194"/>
      <c r="F21" s="194">
        <f t="shared" si="3"/>
        <v>0</v>
      </c>
      <c r="G21" s="194">
        <f t="shared" si="4"/>
        <v>0</v>
      </c>
      <c r="H21" s="194">
        <f>SDP!$K$4</f>
        <v>1.2</v>
      </c>
      <c r="I21" s="194">
        <f t="shared" si="5"/>
        <v>0</v>
      </c>
    </row>
    <row r="22" spans="1:11" ht="21" customHeight="1">
      <c r="A22" s="192"/>
      <c r="B22" s="192" t="s">
        <v>221</v>
      </c>
      <c r="C22" s="192"/>
      <c r="D22" s="194"/>
      <c r="E22" s="194">
        <v>0</v>
      </c>
      <c r="F22" s="194">
        <f t="shared" si="3"/>
        <v>0</v>
      </c>
      <c r="G22" s="194">
        <f t="shared" si="4"/>
        <v>0</v>
      </c>
      <c r="H22" s="194">
        <f>SDP!$K$4</f>
        <v>1.2</v>
      </c>
      <c r="I22" s="194">
        <f t="shared" si="5"/>
        <v>0</v>
      </c>
    </row>
    <row r="23" spans="1:11" ht="18.75" customHeight="1">
      <c r="A23" s="192"/>
      <c r="B23" s="192" t="s">
        <v>221</v>
      </c>
      <c r="C23" s="192"/>
      <c r="D23" s="194"/>
      <c r="E23" s="194">
        <v>0</v>
      </c>
      <c r="F23" s="194">
        <f t="shared" si="3"/>
        <v>0</v>
      </c>
      <c r="G23" s="194">
        <f t="shared" si="4"/>
        <v>0</v>
      </c>
      <c r="H23" s="194">
        <f>SDP!$K$4</f>
        <v>1.2</v>
      </c>
      <c r="I23" s="194">
        <f t="shared" si="5"/>
        <v>0</v>
      </c>
    </row>
    <row r="24" spans="1:11" ht="19.5" customHeight="1">
      <c r="A24" s="192"/>
      <c r="B24" s="192" t="s">
        <v>221</v>
      </c>
      <c r="C24" s="192"/>
      <c r="D24" s="194"/>
      <c r="E24" s="194"/>
      <c r="F24" s="194"/>
      <c r="G24" s="194"/>
      <c r="H24" s="194">
        <f>SDP!$K$4</f>
        <v>1.2</v>
      </c>
      <c r="I24" s="194"/>
    </row>
    <row r="25" spans="1:11" ht="23.25" customHeight="1">
      <c r="A25" s="192"/>
      <c r="B25" s="192" t="s">
        <v>221</v>
      </c>
      <c r="C25" s="192"/>
      <c r="D25" s="194"/>
      <c r="E25" s="194"/>
      <c r="F25" s="194"/>
      <c r="G25" s="194"/>
      <c r="H25" s="194">
        <f>SDP!$K$4</f>
        <v>1.2</v>
      </c>
      <c r="I25" s="194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60</v>
      </c>
      <c r="G26" s="139">
        <f>SUM(G17:G25)</f>
        <v>15</v>
      </c>
      <c r="H26" s="153">
        <f>SDP!$K$4</f>
        <v>1.2</v>
      </c>
      <c r="I26" s="139">
        <f>SUM(I17:I25)</f>
        <v>90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92" t="s">
        <v>218</v>
      </c>
      <c r="B28" s="192" t="s">
        <v>221</v>
      </c>
      <c r="C28" s="192">
        <v>0.5</v>
      </c>
      <c r="D28" s="194">
        <f>K28*0.8</f>
        <v>33.527999999999999</v>
      </c>
      <c r="E28" s="194">
        <f>K28*0.2</f>
        <v>8.3819999999999997</v>
      </c>
      <c r="F28" s="194">
        <f>ROUND(D28*C28,3)</f>
        <v>16.763999999999999</v>
      </c>
      <c r="G28" s="194">
        <f>ROUND(E28*C28,3)</f>
        <v>4.1909999999999998</v>
      </c>
      <c r="H28" s="194">
        <f>SDP!$K$4</f>
        <v>1.2</v>
      </c>
      <c r="I28" s="194">
        <f t="shared" ref="I28:I30" si="6">(F28+G28)*H28</f>
        <v>25.145999999999997</v>
      </c>
      <c r="K28">
        <f>'PRIX ELEMENTAIRES MO'!$I$15</f>
        <v>41.91</v>
      </c>
    </row>
    <row r="29" spans="1:11" ht="18" customHeight="1">
      <c r="A29" s="192" t="s">
        <v>219</v>
      </c>
      <c r="B29" s="192" t="s">
        <v>221</v>
      </c>
      <c r="C29" s="192">
        <v>1</v>
      </c>
      <c r="D29" s="194">
        <f>ROUND(K29*0.8,3)</f>
        <v>29.434000000000001</v>
      </c>
      <c r="E29" s="194">
        <f>ROUND(K29*0.2,3)</f>
        <v>7.3579999999999997</v>
      </c>
      <c r="F29" s="194">
        <f>ROUND(D29*C29,3)</f>
        <v>29.434000000000001</v>
      </c>
      <c r="G29" s="194">
        <f>ROUND(E29*C29,3)</f>
        <v>7.3579999999999997</v>
      </c>
      <c r="H29" s="194">
        <f>SDP!$K$4</f>
        <v>1.2</v>
      </c>
      <c r="I29" s="194">
        <f t="shared" si="6"/>
        <v>44.150399999999998</v>
      </c>
      <c r="K29">
        <f>'PRIX ELEMENTAIRES MO'!$I$16</f>
        <v>36.792000000000002</v>
      </c>
    </row>
    <row r="30" spans="1:11" ht="18" customHeight="1">
      <c r="A30" s="192" t="s">
        <v>220</v>
      </c>
      <c r="B30" s="192" t="s">
        <v>221</v>
      </c>
      <c r="C30" s="23">
        <v>4</v>
      </c>
      <c r="D30" s="194">
        <f t="shared" ref="D30" si="7">K30*0.8</f>
        <v>21.488</v>
      </c>
      <c r="E30" s="194">
        <f t="shared" ref="E30" si="8">K30*0.2</f>
        <v>5.3719999999999999</v>
      </c>
      <c r="F30" s="194">
        <f t="shared" ref="F30" si="9">D30*C30</f>
        <v>85.951999999999998</v>
      </c>
      <c r="G30" s="194">
        <f t="shared" ref="G30" si="10">E30*C30</f>
        <v>21.488</v>
      </c>
      <c r="H30" s="194">
        <f>SDP!$K$4</f>
        <v>1.2</v>
      </c>
      <c r="I30" s="194">
        <f t="shared" si="6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132.15</v>
      </c>
      <c r="G31" s="139">
        <f>SUM(G28:G30)</f>
        <v>33.036999999999999</v>
      </c>
      <c r="H31" s="153">
        <f>SDP!$K$4</f>
        <v>1.2</v>
      </c>
      <c r="I31" s="139">
        <f>SUM(I28:I30)</f>
        <v>198.2244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93"/>
      <c r="E34" s="193"/>
      <c r="F34" s="193">
        <f>F31+F26</f>
        <v>192.15</v>
      </c>
      <c r="G34" s="143">
        <f>G31+G26</f>
        <v>48.036999999999999</v>
      </c>
      <c r="H34" s="156"/>
      <c r="I34" s="150">
        <f>I31+I26</f>
        <v>288.2244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93"/>
      <c r="E36" s="193"/>
      <c r="F36" s="193"/>
      <c r="G36" s="193">
        <v>2</v>
      </c>
      <c r="H36" s="158"/>
      <c r="I36" s="193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1298.575</v>
      </c>
      <c r="G38" s="145">
        <f>G34/G36+G15</f>
        <v>264.51850000000002</v>
      </c>
      <c r="H38" s="160"/>
      <c r="I38" s="145">
        <f>I34/G36+I15</f>
        <v>1587.1122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1298.575</v>
      </c>
      <c r="G39" s="146">
        <f>ROUND(G38,3)</f>
        <v>264.51900000000001</v>
      </c>
      <c r="H39" s="161">
        <f>SDP!$K$4</f>
        <v>1.2</v>
      </c>
      <c r="I39" s="146">
        <f>ROUND(I38,3)</f>
        <v>1587.1120000000001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>
  <sheetPr codeName="Feuil70"/>
  <dimension ref="A1:O39"/>
  <sheetViews>
    <sheetView workbookViewId="0">
      <selection activeCell="L12" sqref="L12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417</v>
      </c>
      <c r="B1" s="221" t="str">
        <f>'BP+BE'!B78</f>
        <v>grille à barreaux ( à installer en tête de dalot et à l'extrémité aval)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4" t="s">
        <v>418</v>
      </c>
      <c r="E3" s="194" t="s">
        <v>195</v>
      </c>
      <c r="F3" s="194" t="s">
        <v>418</v>
      </c>
      <c r="G3" s="193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92" t="s">
        <v>484</v>
      </c>
      <c r="B5" s="192" t="s">
        <v>467</v>
      </c>
      <c r="C5" s="192">
        <v>1</v>
      </c>
      <c r="D5" s="194">
        <f>K5*0.8</f>
        <v>600</v>
      </c>
      <c r="E5" s="194">
        <f>K5*0.2</f>
        <v>150</v>
      </c>
      <c r="F5" s="194">
        <f t="shared" ref="F5:F11" si="0">D5*C5</f>
        <v>600</v>
      </c>
      <c r="G5" s="194">
        <f t="shared" ref="G5:G11" si="1">E5*C5</f>
        <v>150</v>
      </c>
      <c r="H5" s="158">
        <f>SDP!$K$4</f>
        <v>1.2</v>
      </c>
      <c r="I5" s="194">
        <f t="shared" ref="I5:I11" si="2">(F5+G5)*H5</f>
        <v>900</v>
      </c>
      <c r="K5">
        <v>750</v>
      </c>
      <c r="L5" s="136"/>
    </row>
    <row r="6" spans="1:15" ht="17.25" customHeight="1">
      <c r="A6" s="192" t="str">
        <f>'PRIX ELEMENTAIRES FOURNITURES'!B106</f>
        <v>mortier</v>
      </c>
      <c r="B6" s="192" t="s">
        <v>23</v>
      </c>
      <c r="C6" s="203">
        <v>0.05</v>
      </c>
      <c r="D6" s="194">
        <f>'PRIX ELEMENTAIRES FOURNITURES'!J106*0.8</f>
        <v>40</v>
      </c>
      <c r="E6" s="194">
        <f>'PRIX ELEMENTAIRES FOURNITURES'!J106*0.2</f>
        <v>10</v>
      </c>
      <c r="F6" s="194">
        <f t="shared" si="0"/>
        <v>2</v>
      </c>
      <c r="G6" s="194">
        <f t="shared" si="1"/>
        <v>0.5</v>
      </c>
      <c r="H6" s="158">
        <f>SDP!$K$4</f>
        <v>1.2</v>
      </c>
      <c r="I6" s="194">
        <f t="shared" si="2"/>
        <v>3</v>
      </c>
      <c r="L6" s="136"/>
    </row>
    <row r="7" spans="1:15" ht="15" customHeight="1">
      <c r="A7" s="192"/>
      <c r="B7" s="192"/>
      <c r="C7" s="192"/>
      <c r="D7" s="194"/>
      <c r="E7" s="194"/>
      <c r="F7" s="194">
        <f t="shared" si="0"/>
        <v>0</v>
      </c>
      <c r="G7" s="194">
        <f t="shared" si="1"/>
        <v>0</v>
      </c>
      <c r="H7" s="158">
        <f>SDP!$K$4</f>
        <v>1.2</v>
      </c>
      <c r="I7" s="194">
        <f t="shared" si="2"/>
        <v>0</v>
      </c>
    </row>
    <row r="8" spans="1:15" ht="21" customHeight="1">
      <c r="A8" s="192"/>
      <c r="B8" s="192"/>
      <c r="C8" s="192"/>
      <c r="D8" s="194"/>
      <c r="E8" s="194"/>
      <c r="F8" s="194">
        <f t="shared" si="0"/>
        <v>0</v>
      </c>
      <c r="G8" s="194">
        <f t="shared" si="1"/>
        <v>0</v>
      </c>
      <c r="H8" s="158">
        <f>SDP!$K$4</f>
        <v>1.2</v>
      </c>
      <c r="I8" s="194">
        <f t="shared" si="2"/>
        <v>0</v>
      </c>
      <c r="L8" s="136"/>
    </row>
    <row r="9" spans="1:15" ht="19.5" customHeight="1">
      <c r="A9" s="192"/>
      <c r="B9" s="192"/>
      <c r="C9" s="192"/>
      <c r="D9" s="194"/>
      <c r="E9" s="194"/>
      <c r="F9" s="194">
        <f t="shared" si="0"/>
        <v>0</v>
      </c>
      <c r="G9" s="194">
        <f t="shared" si="1"/>
        <v>0</v>
      </c>
      <c r="H9" s="158">
        <f>SDP!$K$4</f>
        <v>1.2</v>
      </c>
      <c r="I9" s="194">
        <f t="shared" si="2"/>
        <v>0</v>
      </c>
      <c r="L9" s="136"/>
    </row>
    <row r="10" spans="1:15" ht="17.25" customHeight="1">
      <c r="A10" s="192"/>
      <c r="B10" s="192"/>
      <c r="C10" s="192"/>
      <c r="D10" s="194"/>
      <c r="E10" s="194"/>
      <c r="F10" s="194">
        <f t="shared" si="0"/>
        <v>0</v>
      </c>
      <c r="G10" s="194">
        <f t="shared" si="1"/>
        <v>0</v>
      </c>
      <c r="H10" s="158">
        <f>SDP!$K$4</f>
        <v>1.2</v>
      </c>
      <c r="I10" s="194">
        <f t="shared" si="2"/>
        <v>0</v>
      </c>
      <c r="L10" s="136"/>
    </row>
    <row r="11" spans="1:15" ht="18" customHeight="1">
      <c r="A11" s="192"/>
      <c r="B11" s="192"/>
      <c r="C11" s="192"/>
      <c r="D11" s="194"/>
      <c r="E11" s="194"/>
      <c r="F11" s="194">
        <f t="shared" si="0"/>
        <v>0</v>
      </c>
      <c r="G11" s="194">
        <f t="shared" si="1"/>
        <v>0</v>
      </c>
      <c r="H11" s="158">
        <f>SDP!$K$4</f>
        <v>1.2</v>
      </c>
      <c r="I11" s="194">
        <f t="shared" si="2"/>
        <v>0</v>
      </c>
      <c r="L11" s="136"/>
    </row>
    <row r="12" spans="1:15" ht="19.5" customHeight="1">
      <c r="A12" s="192"/>
      <c r="B12" s="192"/>
      <c r="C12" s="192"/>
      <c r="D12" s="194"/>
      <c r="E12" s="194"/>
      <c r="F12" s="194"/>
      <c r="G12" s="194"/>
      <c r="H12" s="158">
        <f>SDP!$K$4</f>
        <v>1.2</v>
      </c>
      <c r="I12" s="194"/>
      <c r="L12" s="136"/>
    </row>
    <row r="13" spans="1:15" ht="25.5" customHeight="1">
      <c r="A13" s="192"/>
      <c r="B13" s="192"/>
      <c r="C13" s="192"/>
      <c r="D13" s="194"/>
      <c r="E13" s="194"/>
      <c r="F13" s="194"/>
      <c r="G13" s="194"/>
      <c r="H13" s="158">
        <f>SDP!$K$4</f>
        <v>1.2</v>
      </c>
      <c r="I13" s="194"/>
      <c r="L13" s="136"/>
    </row>
    <row r="14" spans="1:15" ht="23.25" customHeight="1">
      <c r="A14" s="192"/>
      <c r="B14" s="192"/>
      <c r="C14" s="192"/>
      <c r="D14" s="194"/>
      <c r="E14" s="194"/>
      <c r="F14" s="194"/>
      <c r="G14" s="194"/>
      <c r="H14" s="158">
        <f>SDP!$K$4</f>
        <v>1.2</v>
      </c>
      <c r="I14" s="194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752.5</v>
      </c>
      <c r="G15" s="139">
        <f>SUM(G5:G14)</f>
        <v>150.5</v>
      </c>
      <c r="H15" s="153">
        <f>SDP!$K$4</f>
        <v>1.2</v>
      </c>
      <c r="I15" s="139">
        <f>SUM(I5:I14)</f>
        <v>903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92" t="str">
        <f>'PRIX ELEMENTAIRES ENGINS EQUI'!B39</f>
        <v>Mini chargeur</v>
      </c>
      <c r="B17" s="192" t="s">
        <v>221</v>
      </c>
      <c r="C17" s="192">
        <v>0.5</v>
      </c>
      <c r="D17" s="194">
        <f>'PRIX ELEMENTAIRES ENGINS EQUI'!G39*0.8</f>
        <v>120</v>
      </c>
      <c r="E17" s="194">
        <f>'PRIX ELEMENTAIRES ENGINS EQUI'!G39*0.2</f>
        <v>30</v>
      </c>
      <c r="F17" s="194">
        <f>D17*C17</f>
        <v>60</v>
      </c>
      <c r="G17" s="194">
        <f>E17*C17</f>
        <v>15</v>
      </c>
      <c r="H17" s="194">
        <f>SDP!$K$4</f>
        <v>1.2</v>
      </c>
      <c r="I17" s="194">
        <f>(G17+F17)*H17</f>
        <v>90</v>
      </c>
    </row>
    <row r="18" spans="1:11" ht="21" customHeight="1">
      <c r="A18" s="192"/>
      <c r="B18" s="192"/>
      <c r="C18" s="192"/>
      <c r="D18" s="194"/>
      <c r="E18" s="194"/>
      <c r="F18" s="194">
        <f>D18*C18</f>
        <v>0</v>
      </c>
      <c r="G18" s="194">
        <f>E18*C18</f>
        <v>0</v>
      </c>
      <c r="H18" s="194">
        <f>SDP!$K$4</f>
        <v>1.2</v>
      </c>
      <c r="I18" s="194">
        <f>(G18+F18)*H18</f>
        <v>0</v>
      </c>
    </row>
    <row r="19" spans="1:11" ht="17.25" customHeight="1">
      <c r="A19" s="192"/>
      <c r="B19" s="192"/>
      <c r="C19" s="192"/>
      <c r="D19" s="194"/>
      <c r="E19" s="194"/>
      <c r="F19" s="194">
        <f t="shared" ref="F19:F23" si="3">D19*C19</f>
        <v>0</v>
      </c>
      <c r="G19" s="194">
        <f t="shared" ref="G19:G23" si="4">E19*C19</f>
        <v>0</v>
      </c>
      <c r="H19" s="194">
        <f>SDP!$K$4</f>
        <v>1.2</v>
      </c>
      <c r="I19" s="194">
        <f t="shared" ref="I19:I23" si="5">(G19+F19)*H19</f>
        <v>0</v>
      </c>
    </row>
    <row r="20" spans="1:11" ht="21" customHeight="1">
      <c r="A20" s="192"/>
      <c r="B20" s="192"/>
      <c r="C20" s="192"/>
      <c r="D20" s="194"/>
      <c r="E20" s="194"/>
      <c r="F20" s="194">
        <f t="shared" si="3"/>
        <v>0</v>
      </c>
      <c r="G20" s="194">
        <f t="shared" si="4"/>
        <v>0</v>
      </c>
      <c r="H20" s="194">
        <f>SDP!$K$4</f>
        <v>1.2</v>
      </c>
      <c r="I20" s="194">
        <f t="shared" si="5"/>
        <v>0</v>
      </c>
    </row>
    <row r="21" spans="1:11" ht="18.75" customHeight="1">
      <c r="A21" s="192"/>
      <c r="B21" s="192"/>
      <c r="C21" s="192"/>
      <c r="D21" s="194"/>
      <c r="E21" s="194"/>
      <c r="F21" s="194">
        <f t="shared" si="3"/>
        <v>0</v>
      </c>
      <c r="G21" s="194">
        <f t="shared" si="4"/>
        <v>0</v>
      </c>
      <c r="H21" s="194">
        <f>SDP!$K$4</f>
        <v>1.2</v>
      </c>
      <c r="I21" s="194">
        <f t="shared" si="5"/>
        <v>0</v>
      </c>
    </row>
    <row r="22" spans="1:11" ht="21" customHeight="1">
      <c r="A22" s="192"/>
      <c r="B22" s="192" t="s">
        <v>221</v>
      </c>
      <c r="C22" s="192"/>
      <c r="D22" s="194"/>
      <c r="E22" s="194">
        <v>0</v>
      </c>
      <c r="F22" s="194">
        <f t="shared" si="3"/>
        <v>0</v>
      </c>
      <c r="G22" s="194">
        <f t="shared" si="4"/>
        <v>0</v>
      </c>
      <c r="H22" s="194">
        <f>SDP!$K$4</f>
        <v>1.2</v>
      </c>
      <c r="I22" s="194">
        <f t="shared" si="5"/>
        <v>0</v>
      </c>
    </row>
    <row r="23" spans="1:11" ht="18.75" customHeight="1">
      <c r="A23" s="192"/>
      <c r="B23" s="192" t="s">
        <v>221</v>
      </c>
      <c r="C23" s="192"/>
      <c r="D23" s="194"/>
      <c r="E23" s="194">
        <v>0</v>
      </c>
      <c r="F23" s="194">
        <f t="shared" si="3"/>
        <v>0</v>
      </c>
      <c r="G23" s="194">
        <f t="shared" si="4"/>
        <v>0</v>
      </c>
      <c r="H23" s="194">
        <f>SDP!$K$4</f>
        <v>1.2</v>
      </c>
      <c r="I23" s="194">
        <f t="shared" si="5"/>
        <v>0</v>
      </c>
    </row>
    <row r="24" spans="1:11" ht="19.5" customHeight="1">
      <c r="A24" s="192"/>
      <c r="B24" s="192" t="s">
        <v>221</v>
      </c>
      <c r="C24" s="192"/>
      <c r="D24" s="194"/>
      <c r="E24" s="194"/>
      <c r="F24" s="194"/>
      <c r="G24" s="194"/>
      <c r="H24" s="194">
        <f>SDP!$K$4</f>
        <v>1.2</v>
      </c>
      <c r="I24" s="194"/>
    </row>
    <row r="25" spans="1:11" ht="23.25" customHeight="1">
      <c r="A25" s="192"/>
      <c r="B25" s="192" t="s">
        <v>221</v>
      </c>
      <c r="C25" s="192"/>
      <c r="D25" s="194"/>
      <c r="E25" s="194"/>
      <c r="F25" s="194"/>
      <c r="G25" s="194"/>
      <c r="H25" s="194">
        <f>SDP!$K$4</f>
        <v>1.2</v>
      </c>
      <c r="I25" s="194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60</v>
      </c>
      <c r="G26" s="139">
        <f>SUM(G17:G25)</f>
        <v>15</v>
      </c>
      <c r="H26" s="153">
        <f>SDP!$K$4</f>
        <v>1.2</v>
      </c>
      <c r="I26" s="139">
        <f>SUM(I17:I25)</f>
        <v>90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92" t="s">
        <v>218</v>
      </c>
      <c r="B28" s="192" t="s">
        <v>221</v>
      </c>
      <c r="C28" s="192">
        <v>0.5</v>
      </c>
      <c r="D28" s="194">
        <f>K28*0.8</f>
        <v>33.527999999999999</v>
      </c>
      <c r="E28" s="194">
        <f>K28*0.2</f>
        <v>8.3819999999999997</v>
      </c>
      <c r="F28" s="194">
        <f>ROUND(D28*C28,3)</f>
        <v>16.763999999999999</v>
      </c>
      <c r="G28" s="194">
        <f>ROUND(E28*C28,3)</f>
        <v>4.1909999999999998</v>
      </c>
      <c r="H28" s="194">
        <f>SDP!$K$4</f>
        <v>1.2</v>
      </c>
      <c r="I28" s="194">
        <f t="shared" ref="I28:I30" si="6">(F28+G28)*H28</f>
        <v>25.145999999999997</v>
      </c>
      <c r="K28">
        <f>'PRIX ELEMENTAIRES MO'!$I$15</f>
        <v>41.91</v>
      </c>
    </row>
    <row r="29" spans="1:11" ht="18" customHeight="1">
      <c r="A29" s="192" t="s">
        <v>219</v>
      </c>
      <c r="B29" s="192" t="s">
        <v>221</v>
      </c>
      <c r="C29" s="192">
        <v>1</v>
      </c>
      <c r="D29" s="194">
        <f>ROUND(K29*0.8,3)</f>
        <v>29.434000000000001</v>
      </c>
      <c r="E29" s="194">
        <f>ROUND(K29*0.2,3)</f>
        <v>7.3579999999999997</v>
      </c>
      <c r="F29" s="194">
        <f>ROUND(D29*C29,3)</f>
        <v>29.434000000000001</v>
      </c>
      <c r="G29" s="194">
        <f>ROUND(E29*C29,3)</f>
        <v>7.3579999999999997</v>
      </c>
      <c r="H29" s="194">
        <f>SDP!$K$4</f>
        <v>1.2</v>
      </c>
      <c r="I29" s="194">
        <f t="shared" si="6"/>
        <v>44.150399999999998</v>
      </c>
      <c r="K29">
        <f>'PRIX ELEMENTAIRES MO'!$I$16</f>
        <v>36.792000000000002</v>
      </c>
    </row>
    <row r="30" spans="1:11" ht="18" customHeight="1">
      <c r="A30" s="192" t="s">
        <v>220</v>
      </c>
      <c r="B30" s="192" t="s">
        <v>221</v>
      </c>
      <c r="C30" s="23">
        <v>4</v>
      </c>
      <c r="D30" s="194">
        <f t="shared" ref="D30" si="7">K30*0.8</f>
        <v>21.488</v>
      </c>
      <c r="E30" s="194">
        <f t="shared" ref="E30" si="8">K30*0.2</f>
        <v>5.3719999999999999</v>
      </c>
      <c r="F30" s="194">
        <f t="shared" ref="F30" si="9">D30*C30</f>
        <v>85.951999999999998</v>
      </c>
      <c r="G30" s="194">
        <f t="shared" ref="G30" si="10">E30*C30</f>
        <v>21.488</v>
      </c>
      <c r="H30" s="194">
        <f>SDP!$K$4</f>
        <v>1.2</v>
      </c>
      <c r="I30" s="194">
        <f t="shared" si="6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132.15</v>
      </c>
      <c r="G31" s="139">
        <f>SUM(G28:G30)</f>
        <v>33.036999999999999</v>
      </c>
      <c r="H31" s="153">
        <f>SDP!$K$4</f>
        <v>1.2</v>
      </c>
      <c r="I31" s="139">
        <f>SUM(I28:I30)</f>
        <v>198.2244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93"/>
      <c r="E34" s="193"/>
      <c r="F34" s="193">
        <f>F31+F26</f>
        <v>192.15</v>
      </c>
      <c r="G34" s="143">
        <f>G31+G26</f>
        <v>48.036999999999999</v>
      </c>
      <c r="H34" s="156"/>
      <c r="I34" s="150">
        <f>I31+I26</f>
        <v>288.2244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93"/>
      <c r="E36" s="193"/>
      <c r="F36" s="193"/>
      <c r="G36" s="193">
        <v>2</v>
      </c>
      <c r="H36" s="158"/>
      <c r="I36" s="193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848.57500000000005</v>
      </c>
      <c r="G38" s="145">
        <f>G34/G36+G15</f>
        <v>174.51849999999999</v>
      </c>
      <c r="H38" s="160"/>
      <c r="I38" s="145">
        <f>I34/G36+I15</f>
        <v>1047.1122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848.57500000000005</v>
      </c>
      <c r="G39" s="146">
        <f>ROUND(G38,3)</f>
        <v>174.51900000000001</v>
      </c>
      <c r="H39" s="161">
        <f>SDP!$K$4</f>
        <v>1.2</v>
      </c>
      <c r="I39" s="146">
        <f>ROUND(I38,3)</f>
        <v>1047.1120000000001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>
  <sheetPr codeName="Feuil71"/>
  <dimension ref="A1:O39"/>
  <sheetViews>
    <sheetView topLeftCell="A16" workbookViewId="0">
      <selection activeCell="D24" sqref="D24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418</v>
      </c>
      <c r="B1" s="221" t="str">
        <f>'BP+BE'!B79</f>
        <v>piste d'exploitation pour collecteur de vidange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4" t="s">
        <v>418</v>
      </c>
      <c r="E3" s="194" t="s">
        <v>195</v>
      </c>
      <c r="F3" s="194" t="s">
        <v>418</v>
      </c>
      <c r="G3" s="193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92" t="str">
        <f>'PRIX ELEMENTAIRES FOURNITURES'!B19</f>
        <v>GC 0/31,5</v>
      </c>
      <c r="B5" s="192" t="s">
        <v>23</v>
      </c>
      <c r="C5" s="192">
        <v>0.3</v>
      </c>
      <c r="D5" s="194">
        <f>'PRIX ELEMENTAIRES FOURNITURES'!J19*0.8</f>
        <v>12.400080000000001</v>
      </c>
      <c r="E5" s="194">
        <f>'PRIX ELEMENTAIRES FOURNITURES'!J19*0.2</f>
        <v>3.1000200000000002</v>
      </c>
      <c r="F5" s="194">
        <f t="shared" ref="F5:F11" si="0">D5*C5</f>
        <v>3.720024</v>
      </c>
      <c r="G5" s="194">
        <f t="shared" ref="G5:G11" si="1">E5*C5</f>
        <v>0.930006</v>
      </c>
      <c r="H5" s="158">
        <f>SDP!$K$4</f>
        <v>1.2</v>
      </c>
      <c r="I5" s="194">
        <f t="shared" ref="I5:I11" si="2">(F5+G5)*H5</f>
        <v>5.5800359999999998</v>
      </c>
      <c r="L5" s="136"/>
    </row>
    <row r="6" spans="1:15" ht="17.25" customHeight="1">
      <c r="A6" s="192" t="str">
        <f>'PRIX ELEMENTAIRES FOURNITURES'!B18</f>
        <v>GC 0/20</v>
      </c>
      <c r="B6" s="192" t="s">
        <v>23</v>
      </c>
      <c r="C6" s="203">
        <v>0.25</v>
      </c>
      <c r="D6" s="194">
        <f>'PRIX ELEMENTAIRES FOURNITURES'!J18*0.8</f>
        <v>12.400080000000001</v>
      </c>
      <c r="E6" s="194">
        <f>'PRIX ELEMENTAIRES FOURNITURES'!J18*0.2</f>
        <v>3.1000200000000002</v>
      </c>
      <c r="F6" s="194">
        <f t="shared" si="0"/>
        <v>3.1000200000000002</v>
      </c>
      <c r="G6" s="194">
        <f t="shared" si="1"/>
        <v>0.77500500000000005</v>
      </c>
      <c r="H6" s="158">
        <f>SDP!$K$4</f>
        <v>1.2</v>
      </c>
      <c r="I6" s="194">
        <f t="shared" si="2"/>
        <v>4.6500300000000001</v>
      </c>
      <c r="L6" s="136"/>
    </row>
    <row r="7" spans="1:15" ht="15" customHeight="1">
      <c r="A7" s="192" t="str">
        <f>'PRIX ELEMENTAIRES FOURNITURES'!B7</f>
        <v>Eau</v>
      </c>
      <c r="B7" s="192" t="s">
        <v>23</v>
      </c>
      <c r="C7" s="192">
        <v>0.08</v>
      </c>
      <c r="D7" s="194">
        <f>'PRIX ELEMENTAIRES FOURNITURES'!J7*0.8</f>
        <v>0.4</v>
      </c>
      <c r="E7" s="194">
        <f>'PRIX ELEMENTAIRES FOURNITURES'!J7*0.2</f>
        <v>0.1</v>
      </c>
      <c r="F7" s="194">
        <f t="shared" si="0"/>
        <v>3.2000000000000001E-2</v>
      </c>
      <c r="G7" s="194">
        <f t="shared" si="1"/>
        <v>8.0000000000000002E-3</v>
      </c>
      <c r="H7" s="158">
        <f>SDP!$K$4</f>
        <v>1.2</v>
      </c>
      <c r="I7" s="194">
        <f t="shared" si="2"/>
        <v>4.8000000000000001E-2</v>
      </c>
    </row>
    <row r="8" spans="1:15" ht="21" customHeight="1">
      <c r="A8" s="192" t="str">
        <f>'PRIX ELEMENTAIRES FOURNITURES'!B141</f>
        <v>cut back 400/600</v>
      </c>
      <c r="B8" s="192" t="s">
        <v>143</v>
      </c>
      <c r="C8" s="192">
        <v>2.4</v>
      </c>
      <c r="D8" s="194">
        <f>'PRIX ELEMENTAIRES FOURNITURES'!J141*0.8</f>
        <v>0.94079999999999997</v>
      </c>
      <c r="E8" s="194">
        <f>'PRIX ELEMENTAIRES FOURNITURES'!J141*0.2</f>
        <v>0.23519999999999999</v>
      </c>
      <c r="F8" s="194">
        <f t="shared" si="0"/>
        <v>2.2579199999999999</v>
      </c>
      <c r="G8" s="194">
        <f t="shared" si="1"/>
        <v>0.56447999999999998</v>
      </c>
      <c r="H8" s="158">
        <f>SDP!$K$4</f>
        <v>1.2</v>
      </c>
      <c r="I8" s="194">
        <f t="shared" si="2"/>
        <v>3.3868800000000001</v>
      </c>
      <c r="L8" s="136"/>
    </row>
    <row r="9" spans="1:15" ht="19.5" customHeight="1">
      <c r="A9" s="192" t="str">
        <f>'PRIX ELEMENTAIRES FOURNITURES'!B10</f>
        <v>Gravier 8/12</v>
      </c>
      <c r="B9" s="192" t="s">
        <v>23</v>
      </c>
      <c r="C9" s="192">
        <v>0.01</v>
      </c>
      <c r="D9" s="194">
        <f>'PRIX ELEMENTAIRES FOURNITURES'!J10*0.8</f>
        <v>20.560320000000004</v>
      </c>
      <c r="E9" s="194">
        <f>'PRIX ELEMENTAIRES FOURNITURES'!J10*0.2</f>
        <v>5.1400800000000011</v>
      </c>
      <c r="F9" s="194">
        <f t="shared" si="0"/>
        <v>0.20560320000000004</v>
      </c>
      <c r="G9" s="194">
        <f t="shared" si="1"/>
        <v>5.140080000000001E-2</v>
      </c>
      <c r="H9" s="158">
        <f>SDP!$K$4</f>
        <v>1.2</v>
      </c>
      <c r="I9" s="194">
        <f t="shared" si="2"/>
        <v>0.30840480000000009</v>
      </c>
      <c r="L9" s="136"/>
    </row>
    <row r="10" spans="1:15" ht="17.25" customHeight="1">
      <c r="A10" s="192" t="str">
        <f>'PRIX ELEMENTAIRES FOURNITURES'!B139</f>
        <v>gravier 12/20</v>
      </c>
      <c r="B10" s="192" t="s">
        <v>23</v>
      </c>
      <c r="C10" s="192">
        <v>1.4E-2</v>
      </c>
      <c r="D10" s="194">
        <f>'PRIX ELEMENTAIRES FOURNITURES'!J139*0.8</f>
        <v>20.560000000000002</v>
      </c>
      <c r="E10" s="194">
        <f>'PRIX ELEMENTAIRES FOURNITURES'!J139*0.2</f>
        <v>5.1400000000000006</v>
      </c>
      <c r="F10" s="194">
        <f t="shared" si="0"/>
        <v>0.28784000000000004</v>
      </c>
      <c r="G10" s="194">
        <f t="shared" si="1"/>
        <v>7.196000000000001E-2</v>
      </c>
      <c r="H10" s="158">
        <f>SDP!$K$4</f>
        <v>1.2</v>
      </c>
      <c r="I10" s="194">
        <f t="shared" si="2"/>
        <v>0.43176000000000009</v>
      </c>
      <c r="L10" s="136"/>
    </row>
    <row r="11" spans="1:15" ht="18" customHeight="1">
      <c r="A11" s="192" t="str">
        <f>'PRIX ELEMENTAIRES FOURNITURES'!B140</f>
        <v xml:space="preserve">gravier 4/8 </v>
      </c>
      <c r="B11" s="192" t="s">
        <v>23</v>
      </c>
      <c r="C11" s="192">
        <v>6.0000000000000001E-3</v>
      </c>
      <c r="D11" s="194">
        <f>'PRIX ELEMENTAIRES FOURNITURES'!J140*0.8</f>
        <v>20.560000000000002</v>
      </c>
      <c r="E11" s="194">
        <f>'PRIX ELEMENTAIRES FOURNITURES'!J140*0.2</f>
        <v>5.1400000000000006</v>
      </c>
      <c r="F11" s="194">
        <f t="shared" si="0"/>
        <v>0.12336000000000001</v>
      </c>
      <c r="G11" s="194">
        <f t="shared" si="1"/>
        <v>3.0840000000000003E-2</v>
      </c>
      <c r="H11" s="158">
        <f>SDP!$K$4</f>
        <v>1.2</v>
      </c>
      <c r="I11" s="194">
        <f t="shared" si="2"/>
        <v>0.18504000000000001</v>
      </c>
      <c r="L11" s="136"/>
    </row>
    <row r="12" spans="1:15" ht="19.5" customHeight="1">
      <c r="A12" s="192"/>
      <c r="B12" s="192"/>
      <c r="C12" s="192"/>
      <c r="D12" s="194"/>
      <c r="E12" s="194"/>
      <c r="F12" s="194"/>
      <c r="G12" s="194"/>
      <c r="H12" s="158">
        <f>SDP!$K$4</f>
        <v>1.2</v>
      </c>
      <c r="I12" s="194"/>
      <c r="L12" s="136"/>
    </row>
    <row r="13" spans="1:15" ht="25.5" customHeight="1">
      <c r="A13" s="192"/>
      <c r="B13" s="192"/>
      <c r="C13" s="192"/>
      <c r="D13" s="194"/>
      <c r="E13" s="194"/>
      <c r="F13" s="194"/>
      <c r="G13" s="194"/>
      <c r="H13" s="158">
        <f>SDP!$K$4</f>
        <v>1.2</v>
      </c>
      <c r="I13" s="194"/>
      <c r="L13" s="136"/>
    </row>
    <row r="14" spans="1:15" ht="23.25" customHeight="1">
      <c r="A14" s="192"/>
      <c r="B14" s="192"/>
      <c r="C14" s="192"/>
      <c r="D14" s="194"/>
      <c r="E14" s="194"/>
      <c r="F14" s="194"/>
      <c r="G14" s="194"/>
      <c r="H14" s="158">
        <f>SDP!$K$4</f>
        <v>1.2</v>
      </c>
      <c r="I14" s="194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12.158458999999999</v>
      </c>
      <c r="G15" s="139">
        <f>SUM(G5:G14)</f>
        <v>2.4316917999999998</v>
      </c>
      <c r="H15" s="153">
        <f>SDP!$K$4</f>
        <v>1.2</v>
      </c>
      <c r="I15" s="139">
        <f>SUM(I5:I14)</f>
        <v>14.590150800000002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92" t="str">
        <f>'PRIX ELEMENTAIRES ENGINS EQUI'!B13</f>
        <v>Grader/niveleuse</v>
      </c>
      <c r="B17" s="192" t="s">
        <v>221</v>
      </c>
      <c r="C17" s="192">
        <v>1</v>
      </c>
      <c r="D17" s="194">
        <f>'PRIX ELEMENTAIRES ENGINS EQUI'!G13*0.8</f>
        <v>400</v>
      </c>
      <c r="E17" s="194">
        <f>'PRIX ELEMENTAIRES ENGINS EQUI'!G13*0.2</f>
        <v>100</v>
      </c>
      <c r="F17" s="194">
        <f>D17*C17</f>
        <v>400</v>
      </c>
      <c r="G17" s="194">
        <f>E17*C17</f>
        <v>100</v>
      </c>
      <c r="H17" s="194">
        <f>SDP!$K$4</f>
        <v>1.2</v>
      </c>
      <c r="I17" s="194">
        <f>(G17+F17)*H17</f>
        <v>600</v>
      </c>
    </row>
    <row r="18" spans="1:11" ht="21" customHeight="1">
      <c r="A18" s="192" t="str">
        <f>'PRIX ELEMENTAIRES ENGINS EQUI'!B15</f>
        <v>Trax</v>
      </c>
      <c r="B18" s="192" t="s">
        <v>221</v>
      </c>
      <c r="C18" s="192">
        <v>1</v>
      </c>
      <c r="D18" s="194">
        <f>'PRIX ELEMENTAIRES ENGINS EQUI'!G15*0.8</f>
        <v>280</v>
      </c>
      <c r="E18" s="194">
        <f>'PRIX ELEMENTAIRES ENGINS EQUI'!G15*0.2</f>
        <v>70</v>
      </c>
      <c r="F18" s="194">
        <f>D18*C18</f>
        <v>280</v>
      </c>
      <c r="G18" s="194">
        <f>E18*C18</f>
        <v>70</v>
      </c>
      <c r="H18" s="194">
        <f>SDP!$K$4</f>
        <v>1.2</v>
      </c>
      <c r="I18" s="194">
        <f>(G18+F18)*H18</f>
        <v>420</v>
      </c>
    </row>
    <row r="19" spans="1:11" ht="17.25" customHeight="1">
      <c r="A19" s="192" t="str">
        <f>'PRIX ELEMENTAIRES ENGINS EQUI'!B18</f>
        <v>Camion plâteau/semi</v>
      </c>
      <c r="B19" s="192" t="s">
        <v>221</v>
      </c>
      <c r="C19" s="192">
        <v>2</v>
      </c>
      <c r="D19" s="194">
        <f>'PRIX ELEMENTAIRES ENGINS EQUI'!G18*0.8</f>
        <v>360</v>
      </c>
      <c r="E19" s="194">
        <f>'PRIX ELEMENTAIRES ENGINS EQUI'!G18*0.2</f>
        <v>90</v>
      </c>
      <c r="F19" s="194">
        <f t="shared" ref="F19:F24" si="3">D19*C19</f>
        <v>720</v>
      </c>
      <c r="G19" s="194">
        <f t="shared" ref="G19:G24" si="4">E19*C19</f>
        <v>180</v>
      </c>
      <c r="H19" s="194">
        <f>SDP!$K$4</f>
        <v>1.2</v>
      </c>
      <c r="I19" s="194">
        <f t="shared" ref="I19:I24" si="5">(G19+F19)*H19</f>
        <v>1080</v>
      </c>
    </row>
    <row r="20" spans="1:11" ht="21" customHeight="1">
      <c r="A20" s="192" t="str">
        <f>'PRIX ELEMENTAIRES ENGINS EQUI'!B12</f>
        <v>Compacteur</v>
      </c>
      <c r="B20" s="192" t="s">
        <v>221</v>
      </c>
      <c r="C20" s="192">
        <v>1</v>
      </c>
      <c r="D20" s="194">
        <f>'PRIX ELEMENTAIRES ENGINS EQUI'!G12*0.8</f>
        <v>200</v>
      </c>
      <c r="E20" s="194">
        <f>'PRIX ELEMENTAIRES ENGINS EQUI'!G12*0.2</f>
        <v>50</v>
      </c>
      <c r="F20" s="194">
        <f t="shared" si="3"/>
        <v>200</v>
      </c>
      <c r="G20" s="194">
        <f t="shared" si="4"/>
        <v>50</v>
      </c>
      <c r="H20" s="194">
        <f>SDP!$K$4</f>
        <v>1.2</v>
      </c>
      <c r="I20" s="194">
        <f t="shared" si="5"/>
        <v>300</v>
      </c>
    </row>
    <row r="21" spans="1:11" ht="18.75" customHeight="1">
      <c r="A21" s="192" t="str">
        <f>'PRIX ELEMENTAIRES ENGINS EQUI'!B11</f>
        <v>Camion citerne</v>
      </c>
      <c r="B21" s="192" t="s">
        <v>221</v>
      </c>
      <c r="C21" s="192">
        <v>1</v>
      </c>
      <c r="D21" s="194">
        <f>'PRIX ELEMENTAIRES ENGINS EQUI'!G11*0.8</f>
        <v>240</v>
      </c>
      <c r="E21" s="194">
        <f>'PRIX ELEMENTAIRES ENGINS EQUI'!G11*0.2</f>
        <v>60</v>
      </c>
      <c r="F21" s="194">
        <f t="shared" si="3"/>
        <v>240</v>
      </c>
      <c r="G21" s="194">
        <f t="shared" si="4"/>
        <v>60</v>
      </c>
      <c r="H21" s="194">
        <f>SDP!$K$4</f>
        <v>1.2</v>
      </c>
      <c r="I21" s="194">
        <f t="shared" si="5"/>
        <v>360</v>
      </c>
    </row>
    <row r="22" spans="1:11" ht="21" customHeight="1">
      <c r="A22" s="192" t="str">
        <f>'PRIX ELEMENTAIRES ENGINS EQUI'!B23</f>
        <v>Cylindre</v>
      </c>
      <c r="B22" s="192" t="s">
        <v>221</v>
      </c>
      <c r="C22" s="192">
        <v>2</v>
      </c>
      <c r="D22" s="194">
        <f>'PRIX ELEMENTAIRES ENGINS EQUI'!G23*0.8</f>
        <v>200</v>
      </c>
      <c r="E22" s="194">
        <f>'PRIX ELEMENTAIRES ENGINS EQUI'!G23*0.2</f>
        <v>50</v>
      </c>
      <c r="F22" s="194">
        <f t="shared" si="3"/>
        <v>400</v>
      </c>
      <c r="G22" s="194">
        <f t="shared" si="4"/>
        <v>100</v>
      </c>
      <c r="H22" s="194">
        <f>SDP!$K$4</f>
        <v>1.2</v>
      </c>
      <c r="I22" s="194">
        <f t="shared" si="5"/>
        <v>600</v>
      </c>
    </row>
    <row r="23" spans="1:11" ht="18.75" customHeight="1">
      <c r="A23" s="192" t="str">
        <f>'PRIX ELEMENTAIRES ENGINS EQUI'!B26</f>
        <v>Gravillonneur</v>
      </c>
      <c r="B23" s="192" t="s">
        <v>221</v>
      </c>
      <c r="C23" s="192">
        <v>1</v>
      </c>
      <c r="D23" s="194">
        <f>'PRIX ELEMENTAIRES ENGINS EQUI'!G26*0.8</f>
        <v>200</v>
      </c>
      <c r="E23" s="194">
        <f>'PRIX ELEMENTAIRES ENGINS EQUI'!G26*0.2</f>
        <v>50</v>
      </c>
      <c r="F23" s="194">
        <f t="shared" si="3"/>
        <v>200</v>
      </c>
      <c r="G23" s="194">
        <f t="shared" si="4"/>
        <v>50</v>
      </c>
      <c r="H23" s="194">
        <f>SDP!$K$4</f>
        <v>1.2</v>
      </c>
      <c r="I23" s="194">
        <f t="shared" si="5"/>
        <v>300</v>
      </c>
    </row>
    <row r="24" spans="1:11" ht="19.5" customHeight="1">
      <c r="A24" s="192" t="str">
        <f>'PRIX ELEMENTAIRES ENGINS EQUI'!B10</f>
        <v>Balayeuse</v>
      </c>
      <c r="B24" s="192" t="s">
        <v>221</v>
      </c>
      <c r="C24" s="192">
        <v>1</v>
      </c>
      <c r="D24" s="194">
        <f>'PRIX ELEMENTAIRES ENGINS EQUI'!G10*0.8</f>
        <v>120</v>
      </c>
      <c r="E24" s="194">
        <f>'PRIX ELEMENTAIRES ENGINS EQUI'!G10*0.2</f>
        <v>30</v>
      </c>
      <c r="F24" s="194">
        <f t="shared" si="3"/>
        <v>120</v>
      </c>
      <c r="G24" s="194">
        <f t="shared" si="4"/>
        <v>30</v>
      </c>
      <c r="H24" s="194">
        <f>SDP!$K$4</f>
        <v>1.2</v>
      </c>
      <c r="I24" s="194">
        <f t="shared" si="5"/>
        <v>180</v>
      </c>
    </row>
    <row r="25" spans="1:11" ht="23.25" customHeight="1">
      <c r="A25" s="192"/>
      <c r="B25" s="192" t="s">
        <v>221</v>
      </c>
      <c r="C25" s="192"/>
      <c r="D25" s="194"/>
      <c r="E25" s="194"/>
      <c r="F25" s="194"/>
      <c r="G25" s="194"/>
      <c r="H25" s="194">
        <f>SDP!$K$4</f>
        <v>1.2</v>
      </c>
      <c r="I25" s="194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2560</v>
      </c>
      <c r="G26" s="139">
        <f>SUM(G17:G25)</f>
        <v>640</v>
      </c>
      <c r="H26" s="153">
        <f>SDP!$K$4</f>
        <v>1.2</v>
      </c>
      <c r="I26" s="139">
        <f>SUM(I17:I25)</f>
        <v>3840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92" t="s">
        <v>218</v>
      </c>
      <c r="B28" s="192" t="s">
        <v>221</v>
      </c>
      <c r="C28" s="192">
        <v>1</v>
      </c>
      <c r="D28" s="194">
        <f>K28*0.8</f>
        <v>33.527999999999999</v>
      </c>
      <c r="E28" s="194">
        <f>K28*0.2</f>
        <v>8.3819999999999997</v>
      </c>
      <c r="F28" s="194">
        <f>ROUND(D28*C28,3)</f>
        <v>33.527999999999999</v>
      </c>
      <c r="G28" s="194">
        <f>ROUND(E28*C28,3)</f>
        <v>8.3819999999999997</v>
      </c>
      <c r="H28" s="194">
        <f>SDP!$K$4</f>
        <v>1.2</v>
      </c>
      <c r="I28" s="194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92" t="s">
        <v>219</v>
      </c>
      <c r="B29" s="192" t="s">
        <v>221</v>
      </c>
      <c r="C29" s="192">
        <v>2</v>
      </c>
      <c r="D29" s="194">
        <f>ROUND(K29*0.8,3)</f>
        <v>29.434000000000001</v>
      </c>
      <c r="E29" s="194">
        <f>ROUND(K29*0.2,3)</f>
        <v>7.3579999999999997</v>
      </c>
      <c r="F29" s="194">
        <f>ROUND(D29*C29,3)</f>
        <v>58.868000000000002</v>
      </c>
      <c r="G29" s="194">
        <f>ROUND(E29*C29,3)</f>
        <v>14.715999999999999</v>
      </c>
      <c r="H29" s="194">
        <f>SDP!$K$4</f>
        <v>1.2</v>
      </c>
      <c r="I29" s="194">
        <f t="shared" si="6"/>
        <v>88.300799999999995</v>
      </c>
      <c r="K29">
        <f>'PRIX ELEMENTAIRES MO'!$I$16</f>
        <v>36.792000000000002</v>
      </c>
    </row>
    <row r="30" spans="1:11" ht="18" customHeight="1">
      <c r="A30" s="192" t="s">
        <v>220</v>
      </c>
      <c r="B30" s="192" t="s">
        <v>221</v>
      </c>
      <c r="C30" s="23">
        <v>6</v>
      </c>
      <c r="D30" s="194">
        <f t="shared" ref="D30" si="7">K30*0.8</f>
        <v>21.488</v>
      </c>
      <c r="E30" s="194">
        <f t="shared" ref="E30" si="8">K30*0.2</f>
        <v>5.3719999999999999</v>
      </c>
      <c r="F30" s="194">
        <f t="shared" ref="F30" si="9">D30*C30</f>
        <v>128.928</v>
      </c>
      <c r="G30" s="194">
        <f t="shared" ref="G30" si="10">E30*C30</f>
        <v>32.231999999999999</v>
      </c>
      <c r="H30" s="194">
        <f>SDP!$K$4</f>
        <v>1.2</v>
      </c>
      <c r="I30" s="194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93"/>
      <c r="E34" s="193"/>
      <c r="F34" s="193">
        <f>F31+F26</f>
        <v>2781.3240000000001</v>
      </c>
      <c r="G34" s="143">
        <f>G31+G26</f>
        <v>695.33</v>
      </c>
      <c r="H34" s="156"/>
      <c r="I34" s="150">
        <f>I31+I26</f>
        <v>4171.9848000000002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93"/>
      <c r="E36" s="193"/>
      <c r="F36" s="193"/>
      <c r="G36" s="193">
        <v>1000</v>
      </c>
      <c r="H36" s="158"/>
      <c r="I36" s="193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14.939782999999998</v>
      </c>
      <c r="G38" s="145">
        <f>G34/G36+G15</f>
        <v>3.1270217999999996</v>
      </c>
      <c r="H38" s="160"/>
      <c r="I38" s="145">
        <f>I34/G36+I15</f>
        <v>18.762135600000001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14.94</v>
      </c>
      <c r="G39" s="146">
        <f>ROUND(G38,3)</f>
        <v>3.1269999999999998</v>
      </c>
      <c r="H39" s="161">
        <f>SDP!$K$4</f>
        <v>1.2</v>
      </c>
      <c r="I39" s="146">
        <f>ROUND(I38,3)</f>
        <v>18.762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>
  <sheetPr codeName="Feuil72"/>
  <dimension ref="A1:O39"/>
  <sheetViews>
    <sheetView topLeftCell="A16" workbookViewId="0">
      <selection activeCell="I34" sqref="I34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419</v>
      </c>
      <c r="B1" s="221" t="str">
        <f>'BP+BE'!B80</f>
        <v>Aménagement des aires de manœuvres (ouvrage d'entretien)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94" t="s">
        <v>418</v>
      </c>
      <c r="E3" s="194" t="s">
        <v>195</v>
      </c>
      <c r="F3" s="194" t="s">
        <v>418</v>
      </c>
      <c r="G3" s="193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192" t="str">
        <f>'PRIX ELEMENTAIRES FOURNITURES'!B19</f>
        <v>GC 0/31,5</v>
      </c>
      <c r="B5" s="192" t="s">
        <v>23</v>
      </c>
      <c r="C5" s="192">
        <v>0.3</v>
      </c>
      <c r="D5" s="194">
        <f>'PRIX ELEMENTAIRES FOURNITURES'!J19*0.8</f>
        <v>12.400080000000001</v>
      </c>
      <c r="E5" s="194">
        <f>'PRIX ELEMENTAIRES FOURNITURES'!J19*0.2</f>
        <v>3.1000200000000002</v>
      </c>
      <c r="F5" s="194">
        <f t="shared" ref="F5:F11" si="0">D5*C5</f>
        <v>3.720024</v>
      </c>
      <c r="G5" s="194">
        <f t="shared" ref="G5:G11" si="1">E5*C5</f>
        <v>0.930006</v>
      </c>
      <c r="H5" s="158">
        <f>SDP!$K$4</f>
        <v>1.2</v>
      </c>
      <c r="I5" s="194">
        <f t="shared" ref="I5:I11" si="2">(F5+G5)*H5</f>
        <v>5.5800359999999998</v>
      </c>
      <c r="L5" s="136"/>
    </row>
    <row r="6" spans="1:15" ht="17.25" customHeight="1">
      <c r="A6" s="192" t="str">
        <f>'PRIX ELEMENTAIRES FOURNITURES'!B18</f>
        <v>GC 0/20</v>
      </c>
      <c r="B6" s="192" t="s">
        <v>23</v>
      </c>
      <c r="C6" s="203">
        <v>0.25</v>
      </c>
      <c r="D6" s="194">
        <f>'PRIX ELEMENTAIRES FOURNITURES'!J18*0.8</f>
        <v>12.400080000000001</v>
      </c>
      <c r="E6" s="194">
        <f>'PRIX ELEMENTAIRES FOURNITURES'!J18*0.2</f>
        <v>3.1000200000000002</v>
      </c>
      <c r="F6" s="194">
        <f t="shared" si="0"/>
        <v>3.1000200000000002</v>
      </c>
      <c r="G6" s="194">
        <f t="shared" si="1"/>
        <v>0.77500500000000005</v>
      </c>
      <c r="H6" s="158">
        <f>SDP!$K$4</f>
        <v>1.2</v>
      </c>
      <c r="I6" s="194">
        <f t="shared" si="2"/>
        <v>4.6500300000000001</v>
      </c>
      <c r="L6" s="136"/>
    </row>
    <row r="7" spans="1:15" ht="15" customHeight="1">
      <c r="A7" s="192" t="str">
        <f>'PRIX ELEMENTAIRES FOURNITURES'!B7</f>
        <v>Eau</v>
      </c>
      <c r="B7" s="192" t="s">
        <v>23</v>
      </c>
      <c r="C7" s="192">
        <v>0.08</v>
      </c>
      <c r="D7" s="194">
        <f>'PRIX ELEMENTAIRES FOURNITURES'!J7*0.8</f>
        <v>0.4</v>
      </c>
      <c r="E7" s="194">
        <f>'PRIX ELEMENTAIRES FOURNITURES'!J7*0.2</f>
        <v>0.1</v>
      </c>
      <c r="F7" s="194">
        <f t="shared" si="0"/>
        <v>3.2000000000000001E-2</v>
      </c>
      <c r="G7" s="194">
        <f t="shared" si="1"/>
        <v>8.0000000000000002E-3</v>
      </c>
      <c r="H7" s="158">
        <f>SDP!$K$4</f>
        <v>1.2</v>
      </c>
      <c r="I7" s="194">
        <f t="shared" si="2"/>
        <v>4.8000000000000001E-2</v>
      </c>
    </row>
    <row r="8" spans="1:15" ht="21" customHeight="1">
      <c r="A8" s="192" t="str">
        <f>'PRIX ELEMENTAIRES FOURNITURES'!B141</f>
        <v>cut back 400/600</v>
      </c>
      <c r="B8" s="192" t="s">
        <v>143</v>
      </c>
      <c r="C8" s="192">
        <v>2.4</v>
      </c>
      <c r="D8" s="194">
        <f>'PRIX ELEMENTAIRES FOURNITURES'!J141*0.8</f>
        <v>0.94079999999999997</v>
      </c>
      <c r="E8" s="194">
        <f>'PRIX ELEMENTAIRES FOURNITURES'!J141*0.2</f>
        <v>0.23519999999999999</v>
      </c>
      <c r="F8" s="194">
        <f t="shared" si="0"/>
        <v>2.2579199999999999</v>
      </c>
      <c r="G8" s="194">
        <f t="shared" si="1"/>
        <v>0.56447999999999998</v>
      </c>
      <c r="H8" s="158">
        <f>SDP!$K$4</f>
        <v>1.2</v>
      </c>
      <c r="I8" s="194">
        <f t="shared" si="2"/>
        <v>3.3868800000000001</v>
      </c>
      <c r="L8" s="136"/>
    </row>
    <row r="9" spans="1:15" ht="19.5" customHeight="1">
      <c r="A9" s="192" t="str">
        <f>'PRIX ELEMENTAIRES FOURNITURES'!B10</f>
        <v>Gravier 8/12</v>
      </c>
      <c r="B9" s="192" t="s">
        <v>23</v>
      </c>
      <c r="C9" s="192">
        <v>0.01</v>
      </c>
      <c r="D9" s="194">
        <f>'PRIX ELEMENTAIRES FOURNITURES'!J10*0.8</f>
        <v>20.560320000000004</v>
      </c>
      <c r="E9" s="194">
        <f>'PRIX ELEMENTAIRES FOURNITURES'!J10*0.2</f>
        <v>5.1400800000000011</v>
      </c>
      <c r="F9" s="194">
        <f t="shared" si="0"/>
        <v>0.20560320000000004</v>
      </c>
      <c r="G9" s="194">
        <f t="shared" si="1"/>
        <v>5.140080000000001E-2</v>
      </c>
      <c r="H9" s="158">
        <f>SDP!$K$4</f>
        <v>1.2</v>
      </c>
      <c r="I9" s="194">
        <f t="shared" si="2"/>
        <v>0.30840480000000009</v>
      </c>
      <c r="L9" s="136"/>
    </row>
    <row r="10" spans="1:15" ht="17.25" customHeight="1">
      <c r="A10" s="192" t="str">
        <f>'PRIX ELEMENTAIRES FOURNITURES'!B139</f>
        <v>gravier 12/20</v>
      </c>
      <c r="B10" s="192" t="s">
        <v>23</v>
      </c>
      <c r="C10" s="192">
        <v>1.4E-2</v>
      </c>
      <c r="D10" s="194">
        <f>'PRIX ELEMENTAIRES FOURNITURES'!J139*0.8</f>
        <v>20.560000000000002</v>
      </c>
      <c r="E10" s="194">
        <f>'PRIX ELEMENTAIRES FOURNITURES'!J139*0.2</f>
        <v>5.1400000000000006</v>
      </c>
      <c r="F10" s="194">
        <f t="shared" si="0"/>
        <v>0.28784000000000004</v>
      </c>
      <c r="G10" s="194">
        <f t="shared" si="1"/>
        <v>7.196000000000001E-2</v>
      </c>
      <c r="H10" s="158">
        <f>SDP!$K$4</f>
        <v>1.2</v>
      </c>
      <c r="I10" s="194">
        <f t="shared" si="2"/>
        <v>0.43176000000000009</v>
      </c>
      <c r="L10" s="136"/>
    </row>
    <row r="11" spans="1:15" ht="18" customHeight="1">
      <c r="A11" s="192" t="str">
        <f>'PRIX ELEMENTAIRES FOURNITURES'!B140</f>
        <v xml:space="preserve">gravier 4/8 </v>
      </c>
      <c r="B11" s="192" t="s">
        <v>23</v>
      </c>
      <c r="C11" s="192">
        <v>6.0000000000000001E-3</v>
      </c>
      <c r="D11" s="194">
        <f>'PRIX ELEMENTAIRES FOURNITURES'!J140*0.8</f>
        <v>20.560000000000002</v>
      </c>
      <c r="E11" s="194">
        <f>'PRIX ELEMENTAIRES FOURNITURES'!J140*0.2</f>
        <v>5.1400000000000006</v>
      </c>
      <c r="F11" s="194">
        <f t="shared" si="0"/>
        <v>0.12336000000000001</v>
      </c>
      <c r="G11" s="194">
        <f t="shared" si="1"/>
        <v>3.0840000000000003E-2</v>
      </c>
      <c r="H11" s="158">
        <f>SDP!$K$4</f>
        <v>1.2</v>
      </c>
      <c r="I11" s="194">
        <f t="shared" si="2"/>
        <v>0.18504000000000001</v>
      </c>
      <c r="L11" s="136"/>
    </row>
    <row r="12" spans="1:15" ht="19.5" customHeight="1">
      <c r="A12" s="192"/>
      <c r="B12" s="192"/>
      <c r="C12" s="192"/>
      <c r="D12" s="194"/>
      <c r="E12" s="194"/>
      <c r="F12" s="194"/>
      <c r="G12" s="194"/>
      <c r="H12" s="158">
        <f>SDP!$K$4</f>
        <v>1.2</v>
      </c>
      <c r="I12" s="194"/>
      <c r="L12" s="136"/>
    </row>
    <row r="13" spans="1:15" ht="25.5" customHeight="1">
      <c r="A13" s="192"/>
      <c r="B13" s="192"/>
      <c r="C13" s="192"/>
      <c r="D13" s="194"/>
      <c r="E13" s="194"/>
      <c r="F13" s="194"/>
      <c r="G13" s="194"/>
      <c r="H13" s="158">
        <f>SDP!$K$4</f>
        <v>1.2</v>
      </c>
      <c r="I13" s="194"/>
      <c r="L13" s="136"/>
    </row>
    <row r="14" spans="1:15" ht="23.25" customHeight="1">
      <c r="A14" s="192"/>
      <c r="B14" s="192"/>
      <c r="C14" s="192"/>
      <c r="D14" s="194"/>
      <c r="E14" s="194"/>
      <c r="F14" s="194"/>
      <c r="G14" s="194"/>
      <c r="H14" s="158">
        <f>SDP!$K$4</f>
        <v>1.2</v>
      </c>
      <c r="I14" s="194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12.158458999999999</v>
      </c>
      <c r="G15" s="139">
        <f>SUM(G5:G14)</f>
        <v>2.4316917999999998</v>
      </c>
      <c r="H15" s="153">
        <f>SDP!$K$4</f>
        <v>1.2</v>
      </c>
      <c r="I15" s="139">
        <f>SUM(I5:I14)</f>
        <v>14.590150800000002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192" t="str">
        <f>'PRIX ELEMENTAIRES ENGINS EQUI'!B13</f>
        <v>Grader/niveleuse</v>
      </c>
      <c r="B17" s="192" t="s">
        <v>221</v>
      </c>
      <c r="C17" s="192">
        <v>1</v>
      </c>
      <c r="D17" s="194">
        <f>'PRIX ELEMENTAIRES ENGINS EQUI'!G13*0.8</f>
        <v>400</v>
      </c>
      <c r="E17" s="194">
        <f>'PRIX ELEMENTAIRES ENGINS EQUI'!G13*0.2</f>
        <v>100</v>
      </c>
      <c r="F17" s="194">
        <f>D17*C17</f>
        <v>400</v>
      </c>
      <c r="G17" s="194">
        <f>E17*C17</f>
        <v>100</v>
      </c>
      <c r="H17" s="194">
        <f>SDP!$K$4</f>
        <v>1.2</v>
      </c>
      <c r="I17" s="194">
        <f>(G17+F17)*H17</f>
        <v>600</v>
      </c>
    </row>
    <row r="18" spans="1:11" ht="21" customHeight="1">
      <c r="A18" s="192" t="str">
        <f>'PRIX ELEMENTAIRES ENGINS EQUI'!B15</f>
        <v>Trax</v>
      </c>
      <c r="B18" s="192" t="s">
        <v>221</v>
      </c>
      <c r="C18" s="192">
        <v>1</v>
      </c>
      <c r="D18" s="194">
        <f>'PRIX ELEMENTAIRES ENGINS EQUI'!G15*0.8</f>
        <v>280</v>
      </c>
      <c r="E18" s="194">
        <f>'PRIX ELEMENTAIRES ENGINS EQUI'!G15*0.2</f>
        <v>70</v>
      </c>
      <c r="F18" s="194">
        <f>D18*C18</f>
        <v>280</v>
      </c>
      <c r="G18" s="194">
        <f>E18*C18</f>
        <v>70</v>
      </c>
      <c r="H18" s="194">
        <f>SDP!$K$4</f>
        <v>1.2</v>
      </c>
      <c r="I18" s="194">
        <f>(G18+F18)*H18</f>
        <v>420</v>
      </c>
    </row>
    <row r="19" spans="1:11" ht="17.25" customHeight="1">
      <c r="A19" s="192" t="str">
        <f>'PRIX ELEMENTAIRES ENGINS EQUI'!B18</f>
        <v>Camion plâteau/semi</v>
      </c>
      <c r="B19" s="192" t="s">
        <v>221</v>
      </c>
      <c r="C19" s="192">
        <v>2</v>
      </c>
      <c r="D19" s="194">
        <f>'PRIX ELEMENTAIRES ENGINS EQUI'!G18*0.8</f>
        <v>360</v>
      </c>
      <c r="E19" s="194">
        <f>'PRIX ELEMENTAIRES ENGINS EQUI'!G18*0.2</f>
        <v>90</v>
      </c>
      <c r="F19" s="194">
        <f t="shared" ref="F19:F24" si="3">D19*C19</f>
        <v>720</v>
      </c>
      <c r="G19" s="194">
        <f t="shared" ref="G19:G24" si="4">E19*C19</f>
        <v>180</v>
      </c>
      <c r="H19" s="194">
        <f>SDP!$K$4</f>
        <v>1.2</v>
      </c>
      <c r="I19" s="194">
        <f t="shared" ref="I19:I24" si="5">(G19+F19)*H19</f>
        <v>1080</v>
      </c>
    </row>
    <row r="20" spans="1:11" ht="21" customHeight="1">
      <c r="A20" s="192" t="str">
        <f>'PRIX ELEMENTAIRES ENGINS EQUI'!B12</f>
        <v>Compacteur</v>
      </c>
      <c r="B20" s="192" t="s">
        <v>221</v>
      </c>
      <c r="C20" s="192">
        <v>1</v>
      </c>
      <c r="D20" s="194">
        <f>'PRIX ELEMENTAIRES ENGINS EQUI'!G12*0.8</f>
        <v>200</v>
      </c>
      <c r="E20" s="194">
        <f>'PRIX ELEMENTAIRES ENGINS EQUI'!G12*0.2</f>
        <v>50</v>
      </c>
      <c r="F20" s="194">
        <f t="shared" si="3"/>
        <v>200</v>
      </c>
      <c r="G20" s="194">
        <f t="shared" si="4"/>
        <v>50</v>
      </c>
      <c r="H20" s="194">
        <f>SDP!$K$4</f>
        <v>1.2</v>
      </c>
      <c r="I20" s="194">
        <f t="shared" si="5"/>
        <v>300</v>
      </c>
    </row>
    <row r="21" spans="1:11" ht="18.75" customHeight="1">
      <c r="A21" s="192" t="str">
        <f>'PRIX ELEMENTAIRES ENGINS EQUI'!B11</f>
        <v>Camion citerne</v>
      </c>
      <c r="B21" s="192" t="s">
        <v>221</v>
      </c>
      <c r="C21" s="192">
        <v>1</v>
      </c>
      <c r="D21" s="194">
        <f>'PRIX ELEMENTAIRES ENGINS EQUI'!G11*0.8</f>
        <v>240</v>
      </c>
      <c r="E21" s="194">
        <f>'PRIX ELEMENTAIRES ENGINS EQUI'!G11*0.2</f>
        <v>60</v>
      </c>
      <c r="F21" s="194">
        <f t="shared" si="3"/>
        <v>240</v>
      </c>
      <c r="G21" s="194">
        <f t="shared" si="4"/>
        <v>60</v>
      </c>
      <c r="H21" s="194">
        <f>SDP!$K$4</f>
        <v>1.2</v>
      </c>
      <c r="I21" s="194">
        <f t="shared" si="5"/>
        <v>360</v>
      </c>
    </row>
    <row r="22" spans="1:11" ht="21" customHeight="1">
      <c r="A22" s="192" t="str">
        <f>'PRIX ELEMENTAIRES ENGINS EQUI'!B23</f>
        <v>Cylindre</v>
      </c>
      <c r="B22" s="192" t="s">
        <v>221</v>
      </c>
      <c r="C22" s="192">
        <v>2</v>
      </c>
      <c r="D22" s="194">
        <f>'PRIX ELEMENTAIRES ENGINS EQUI'!G23*0.8</f>
        <v>200</v>
      </c>
      <c r="E22" s="194">
        <f>'PRIX ELEMENTAIRES ENGINS EQUI'!G23*0.2</f>
        <v>50</v>
      </c>
      <c r="F22" s="194">
        <f t="shared" si="3"/>
        <v>400</v>
      </c>
      <c r="G22" s="194">
        <f t="shared" si="4"/>
        <v>100</v>
      </c>
      <c r="H22" s="194">
        <f>SDP!$K$4</f>
        <v>1.2</v>
      </c>
      <c r="I22" s="194">
        <f t="shared" si="5"/>
        <v>600</v>
      </c>
    </row>
    <row r="23" spans="1:11" ht="18.75" customHeight="1">
      <c r="A23" s="192" t="str">
        <f>'PRIX ELEMENTAIRES ENGINS EQUI'!B26</f>
        <v>Gravillonneur</v>
      </c>
      <c r="B23" s="192" t="s">
        <v>221</v>
      </c>
      <c r="C23" s="192">
        <v>1</v>
      </c>
      <c r="D23" s="194">
        <f>'PRIX ELEMENTAIRES ENGINS EQUI'!G26*0.8</f>
        <v>200</v>
      </c>
      <c r="E23" s="194">
        <f>'PRIX ELEMENTAIRES ENGINS EQUI'!G26*0.2</f>
        <v>50</v>
      </c>
      <c r="F23" s="194">
        <f t="shared" si="3"/>
        <v>200</v>
      </c>
      <c r="G23" s="194">
        <f t="shared" si="4"/>
        <v>50</v>
      </c>
      <c r="H23" s="194">
        <f>SDP!$K$4</f>
        <v>1.2</v>
      </c>
      <c r="I23" s="194">
        <f t="shared" si="5"/>
        <v>300</v>
      </c>
    </row>
    <row r="24" spans="1:11" ht="19.5" customHeight="1">
      <c r="A24" s="192" t="str">
        <f>'PRIX ELEMENTAIRES ENGINS EQUI'!B10</f>
        <v>Balayeuse</v>
      </c>
      <c r="B24" s="192" t="s">
        <v>221</v>
      </c>
      <c r="C24" s="192">
        <v>1</v>
      </c>
      <c r="D24" s="194">
        <f>'PRIX ELEMENTAIRES ENGINS EQUI'!G10*0.8</f>
        <v>120</v>
      </c>
      <c r="E24" s="194">
        <f>'PRIX ELEMENTAIRES ENGINS EQUI'!G10*0.2</f>
        <v>30</v>
      </c>
      <c r="F24" s="194">
        <f t="shared" si="3"/>
        <v>120</v>
      </c>
      <c r="G24" s="194">
        <f t="shared" si="4"/>
        <v>30</v>
      </c>
      <c r="H24" s="194">
        <f>SDP!$K$4</f>
        <v>1.2</v>
      </c>
      <c r="I24" s="194">
        <f t="shared" si="5"/>
        <v>180</v>
      </c>
    </row>
    <row r="25" spans="1:11" ht="23.25" customHeight="1">
      <c r="A25" s="192"/>
      <c r="B25" s="192" t="s">
        <v>221</v>
      </c>
      <c r="C25" s="192"/>
      <c r="D25" s="194"/>
      <c r="E25" s="194"/>
      <c r="F25" s="194"/>
      <c r="G25" s="194"/>
      <c r="H25" s="194">
        <f>SDP!$K$4</f>
        <v>1.2</v>
      </c>
      <c r="I25" s="194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2560</v>
      </c>
      <c r="G26" s="139">
        <f>SUM(G17:G25)</f>
        <v>640</v>
      </c>
      <c r="H26" s="153">
        <f>SDP!$K$4</f>
        <v>1.2</v>
      </c>
      <c r="I26" s="139">
        <f>SUM(I17:I25)</f>
        <v>3840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192" t="s">
        <v>218</v>
      </c>
      <c r="B28" s="192" t="s">
        <v>221</v>
      </c>
      <c r="C28" s="192">
        <v>1</v>
      </c>
      <c r="D28" s="194">
        <f>K28*0.8</f>
        <v>33.527999999999999</v>
      </c>
      <c r="E28" s="194">
        <f>K28*0.2</f>
        <v>8.3819999999999997</v>
      </c>
      <c r="F28" s="194">
        <f>ROUND(D28*C28,3)</f>
        <v>33.527999999999999</v>
      </c>
      <c r="G28" s="194">
        <f>ROUND(E28*C28,3)</f>
        <v>8.3819999999999997</v>
      </c>
      <c r="H28" s="194">
        <f>SDP!$K$4</f>
        <v>1.2</v>
      </c>
      <c r="I28" s="194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192" t="s">
        <v>219</v>
      </c>
      <c r="B29" s="192" t="s">
        <v>221</v>
      </c>
      <c r="C29" s="192">
        <v>2</v>
      </c>
      <c r="D29" s="194">
        <f>ROUND(K29*0.8,3)</f>
        <v>29.434000000000001</v>
      </c>
      <c r="E29" s="194">
        <f>ROUND(K29*0.2,3)</f>
        <v>7.3579999999999997</v>
      </c>
      <c r="F29" s="194">
        <f>ROUND(D29*C29,3)</f>
        <v>58.868000000000002</v>
      </c>
      <c r="G29" s="194">
        <f>ROUND(E29*C29,3)</f>
        <v>14.715999999999999</v>
      </c>
      <c r="H29" s="194">
        <f>SDP!$K$4</f>
        <v>1.2</v>
      </c>
      <c r="I29" s="194">
        <f t="shared" si="6"/>
        <v>88.300799999999995</v>
      </c>
      <c r="K29">
        <f>'PRIX ELEMENTAIRES MO'!$I$16</f>
        <v>36.792000000000002</v>
      </c>
    </row>
    <row r="30" spans="1:11" ht="18" customHeight="1">
      <c r="A30" s="192" t="s">
        <v>220</v>
      </c>
      <c r="B30" s="192" t="s">
        <v>221</v>
      </c>
      <c r="C30" s="23">
        <v>6</v>
      </c>
      <c r="D30" s="194">
        <f t="shared" ref="D30" si="7">K30*0.8</f>
        <v>21.488</v>
      </c>
      <c r="E30" s="194">
        <f t="shared" ref="E30" si="8">K30*0.2</f>
        <v>5.3719999999999999</v>
      </c>
      <c r="F30" s="194">
        <f t="shared" ref="F30" si="9">D30*C30</f>
        <v>128.928</v>
      </c>
      <c r="G30" s="194">
        <f t="shared" ref="G30" si="10">E30*C30</f>
        <v>32.231999999999999</v>
      </c>
      <c r="H30" s="194">
        <f>SDP!$K$4</f>
        <v>1.2</v>
      </c>
      <c r="I30" s="194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221.32400000000001</v>
      </c>
      <c r="G31" s="139">
        <f>SUM(G28:G30)</f>
        <v>55.33</v>
      </c>
      <c r="H31" s="153">
        <f>SDP!$K$4</f>
        <v>1.2</v>
      </c>
      <c r="I31" s="139">
        <f>SUM(I28:I30)</f>
        <v>331.98479999999995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93"/>
      <c r="E34" s="193"/>
      <c r="F34" s="193">
        <f>F31+F26</f>
        <v>2781.3240000000001</v>
      </c>
      <c r="G34" s="143">
        <f>G31+G26</f>
        <v>695.33</v>
      </c>
      <c r="H34" s="156"/>
      <c r="I34" s="150">
        <f>I31+I26</f>
        <v>4171.9848000000002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93"/>
      <c r="E36" s="193"/>
      <c r="F36" s="193"/>
      <c r="G36" s="193">
        <v>900</v>
      </c>
      <c r="H36" s="158"/>
      <c r="I36" s="193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15.248818999999999</v>
      </c>
      <c r="G38" s="145">
        <f>G34/G36+G15</f>
        <v>3.2042806888888888</v>
      </c>
      <c r="H38" s="160"/>
      <c r="I38" s="145">
        <f>I34/G36+I15</f>
        <v>19.225689466666669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15.249000000000001</v>
      </c>
      <c r="G39" s="146">
        <f>ROUND(G38,3)</f>
        <v>3.2040000000000002</v>
      </c>
      <c r="H39" s="161">
        <f>SDP!$K$4</f>
        <v>1.2</v>
      </c>
      <c r="I39" s="146">
        <f>ROUND(I38,3)</f>
        <v>19.225999999999999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>
  <sheetPr codeName="Feuil73"/>
  <dimension ref="A1:O39"/>
  <sheetViews>
    <sheetView workbookViewId="0">
      <selection activeCell="E18" sqref="E18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420</v>
      </c>
      <c r="B1" s="221" t="str">
        <f>'BP+BE'!B81</f>
        <v>Gabion(pour ouvrage de rejet collecteur de vidange Oued Méliane)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2" t="s">
        <v>418</v>
      </c>
      <c r="E3" s="202" t="s">
        <v>195</v>
      </c>
      <c r="F3" s="202" t="s">
        <v>418</v>
      </c>
      <c r="G3" s="201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0" t="str">
        <f>'PRIX ELEMENTAIRES FOURNITURES'!B142</f>
        <v>enrochement</v>
      </c>
      <c r="B5" s="200" t="s">
        <v>23</v>
      </c>
      <c r="C5" s="200">
        <v>1</v>
      </c>
      <c r="D5" s="202">
        <f>'PRIX ELEMENTAIRES FOURNITURES'!J142*0.8</f>
        <v>11.600000000000001</v>
      </c>
      <c r="E5" s="202">
        <f>'PRIX ELEMENTAIRES FOURNITURES'!J142*0.2</f>
        <v>2.9000000000000004</v>
      </c>
      <c r="F5" s="202">
        <f t="shared" ref="F5:F11" si="0">D5*C5</f>
        <v>11.600000000000001</v>
      </c>
      <c r="G5" s="202">
        <f t="shared" ref="G5:G11" si="1">E5*C5</f>
        <v>2.9000000000000004</v>
      </c>
      <c r="H5" s="158">
        <f>SDP!$K$4</f>
        <v>1.2</v>
      </c>
      <c r="I5" s="202">
        <f t="shared" ref="I5:I11" si="2">(F5+G5)*H5</f>
        <v>17.400000000000002</v>
      </c>
      <c r="L5" s="136"/>
    </row>
    <row r="6" spans="1:15" ht="17.25" customHeight="1">
      <c r="A6" s="200" t="str">
        <f>'PRIX ELEMENTAIRES FOURNITURES'!B143</f>
        <v>cage gabion 2x1x1</v>
      </c>
      <c r="B6" s="200" t="s">
        <v>21</v>
      </c>
      <c r="C6" s="203">
        <v>0.5</v>
      </c>
      <c r="D6" s="202">
        <f>'PRIX ELEMENTAIRES FOURNITURES'!J143*0.8</f>
        <v>19.200000000000003</v>
      </c>
      <c r="E6" s="202">
        <f>'PRIX ELEMENTAIRES FOURNITURES'!J143*0.2</f>
        <v>4.8000000000000007</v>
      </c>
      <c r="F6" s="202">
        <f t="shared" si="0"/>
        <v>9.6000000000000014</v>
      </c>
      <c r="G6" s="202">
        <f t="shared" si="1"/>
        <v>2.4000000000000004</v>
      </c>
      <c r="H6" s="158">
        <f>SDP!$K$4</f>
        <v>1.2</v>
      </c>
      <c r="I6" s="202">
        <f t="shared" si="2"/>
        <v>14.400000000000002</v>
      </c>
      <c r="L6" s="136"/>
    </row>
    <row r="7" spans="1:15" ht="15" customHeight="1">
      <c r="A7" s="200"/>
      <c r="B7" s="200"/>
      <c r="C7" s="200"/>
      <c r="D7" s="202"/>
      <c r="E7" s="202"/>
      <c r="F7" s="202">
        <f t="shared" si="0"/>
        <v>0</v>
      </c>
      <c r="G7" s="202">
        <f t="shared" si="1"/>
        <v>0</v>
      </c>
      <c r="H7" s="158">
        <f>SDP!$K$4</f>
        <v>1.2</v>
      </c>
      <c r="I7" s="202">
        <f t="shared" si="2"/>
        <v>0</v>
      </c>
    </row>
    <row r="8" spans="1:15" ht="21" customHeight="1">
      <c r="A8" s="200"/>
      <c r="B8" s="200"/>
      <c r="C8" s="200"/>
      <c r="D8" s="202"/>
      <c r="E8" s="202"/>
      <c r="F8" s="202">
        <f t="shared" si="0"/>
        <v>0</v>
      </c>
      <c r="G8" s="202">
        <f t="shared" si="1"/>
        <v>0</v>
      </c>
      <c r="H8" s="158">
        <f>SDP!$K$4</f>
        <v>1.2</v>
      </c>
      <c r="I8" s="202">
        <f t="shared" si="2"/>
        <v>0</v>
      </c>
      <c r="L8" s="136"/>
    </row>
    <row r="9" spans="1:15" ht="19.5" customHeight="1">
      <c r="A9" s="200"/>
      <c r="B9" s="200"/>
      <c r="C9" s="200"/>
      <c r="D9" s="202"/>
      <c r="E9" s="202"/>
      <c r="F9" s="202">
        <f t="shared" si="0"/>
        <v>0</v>
      </c>
      <c r="G9" s="202">
        <f t="shared" si="1"/>
        <v>0</v>
      </c>
      <c r="H9" s="158">
        <f>SDP!$K$4</f>
        <v>1.2</v>
      </c>
      <c r="I9" s="202">
        <f t="shared" si="2"/>
        <v>0</v>
      </c>
      <c r="L9" s="136"/>
    </row>
    <row r="10" spans="1:15" ht="17.25" customHeight="1">
      <c r="A10" s="200"/>
      <c r="B10" s="200"/>
      <c r="C10" s="200"/>
      <c r="D10" s="202"/>
      <c r="E10" s="202"/>
      <c r="F10" s="202">
        <f t="shared" si="0"/>
        <v>0</v>
      </c>
      <c r="G10" s="202">
        <f t="shared" si="1"/>
        <v>0</v>
      </c>
      <c r="H10" s="158">
        <f>SDP!$K$4</f>
        <v>1.2</v>
      </c>
      <c r="I10" s="202">
        <f t="shared" si="2"/>
        <v>0</v>
      </c>
      <c r="L10" s="136"/>
    </row>
    <row r="11" spans="1:15" ht="18" customHeight="1">
      <c r="A11" s="200"/>
      <c r="B11" s="200"/>
      <c r="C11" s="200"/>
      <c r="D11" s="202"/>
      <c r="E11" s="202"/>
      <c r="F11" s="202">
        <f t="shared" si="0"/>
        <v>0</v>
      </c>
      <c r="G11" s="202">
        <f t="shared" si="1"/>
        <v>0</v>
      </c>
      <c r="H11" s="158">
        <f>SDP!$K$4</f>
        <v>1.2</v>
      </c>
      <c r="I11" s="202">
        <f t="shared" si="2"/>
        <v>0</v>
      </c>
      <c r="L11" s="136"/>
    </row>
    <row r="12" spans="1:15" ht="19.5" customHeight="1">
      <c r="A12" s="200"/>
      <c r="B12" s="200"/>
      <c r="C12" s="200"/>
      <c r="D12" s="202"/>
      <c r="E12" s="202"/>
      <c r="F12" s="202"/>
      <c r="G12" s="202"/>
      <c r="H12" s="158">
        <f>SDP!$K$4</f>
        <v>1.2</v>
      </c>
      <c r="I12" s="202"/>
      <c r="L12" s="136"/>
    </row>
    <row r="13" spans="1:15" ht="25.5" customHeight="1">
      <c r="A13" s="200"/>
      <c r="B13" s="200"/>
      <c r="C13" s="200"/>
      <c r="D13" s="202"/>
      <c r="E13" s="202"/>
      <c r="F13" s="202"/>
      <c r="G13" s="202"/>
      <c r="H13" s="158">
        <f>SDP!$K$4</f>
        <v>1.2</v>
      </c>
      <c r="I13" s="202"/>
      <c r="L13" s="136"/>
    </row>
    <row r="14" spans="1:15" ht="23.25" customHeight="1">
      <c r="A14" s="200"/>
      <c r="B14" s="200"/>
      <c r="C14" s="200"/>
      <c r="D14" s="202"/>
      <c r="E14" s="202"/>
      <c r="F14" s="202"/>
      <c r="G14" s="202"/>
      <c r="H14" s="158">
        <f>SDP!$K$4</f>
        <v>1.2</v>
      </c>
      <c r="I14" s="202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26.5</v>
      </c>
      <c r="G15" s="139">
        <f>SUM(G5:G14)</f>
        <v>5.3000000000000007</v>
      </c>
      <c r="H15" s="153">
        <f>SDP!$K$4</f>
        <v>1.2</v>
      </c>
      <c r="I15" s="139">
        <f>SUM(I5:I14)</f>
        <v>31.800000000000004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0" t="str">
        <f>'PRIX ELEMENTAIRES ENGINS EQUI'!B41</f>
        <v>Pelle chargeuse</v>
      </c>
      <c r="B17" s="200" t="s">
        <v>221</v>
      </c>
      <c r="C17" s="200">
        <v>0.5</v>
      </c>
      <c r="D17" s="202">
        <f>'PRIX ELEMENTAIRES ENGINS EQUI'!G41*0.8</f>
        <v>280</v>
      </c>
      <c r="E17" s="202">
        <f>'PRIX ELEMENTAIRES ENGINS EQUI'!G41*0.2</f>
        <v>70</v>
      </c>
      <c r="F17" s="202">
        <f>D17*C17</f>
        <v>140</v>
      </c>
      <c r="G17" s="202">
        <f>E17*C17</f>
        <v>35</v>
      </c>
      <c r="H17" s="202">
        <f>SDP!$K$4</f>
        <v>1.2</v>
      </c>
      <c r="I17" s="202">
        <f>(G17+F17)*H17</f>
        <v>210</v>
      </c>
    </row>
    <row r="18" spans="1:11" ht="21" customHeight="1">
      <c r="A18" s="200"/>
      <c r="B18" s="200"/>
      <c r="C18" s="200"/>
      <c r="D18" s="202"/>
      <c r="E18" s="202"/>
      <c r="F18" s="202">
        <f>D18*C18</f>
        <v>0</v>
      </c>
      <c r="G18" s="202">
        <f>E18*C18</f>
        <v>0</v>
      </c>
      <c r="H18" s="202">
        <f>SDP!$K$4</f>
        <v>1.2</v>
      </c>
      <c r="I18" s="202">
        <f>(G18+F18)*H18</f>
        <v>0</v>
      </c>
    </row>
    <row r="19" spans="1:11" ht="17.25" customHeight="1">
      <c r="A19" s="200"/>
      <c r="B19" s="200"/>
      <c r="C19" s="200"/>
      <c r="D19" s="202"/>
      <c r="E19" s="202"/>
      <c r="F19" s="202">
        <f t="shared" ref="F19:F24" si="3">D19*C19</f>
        <v>0</v>
      </c>
      <c r="G19" s="202">
        <f t="shared" ref="G19:G24" si="4">E19*C19</f>
        <v>0</v>
      </c>
      <c r="H19" s="202">
        <f>SDP!$K$4</f>
        <v>1.2</v>
      </c>
      <c r="I19" s="202">
        <f t="shared" ref="I19:I24" si="5">(G19+F19)*H19</f>
        <v>0</v>
      </c>
    </row>
    <row r="20" spans="1:11" ht="21" customHeight="1">
      <c r="A20" s="200"/>
      <c r="B20" s="200"/>
      <c r="C20" s="200"/>
      <c r="D20" s="202"/>
      <c r="E20" s="202"/>
      <c r="F20" s="202">
        <f t="shared" si="3"/>
        <v>0</v>
      </c>
      <c r="G20" s="202">
        <f t="shared" si="4"/>
        <v>0</v>
      </c>
      <c r="H20" s="202">
        <f>SDP!$K$4</f>
        <v>1.2</v>
      </c>
      <c r="I20" s="202">
        <f t="shared" si="5"/>
        <v>0</v>
      </c>
    </row>
    <row r="21" spans="1:11" ht="18.75" customHeight="1">
      <c r="A21" s="200"/>
      <c r="B21" s="200"/>
      <c r="C21" s="200"/>
      <c r="D21" s="202"/>
      <c r="E21" s="202"/>
      <c r="F21" s="202">
        <f t="shared" si="3"/>
        <v>0</v>
      </c>
      <c r="G21" s="202">
        <f t="shared" si="4"/>
        <v>0</v>
      </c>
      <c r="H21" s="202">
        <f>SDP!$K$4</f>
        <v>1.2</v>
      </c>
      <c r="I21" s="202">
        <f t="shared" si="5"/>
        <v>0</v>
      </c>
    </row>
    <row r="22" spans="1:11" ht="21" customHeight="1">
      <c r="A22" s="200"/>
      <c r="B22" s="200"/>
      <c r="C22" s="200"/>
      <c r="D22" s="202"/>
      <c r="E22" s="202"/>
      <c r="F22" s="202">
        <f t="shared" si="3"/>
        <v>0</v>
      </c>
      <c r="G22" s="202">
        <f t="shared" si="4"/>
        <v>0</v>
      </c>
      <c r="H22" s="202">
        <f>SDP!$K$4</f>
        <v>1.2</v>
      </c>
      <c r="I22" s="202">
        <f t="shared" si="5"/>
        <v>0</v>
      </c>
    </row>
    <row r="23" spans="1:11" ht="18.75" customHeight="1">
      <c r="A23" s="200"/>
      <c r="B23" s="200"/>
      <c r="C23" s="200"/>
      <c r="D23" s="202"/>
      <c r="E23" s="202"/>
      <c r="F23" s="202">
        <f t="shared" si="3"/>
        <v>0</v>
      </c>
      <c r="G23" s="202">
        <f t="shared" si="4"/>
        <v>0</v>
      </c>
      <c r="H23" s="202">
        <f>SDP!$K$4</f>
        <v>1.2</v>
      </c>
      <c r="I23" s="202">
        <f t="shared" si="5"/>
        <v>0</v>
      </c>
    </row>
    <row r="24" spans="1:11" ht="19.5" customHeight="1">
      <c r="A24" s="200"/>
      <c r="B24" s="200"/>
      <c r="C24" s="200"/>
      <c r="D24" s="202"/>
      <c r="E24" s="202"/>
      <c r="F24" s="202">
        <f t="shared" si="3"/>
        <v>0</v>
      </c>
      <c r="G24" s="202">
        <f t="shared" si="4"/>
        <v>0</v>
      </c>
      <c r="H24" s="202">
        <f>SDP!$K$4</f>
        <v>1.2</v>
      </c>
      <c r="I24" s="202">
        <f t="shared" si="5"/>
        <v>0</v>
      </c>
    </row>
    <row r="25" spans="1:11" ht="23.25" customHeight="1">
      <c r="A25" s="200"/>
      <c r="B25" s="200" t="s">
        <v>221</v>
      </c>
      <c r="C25" s="200"/>
      <c r="D25" s="202"/>
      <c r="E25" s="202"/>
      <c r="F25" s="202"/>
      <c r="G25" s="202"/>
      <c r="H25" s="202">
        <f>SDP!$K$4</f>
        <v>1.2</v>
      </c>
      <c r="I25" s="202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140</v>
      </c>
      <c r="G26" s="139">
        <f>SUM(G17:G25)</f>
        <v>35</v>
      </c>
      <c r="H26" s="153">
        <f>SDP!$K$4</f>
        <v>1.2</v>
      </c>
      <c r="I26" s="139">
        <f>SUM(I17:I25)</f>
        <v>210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0" t="s">
        <v>218</v>
      </c>
      <c r="B28" s="200" t="s">
        <v>221</v>
      </c>
      <c r="C28" s="200">
        <v>1</v>
      </c>
      <c r="D28" s="202">
        <f>K28*0.8</f>
        <v>33.527999999999999</v>
      </c>
      <c r="E28" s="202">
        <f>K28*0.2</f>
        <v>8.3819999999999997</v>
      </c>
      <c r="F28" s="202">
        <f>ROUND(D28*C28,3)</f>
        <v>33.527999999999999</v>
      </c>
      <c r="G28" s="202">
        <f>ROUND(E28*C28,3)</f>
        <v>8.3819999999999997</v>
      </c>
      <c r="H28" s="202">
        <f>SDP!$K$4</f>
        <v>1.2</v>
      </c>
      <c r="I28" s="202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200" t="s">
        <v>219</v>
      </c>
      <c r="B29" s="200" t="s">
        <v>221</v>
      </c>
      <c r="C29" s="200">
        <v>2</v>
      </c>
      <c r="D29" s="202">
        <f>ROUND(K29*0.8,3)</f>
        <v>29.434000000000001</v>
      </c>
      <c r="E29" s="202">
        <f>ROUND(K29*0.2,3)</f>
        <v>7.3579999999999997</v>
      </c>
      <c r="F29" s="202">
        <f>ROUND(D29*C29,3)</f>
        <v>58.868000000000002</v>
      </c>
      <c r="G29" s="202">
        <f>ROUND(E29*C29,3)</f>
        <v>14.715999999999999</v>
      </c>
      <c r="H29" s="202">
        <f>SDP!$K$4</f>
        <v>1.2</v>
      </c>
      <c r="I29" s="202">
        <f t="shared" si="6"/>
        <v>88.300799999999995</v>
      </c>
      <c r="K29">
        <f>'PRIX ELEMENTAIRES MO'!$I$16</f>
        <v>36.792000000000002</v>
      </c>
    </row>
    <row r="30" spans="1:11" ht="18" customHeight="1">
      <c r="A30" s="200" t="s">
        <v>220</v>
      </c>
      <c r="B30" s="200" t="s">
        <v>221</v>
      </c>
      <c r="C30" s="23">
        <v>4</v>
      </c>
      <c r="D30" s="202">
        <f t="shared" ref="D30" si="7">K30*0.8</f>
        <v>21.488</v>
      </c>
      <c r="E30" s="202">
        <f t="shared" ref="E30" si="8">K30*0.2</f>
        <v>5.3719999999999999</v>
      </c>
      <c r="F30" s="202">
        <f t="shared" ref="F30" si="9">D30*C30</f>
        <v>85.951999999999998</v>
      </c>
      <c r="G30" s="202">
        <f t="shared" ref="G30" si="10">E30*C30</f>
        <v>21.488</v>
      </c>
      <c r="H30" s="202">
        <f>SDP!$K$4</f>
        <v>1.2</v>
      </c>
      <c r="I30" s="202">
        <f t="shared" si="6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178.34800000000001</v>
      </c>
      <c r="G31" s="139">
        <f>SUM(G28:G30)</f>
        <v>44.585999999999999</v>
      </c>
      <c r="H31" s="153">
        <f>SDP!$K$4</f>
        <v>1.2</v>
      </c>
      <c r="I31" s="139">
        <f>SUM(I28:I30)</f>
        <v>267.52080000000001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1"/>
      <c r="E34" s="201"/>
      <c r="F34" s="201">
        <f>F31+F26</f>
        <v>318.34800000000001</v>
      </c>
      <c r="G34" s="143">
        <f>G31+G26</f>
        <v>79.585999999999999</v>
      </c>
      <c r="H34" s="156"/>
      <c r="I34" s="150">
        <f>I31+I26</f>
        <v>477.52080000000001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1"/>
      <c r="E36" s="201"/>
      <c r="F36" s="201"/>
      <c r="G36" s="201">
        <v>20</v>
      </c>
      <c r="H36" s="158"/>
      <c r="I36" s="201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42.417400000000001</v>
      </c>
      <c r="G38" s="145">
        <f>G34/G36+G15</f>
        <v>9.279300000000001</v>
      </c>
      <c r="H38" s="160"/>
      <c r="I38" s="145">
        <f>I34/G36+I15</f>
        <v>55.67604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42.417000000000002</v>
      </c>
      <c r="G39" s="146">
        <f>ROUND(G38,3)</f>
        <v>9.2789999999999999</v>
      </c>
      <c r="H39" s="161">
        <f>SDP!$K$4</f>
        <v>1.2</v>
      </c>
      <c r="I39" s="146">
        <f>ROUND(I38,3)</f>
        <v>55.676000000000002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>
  <sheetPr codeName="Feuil74"/>
  <dimension ref="A1:O39"/>
  <sheetViews>
    <sheetView topLeftCell="A13" workbookViewId="0">
      <selection activeCell="E7" sqref="E7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421</v>
      </c>
      <c r="B1" s="221" t="str">
        <f>'BP+BE'!B82</f>
        <v>Ouvrage de prise sur collecteur de vidange de la Sebkha Séjoumi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2" t="s">
        <v>418</v>
      </c>
      <c r="E3" s="202" t="s">
        <v>195</v>
      </c>
      <c r="F3" s="202" t="s">
        <v>418</v>
      </c>
      <c r="G3" s="201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0" t="str">
        <f>'PRIX ELEMENTAIRES FOURNITURES'!B120</f>
        <v>Béton 350</v>
      </c>
      <c r="B5" s="200" t="s">
        <v>23</v>
      </c>
      <c r="C5" s="200">
        <v>50</v>
      </c>
      <c r="D5" s="202">
        <f>'PRIX ELEMENTAIRES FOURNITURES'!J120*0.8</f>
        <v>67.2</v>
      </c>
      <c r="E5" s="202">
        <f>'PRIX ELEMENTAIRES FOURNITURES'!J120*0.2</f>
        <v>16.8</v>
      </c>
      <c r="F5" s="202">
        <f t="shared" ref="F5:F11" si="0">D5*C5</f>
        <v>3360</v>
      </c>
      <c r="G5" s="202">
        <f t="shared" ref="G5:G11" si="1">E5*C5</f>
        <v>840</v>
      </c>
      <c r="H5" s="158">
        <f>SDP!$K$4</f>
        <v>1.2</v>
      </c>
      <c r="I5" s="202">
        <f t="shared" ref="I5:I13" si="2">(F5+G5)*H5</f>
        <v>5040</v>
      </c>
      <c r="L5" s="136"/>
    </row>
    <row r="6" spans="1:15" ht="17.25" customHeight="1">
      <c r="A6" s="200" t="str">
        <f>'PRIX ELEMENTAIRES FOURNITURES'!B110</f>
        <v>Béton 150</v>
      </c>
      <c r="B6" s="200" t="s">
        <v>21</v>
      </c>
      <c r="C6" s="203">
        <v>8</v>
      </c>
      <c r="D6" s="202">
        <f>'PRIX ELEMENTAIRES FOURNITURES'!J110*0.8</f>
        <v>48.56</v>
      </c>
      <c r="E6" s="202">
        <f>'PRIX ELEMENTAIRES FOURNITURES'!J110*0.2</f>
        <v>12.14</v>
      </c>
      <c r="F6" s="202">
        <f t="shared" si="0"/>
        <v>388.48</v>
      </c>
      <c r="G6" s="202">
        <f t="shared" si="1"/>
        <v>97.12</v>
      </c>
      <c r="H6" s="158">
        <f>SDP!$K$4</f>
        <v>1.2</v>
      </c>
      <c r="I6" s="202">
        <f t="shared" si="2"/>
        <v>582.72</v>
      </c>
      <c r="L6" s="136"/>
    </row>
    <row r="7" spans="1:15" ht="15" customHeight="1">
      <c r="A7" s="200" t="str">
        <f>'PRIX ELEMENTAIRES FOURNITURES'!B49</f>
        <v>coffrages lisses</v>
      </c>
      <c r="B7" s="204" t="s">
        <v>21</v>
      </c>
      <c r="C7" s="200">
        <v>160</v>
      </c>
      <c r="D7" s="202">
        <f>'PRIX ELEMENTAIRES FOURNITURES'!J49*0.8</f>
        <v>12.799776000000001</v>
      </c>
      <c r="E7" s="202">
        <f>'PRIX ELEMENTAIRES FOURNITURES'!J49*0.2</f>
        <v>3.1999440000000003</v>
      </c>
      <c r="F7" s="202">
        <f t="shared" si="0"/>
        <v>2047.9641600000002</v>
      </c>
      <c r="G7" s="202">
        <f t="shared" si="1"/>
        <v>511.99104000000005</v>
      </c>
      <c r="H7" s="158">
        <f>SDP!$K$4</f>
        <v>1.2</v>
      </c>
      <c r="I7" s="202">
        <f t="shared" si="2"/>
        <v>3071.9462400000002</v>
      </c>
    </row>
    <row r="8" spans="1:15" ht="21" customHeight="1">
      <c r="A8" s="200" t="str">
        <f>'PRIX ELEMENTAIRES FOURNITURES'!B118</f>
        <v>flinkote</v>
      </c>
      <c r="B8" s="204" t="s">
        <v>21</v>
      </c>
      <c r="C8" s="200">
        <v>80</v>
      </c>
      <c r="D8" s="202">
        <f>'PRIX ELEMENTAIRES FOURNITURES'!J118*0.8</f>
        <v>0.8</v>
      </c>
      <c r="E8" s="202">
        <f>'PRIX ELEMENTAIRES FOURNITURES'!J118*0.2</f>
        <v>0.2</v>
      </c>
      <c r="F8" s="202">
        <f t="shared" si="0"/>
        <v>64</v>
      </c>
      <c r="G8" s="202">
        <f t="shared" si="1"/>
        <v>16</v>
      </c>
      <c r="H8" s="158">
        <f>SDP!$K$4</f>
        <v>1.2</v>
      </c>
      <c r="I8" s="202">
        <f t="shared" si="2"/>
        <v>96</v>
      </c>
      <c r="L8" s="136"/>
    </row>
    <row r="9" spans="1:15" ht="19.5" customHeight="1">
      <c r="A9" s="200" t="str">
        <f>'PRIX ELEMENTAIRES FOURNITURES'!B61</f>
        <v>garde corps en acier traite</v>
      </c>
      <c r="B9" s="204" t="s">
        <v>24</v>
      </c>
      <c r="C9" s="200">
        <v>19</v>
      </c>
      <c r="D9" s="202">
        <f>'PRIX ELEMENTAIRES FOURNITURES'!J61*0.8</f>
        <v>51.999600000000001</v>
      </c>
      <c r="E9" s="202">
        <f>'PRIX ELEMENTAIRES FOURNITURES'!J61*0.2</f>
        <v>12.9999</v>
      </c>
      <c r="F9" s="202">
        <f t="shared" si="0"/>
        <v>987.99239999999998</v>
      </c>
      <c r="G9" s="202">
        <f t="shared" si="1"/>
        <v>246.99809999999999</v>
      </c>
      <c r="H9" s="158">
        <f>SDP!$K$4</f>
        <v>1.2</v>
      </c>
      <c r="I9" s="202">
        <f t="shared" si="2"/>
        <v>1481.9885999999999</v>
      </c>
      <c r="L9" s="136"/>
    </row>
    <row r="10" spans="1:15" ht="17.25" customHeight="1">
      <c r="A10" s="200" t="str">
        <f>'PRIX ELEMENTAIRES FOURNITURES'!B144</f>
        <v>vanne</v>
      </c>
      <c r="B10" s="204" t="s">
        <v>467</v>
      </c>
      <c r="C10" s="200">
        <v>1</v>
      </c>
      <c r="D10" s="202">
        <f>'PRIX ELEMENTAIRES FOURNITURES'!J144*0.8</f>
        <v>160</v>
      </c>
      <c r="E10" s="202">
        <f>'PRIX ELEMENTAIRES FOURNITURES'!J144*0.2</f>
        <v>40</v>
      </c>
      <c r="F10" s="202">
        <f t="shared" si="0"/>
        <v>160</v>
      </c>
      <c r="G10" s="202">
        <f t="shared" si="1"/>
        <v>40</v>
      </c>
      <c r="H10" s="158">
        <f>SDP!$K$4</f>
        <v>1.2</v>
      </c>
      <c r="I10" s="202">
        <f t="shared" si="2"/>
        <v>240</v>
      </c>
      <c r="L10" s="136"/>
    </row>
    <row r="11" spans="1:15" ht="18" customHeight="1">
      <c r="A11" s="200" t="str">
        <f>'PRIX ELEMENTAIRES FOURNITURES'!B28</f>
        <v>Acier</v>
      </c>
      <c r="B11" s="204" t="s">
        <v>143</v>
      </c>
      <c r="C11" s="23">
        <v>3300</v>
      </c>
      <c r="D11" s="202">
        <f>'PRIX ELEMENTAIRES FOURNITURES'!J28*0.8</f>
        <v>1.0903200000000002</v>
      </c>
      <c r="E11" s="202">
        <f>'PRIX ELEMENTAIRES FOURNITURES'!J28*0.2</f>
        <v>0.27258000000000004</v>
      </c>
      <c r="F11" s="202">
        <f t="shared" si="0"/>
        <v>3598.0560000000005</v>
      </c>
      <c r="G11" s="202">
        <f t="shared" si="1"/>
        <v>899.51400000000012</v>
      </c>
      <c r="H11" s="158">
        <f>SDP!$K$4</f>
        <v>1.2</v>
      </c>
      <c r="I11" s="202">
        <f t="shared" si="2"/>
        <v>5397.0840000000007</v>
      </c>
      <c r="L11" s="136"/>
    </row>
    <row r="12" spans="1:15" ht="19.5" customHeight="1">
      <c r="A12" s="200" t="str">
        <f>'PRIX ELEMENTAIRES FOURNITURES'!B145</f>
        <v>conduite 1000 BA</v>
      </c>
      <c r="B12" s="204" t="s">
        <v>24</v>
      </c>
      <c r="C12" s="200">
        <v>2</v>
      </c>
      <c r="D12" s="202">
        <f>'PRIX ELEMENTAIRES FOURNITURES'!J145*0.8</f>
        <v>104</v>
      </c>
      <c r="E12" s="202">
        <f>'PRIX ELEMENTAIRES FOURNITURES'!J145*0.2</f>
        <v>26</v>
      </c>
      <c r="F12" s="206">
        <f t="shared" ref="F12" si="3">D12*C12</f>
        <v>208</v>
      </c>
      <c r="G12" s="206">
        <f t="shared" ref="G12" si="4">E12*C12</f>
        <v>52</v>
      </c>
      <c r="H12" s="158">
        <f>SDP!$K$4</f>
        <v>1.2</v>
      </c>
      <c r="I12" s="206">
        <f t="shared" si="2"/>
        <v>312</v>
      </c>
      <c r="L12" s="136"/>
    </row>
    <row r="13" spans="1:15" ht="25.5" customHeight="1">
      <c r="A13" s="200" t="str">
        <f>'PRIX ELEMENTAIRES FOURNITURES'!B146</f>
        <v>dispositif de drainage</v>
      </c>
      <c r="B13" s="204" t="s">
        <v>23</v>
      </c>
      <c r="C13" s="200">
        <v>28</v>
      </c>
      <c r="D13" s="202">
        <f>'PRIX ELEMENTAIRES FOURNITURES'!J146*0.8</f>
        <v>22.400000000000002</v>
      </c>
      <c r="E13" s="202">
        <f>'PRIX ELEMENTAIRES FOURNITURES'!J146*0.2</f>
        <v>5.6000000000000005</v>
      </c>
      <c r="F13" s="206">
        <f t="shared" ref="F13" si="5">D13*C13</f>
        <v>627.20000000000005</v>
      </c>
      <c r="G13" s="206">
        <f t="shared" ref="G13" si="6">E13*C13</f>
        <v>156.80000000000001</v>
      </c>
      <c r="H13" s="158">
        <f>SDP!$K$4</f>
        <v>1.2</v>
      </c>
      <c r="I13" s="206">
        <f t="shared" si="2"/>
        <v>940.8</v>
      </c>
      <c r="L13" s="136"/>
    </row>
    <row r="14" spans="1:15" ht="23.25" customHeight="1">
      <c r="A14" s="200"/>
      <c r="B14" s="200"/>
      <c r="C14" s="200"/>
      <c r="D14" s="202"/>
      <c r="E14" s="202"/>
      <c r="F14" s="202"/>
      <c r="G14" s="202"/>
      <c r="H14" s="158">
        <f>SDP!$K$4</f>
        <v>1.2</v>
      </c>
      <c r="I14" s="202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14302.115700000002</v>
      </c>
      <c r="G15" s="139">
        <f>SUM(G5:G14)</f>
        <v>2860.4231400000003</v>
      </c>
      <c r="H15" s="153">
        <f>SDP!$K$4</f>
        <v>1.2</v>
      </c>
      <c r="I15" s="139">
        <f>SUM(I5:I14)</f>
        <v>17162.538840000001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0" t="str">
        <f>'PRIX ELEMENTAIRES ENGINS EQUI'!B28</f>
        <v>Atelier ferraillage</v>
      </c>
      <c r="B17" s="200" t="s">
        <v>221</v>
      </c>
      <c r="C17" s="200">
        <v>4</v>
      </c>
      <c r="D17" s="202">
        <f>'PRIX ELEMENTAIRES ENGINS EQUI'!G28*0.8</f>
        <v>80</v>
      </c>
      <c r="E17" s="202">
        <f>'PRIX ELEMENTAIRES ENGINS EQUI'!G28*0.2</f>
        <v>20</v>
      </c>
      <c r="F17" s="202">
        <f>D17*C17</f>
        <v>320</v>
      </c>
      <c r="G17" s="202">
        <f>E17*C17</f>
        <v>80</v>
      </c>
      <c r="H17" s="202">
        <f>SDP!$K$4</f>
        <v>1.2</v>
      </c>
      <c r="I17" s="202">
        <f>(G17+F17)*H17</f>
        <v>480</v>
      </c>
    </row>
    <row r="18" spans="1:11" ht="21" customHeight="1">
      <c r="A18" s="200" t="str">
        <f>'PRIX ELEMENTAIRES ENGINS EQUI'!B18</f>
        <v>Camion plâteau/semi</v>
      </c>
      <c r="B18" s="204" t="s">
        <v>221</v>
      </c>
      <c r="C18" s="200">
        <v>2</v>
      </c>
      <c r="D18" s="202">
        <f>'PRIX ELEMENTAIRES ENGINS EQUI'!G18*0.8</f>
        <v>360</v>
      </c>
      <c r="E18" s="202">
        <f>'PRIX ELEMENTAIRES ENGINS EQUI'!G18*0.2</f>
        <v>90</v>
      </c>
      <c r="F18" s="202">
        <f>D18*C18</f>
        <v>720</v>
      </c>
      <c r="G18" s="202">
        <f>E18*C18</f>
        <v>180</v>
      </c>
      <c r="H18" s="202">
        <f>SDP!$K$4</f>
        <v>1.2</v>
      </c>
      <c r="I18" s="202">
        <f>(G18+F18)*H18</f>
        <v>1080</v>
      </c>
    </row>
    <row r="19" spans="1:11" ht="17.25" customHeight="1">
      <c r="A19" s="200" t="str">
        <f>'PRIX ELEMENTAIRES ENGINS EQUI'!B13</f>
        <v>Grader/niveleuse</v>
      </c>
      <c r="B19" s="204" t="s">
        <v>221</v>
      </c>
      <c r="C19" s="200">
        <v>5</v>
      </c>
      <c r="D19" s="202">
        <f>'PRIX ELEMENTAIRES ENGINS EQUI'!G13*0.8</f>
        <v>400</v>
      </c>
      <c r="E19" s="202">
        <f>'PRIX ELEMENTAIRES ENGINS EQUI'!G13*0.2</f>
        <v>100</v>
      </c>
      <c r="F19" s="202">
        <f t="shared" ref="F19:F24" si="7">D19*C19</f>
        <v>2000</v>
      </c>
      <c r="G19" s="202">
        <f t="shared" ref="G19:G24" si="8">E19*C19</f>
        <v>500</v>
      </c>
      <c r="H19" s="202">
        <f>SDP!$K$4</f>
        <v>1.2</v>
      </c>
      <c r="I19" s="202">
        <f t="shared" ref="I19:I24" si="9">(G19+F19)*H19</f>
        <v>3000</v>
      </c>
    </row>
    <row r="20" spans="1:11" ht="21" customHeight="1">
      <c r="A20" s="200" t="str">
        <f>'PRIX ELEMENTAIRES ENGINS EQUI'!B15</f>
        <v>Trax</v>
      </c>
      <c r="B20" s="204" t="s">
        <v>221</v>
      </c>
      <c r="C20" s="200">
        <v>5</v>
      </c>
      <c r="D20" s="202">
        <f>'PRIX ELEMENTAIRES ENGINS EQUI'!G15*0.8</f>
        <v>280</v>
      </c>
      <c r="E20" s="202">
        <f>'PRIX ELEMENTAIRES ENGINS EQUI'!G15*0.2</f>
        <v>70</v>
      </c>
      <c r="F20" s="202">
        <f t="shared" si="7"/>
        <v>1400</v>
      </c>
      <c r="G20" s="202">
        <f t="shared" si="8"/>
        <v>350</v>
      </c>
      <c r="H20" s="202">
        <f>SDP!$K$4</f>
        <v>1.2</v>
      </c>
      <c r="I20" s="202">
        <f t="shared" si="9"/>
        <v>2100</v>
      </c>
    </row>
    <row r="21" spans="1:11" ht="18.75" customHeight="1">
      <c r="A21" s="200" t="str">
        <f>'PRIX ELEMENTAIRES ENGINS EQUI'!B20</f>
        <v>Pompe</v>
      </c>
      <c r="B21" s="204" t="s">
        <v>221</v>
      </c>
      <c r="C21" s="200">
        <v>15</v>
      </c>
      <c r="D21" s="202">
        <f>'PRIX ELEMENTAIRES ENGINS EQUI'!G20*0.8</f>
        <v>40</v>
      </c>
      <c r="E21" s="202">
        <f>'PRIX ELEMENTAIRES ENGINS EQUI'!G20*0.2</f>
        <v>10</v>
      </c>
      <c r="F21" s="202">
        <f t="shared" si="7"/>
        <v>600</v>
      </c>
      <c r="G21" s="202">
        <f t="shared" si="8"/>
        <v>150</v>
      </c>
      <c r="H21" s="202">
        <f>SDP!$K$4</f>
        <v>1.2</v>
      </c>
      <c r="I21" s="202">
        <f t="shared" si="9"/>
        <v>900</v>
      </c>
    </row>
    <row r="22" spans="1:11" ht="21" customHeight="1">
      <c r="A22" s="200"/>
      <c r="B22" s="200"/>
      <c r="C22" s="200"/>
      <c r="D22" s="202"/>
      <c r="E22" s="202"/>
      <c r="F22" s="202">
        <f t="shared" si="7"/>
        <v>0</v>
      </c>
      <c r="G22" s="202">
        <f t="shared" si="8"/>
        <v>0</v>
      </c>
      <c r="H22" s="202">
        <f>SDP!$K$4</f>
        <v>1.2</v>
      </c>
      <c r="I22" s="202">
        <f t="shared" si="9"/>
        <v>0</v>
      </c>
    </row>
    <row r="23" spans="1:11" ht="18.75" customHeight="1">
      <c r="A23" s="200"/>
      <c r="B23" s="200"/>
      <c r="C23" s="200"/>
      <c r="D23" s="202"/>
      <c r="E23" s="202"/>
      <c r="F23" s="202">
        <f t="shared" si="7"/>
        <v>0</v>
      </c>
      <c r="G23" s="202">
        <f t="shared" si="8"/>
        <v>0</v>
      </c>
      <c r="H23" s="202">
        <f>SDP!$K$4</f>
        <v>1.2</v>
      </c>
      <c r="I23" s="202">
        <f t="shared" si="9"/>
        <v>0</v>
      </c>
    </row>
    <row r="24" spans="1:11" ht="19.5" customHeight="1">
      <c r="A24" s="200"/>
      <c r="B24" s="200"/>
      <c r="C24" s="200"/>
      <c r="D24" s="202"/>
      <c r="E24" s="202"/>
      <c r="F24" s="202">
        <f t="shared" si="7"/>
        <v>0</v>
      </c>
      <c r="G24" s="202">
        <f t="shared" si="8"/>
        <v>0</v>
      </c>
      <c r="H24" s="202">
        <f>SDP!$K$4</f>
        <v>1.2</v>
      </c>
      <c r="I24" s="202">
        <f t="shared" si="9"/>
        <v>0</v>
      </c>
    </row>
    <row r="25" spans="1:11" ht="23.25" customHeight="1">
      <c r="A25" s="200"/>
      <c r="B25" s="200" t="s">
        <v>221</v>
      </c>
      <c r="C25" s="200"/>
      <c r="D25" s="202"/>
      <c r="E25" s="202"/>
      <c r="F25" s="202"/>
      <c r="G25" s="202"/>
      <c r="H25" s="202">
        <f>SDP!$K$4</f>
        <v>1.2</v>
      </c>
      <c r="I25" s="202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5040</v>
      </c>
      <c r="G26" s="139">
        <f>SUM(G17:G25)</f>
        <v>1260</v>
      </c>
      <c r="H26" s="153">
        <f>SDP!$K$4</f>
        <v>1.2</v>
      </c>
      <c r="I26" s="139">
        <f>SUM(I17:I25)</f>
        <v>7560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0" t="s">
        <v>218</v>
      </c>
      <c r="B28" s="200" t="s">
        <v>221</v>
      </c>
      <c r="C28" s="200">
        <v>30</v>
      </c>
      <c r="D28" s="202">
        <f>K28*0.8</f>
        <v>33.527999999999999</v>
      </c>
      <c r="E28" s="202">
        <f>K28*0.2</f>
        <v>8.3819999999999997</v>
      </c>
      <c r="F28" s="202">
        <f>ROUND(D28*C28,3)</f>
        <v>1005.84</v>
      </c>
      <c r="G28" s="202">
        <f>ROUND(E28*C28,3)</f>
        <v>251.46</v>
      </c>
      <c r="H28" s="202">
        <f>SDP!$K$4</f>
        <v>1.2</v>
      </c>
      <c r="I28" s="202">
        <f t="shared" ref="I28:I30" si="10">(F28+G28)*H28</f>
        <v>1508.76</v>
      </c>
      <c r="K28">
        <f>'PRIX ELEMENTAIRES MO'!$I$15</f>
        <v>41.91</v>
      </c>
    </row>
    <row r="29" spans="1:11" ht="18" customHeight="1">
      <c r="A29" s="200" t="s">
        <v>219</v>
      </c>
      <c r="B29" s="200" t="s">
        <v>221</v>
      </c>
      <c r="C29" s="200">
        <v>60</v>
      </c>
      <c r="D29" s="202">
        <f>ROUND(K29*0.8,3)</f>
        <v>29.434000000000001</v>
      </c>
      <c r="E29" s="202">
        <f>ROUND(K29*0.2,3)</f>
        <v>7.3579999999999997</v>
      </c>
      <c r="F29" s="202">
        <f>ROUND(D29*C29,3)</f>
        <v>1766.04</v>
      </c>
      <c r="G29" s="202">
        <f>ROUND(E29*C29,3)</f>
        <v>441.48</v>
      </c>
      <c r="H29" s="202">
        <f>SDP!$K$4</f>
        <v>1.2</v>
      </c>
      <c r="I29" s="202">
        <f t="shared" si="10"/>
        <v>2649.0239999999999</v>
      </c>
      <c r="K29">
        <f>'PRIX ELEMENTAIRES MO'!$I$16</f>
        <v>36.792000000000002</v>
      </c>
    </row>
    <row r="30" spans="1:11" ht="18" customHeight="1">
      <c r="A30" s="200" t="s">
        <v>220</v>
      </c>
      <c r="B30" s="200" t="s">
        <v>221</v>
      </c>
      <c r="C30" s="23">
        <v>240</v>
      </c>
      <c r="D30" s="202">
        <f t="shared" ref="D30" si="11">K30*0.8</f>
        <v>21.488</v>
      </c>
      <c r="E30" s="202">
        <f t="shared" ref="E30" si="12">K30*0.2</f>
        <v>5.3719999999999999</v>
      </c>
      <c r="F30" s="202">
        <f t="shared" ref="F30" si="13">D30*C30</f>
        <v>5157.12</v>
      </c>
      <c r="G30" s="202">
        <f t="shared" ref="G30" si="14">E30*C30</f>
        <v>1289.28</v>
      </c>
      <c r="H30" s="202">
        <f>SDP!$K$4</f>
        <v>1.2</v>
      </c>
      <c r="I30" s="202">
        <f t="shared" si="10"/>
        <v>7735.6799999999994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7929</v>
      </c>
      <c r="G31" s="139">
        <f>SUM(G28:G30)</f>
        <v>1982.22</v>
      </c>
      <c r="H31" s="153">
        <f>SDP!$K$4</f>
        <v>1.2</v>
      </c>
      <c r="I31" s="139">
        <f>SUM(I28:I30)</f>
        <v>11893.464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1"/>
      <c r="E34" s="201"/>
      <c r="F34" s="201">
        <f>F31+F26</f>
        <v>12969</v>
      </c>
      <c r="G34" s="143">
        <f>G31+G26</f>
        <v>3242.2200000000003</v>
      </c>
      <c r="H34" s="156"/>
      <c r="I34" s="150">
        <f>I31+I26</f>
        <v>19453.464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1"/>
      <c r="E36" s="201"/>
      <c r="F36" s="201"/>
      <c r="G36" s="201">
        <v>1</v>
      </c>
      <c r="H36" s="158"/>
      <c r="I36" s="201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27271.115700000002</v>
      </c>
      <c r="G38" s="145">
        <f>G34/G36+G15</f>
        <v>6102.6431400000001</v>
      </c>
      <c r="H38" s="160"/>
      <c r="I38" s="145">
        <f>I34/G36+I15</f>
        <v>36616.002840000001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27271.116000000002</v>
      </c>
      <c r="G39" s="146">
        <f>ROUND(G38,3)</f>
        <v>6102.643</v>
      </c>
      <c r="H39" s="161">
        <f>SDP!$K$4</f>
        <v>1.2</v>
      </c>
      <c r="I39" s="146">
        <f>ROUND(I38,3)</f>
        <v>36616.002999999997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>
  <sheetPr codeName="Feuil75"/>
  <dimension ref="A1:O39"/>
  <sheetViews>
    <sheetView workbookViewId="0">
      <selection activeCell="C13" sqref="C13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422</v>
      </c>
      <c r="B1" s="221" t="str">
        <f>'BP+BE'!B83</f>
        <v>Ouvrage de rejet sur Oued Méliane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tr">
        <f>'PRIX ELEMENTAIRES FOURNITURES'!B120</f>
        <v>Béton 350</v>
      </c>
      <c r="B5" s="204" t="s">
        <v>23</v>
      </c>
      <c r="C5" s="204">
        <v>50</v>
      </c>
      <c r="D5" s="206">
        <f>'PRIX ELEMENTAIRES FOURNITURES'!J120*0.8</f>
        <v>67.2</v>
      </c>
      <c r="E5" s="206">
        <f>'PRIX ELEMENTAIRES FOURNITURES'!J120*0.2</f>
        <v>16.8</v>
      </c>
      <c r="F5" s="206">
        <f t="shared" ref="F5:F13" si="0">D5*C5</f>
        <v>3360</v>
      </c>
      <c r="G5" s="206">
        <f t="shared" ref="G5:G13" si="1">E5*C5</f>
        <v>840</v>
      </c>
      <c r="H5" s="158">
        <f>SDP!$K$4</f>
        <v>1.2</v>
      </c>
      <c r="I5" s="206">
        <f t="shared" ref="I5:I13" si="2">(F5+G5)*H5</f>
        <v>5040</v>
      </c>
      <c r="L5" s="136"/>
    </row>
    <row r="6" spans="1:15" ht="17.25" customHeight="1">
      <c r="A6" s="204" t="str">
        <f>'PRIX ELEMENTAIRES FOURNITURES'!B110</f>
        <v>Béton 150</v>
      </c>
      <c r="B6" s="204" t="s">
        <v>21</v>
      </c>
      <c r="C6" s="203">
        <v>20</v>
      </c>
      <c r="D6" s="206">
        <f>'PRIX ELEMENTAIRES FOURNITURES'!J110*0.8</f>
        <v>48.56</v>
      </c>
      <c r="E6" s="206">
        <f>'PRIX ELEMENTAIRES FOURNITURES'!J110*0.2</f>
        <v>12.14</v>
      </c>
      <c r="F6" s="206">
        <f t="shared" si="0"/>
        <v>971.2</v>
      </c>
      <c r="G6" s="206">
        <f t="shared" si="1"/>
        <v>242.8</v>
      </c>
      <c r="H6" s="158">
        <f>SDP!$K$4</f>
        <v>1.2</v>
      </c>
      <c r="I6" s="206">
        <f t="shared" si="2"/>
        <v>1456.8</v>
      </c>
      <c r="L6" s="136"/>
    </row>
    <row r="7" spans="1:15" ht="15" customHeight="1">
      <c r="A7" s="204" t="str">
        <f>'PRIX ELEMENTAIRES FOURNITURES'!B49</f>
        <v>coffrages lisses</v>
      </c>
      <c r="B7" s="204" t="s">
        <v>21</v>
      </c>
      <c r="C7" s="204">
        <v>90</v>
      </c>
      <c r="D7" s="206">
        <f>'PRIX ELEMENTAIRES FOURNITURES'!J49*0.8</f>
        <v>12.799776000000001</v>
      </c>
      <c r="E7" s="206">
        <f>'PRIX ELEMENTAIRES FOURNITURES'!J49*0.2</f>
        <v>3.1999440000000003</v>
      </c>
      <c r="F7" s="206">
        <f t="shared" si="0"/>
        <v>1151.9798400000002</v>
      </c>
      <c r="G7" s="206">
        <f t="shared" si="1"/>
        <v>287.99496000000005</v>
      </c>
      <c r="H7" s="158">
        <f>SDP!$K$4</f>
        <v>1.2</v>
      </c>
      <c r="I7" s="206">
        <f t="shared" si="2"/>
        <v>1727.9697600000002</v>
      </c>
    </row>
    <row r="8" spans="1:15" ht="21" customHeight="1">
      <c r="A8" s="204" t="str">
        <f>'PRIX ELEMENTAIRES FOURNITURES'!B118</f>
        <v>flinkote</v>
      </c>
      <c r="B8" s="204" t="s">
        <v>21</v>
      </c>
      <c r="C8" s="204">
        <v>40</v>
      </c>
      <c r="D8" s="206">
        <f>'PRIX ELEMENTAIRES FOURNITURES'!J118*0.8</f>
        <v>0.8</v>
      </c>
      <c r="E8" s="206">
        <f>'PRIX ELEMENTAIRES FOURNITURES'!J118*0.2</f>
        <v>0.2</v>
      </c>
      <c r="F8" s="206">
        <f t="shared" si="0"/>
        <v>32</v>
      </c>
      <c r="G8" s="206">
        <f t="shared" si="1"/>
        <v>8</v>
      </c>
      <c r="H8" s="158">
        <f>SDP!$K$4</f>
        <v>1.2</v>
      </c>
      <c r="I8" s="206">
        <f t="shared" si="2"/>
        <v>48</v>
      </c>
      <c r="L8" s="136"/>
    </row>
    <row r="9" spans="1:15" ht="19.5" customHeight="1">
      <c r="A9" s="204" t="str">
        <f>'PRIX ELEMENTAIRES FOURNITURES'!B147</f>
        <v>enrochement 0,4 cm</v>
      </c>
      <c r="B9" s="204" t="s">
        <v>23</v>
      </c>
      <c r="C9" s="204">
        <v>140</v>
      </c>
      <c r="D9" s="206">
        <f>'PRIX ELEMENTAIRES FOURNITURES'!J147*0.8</f>
        <v>32</v>
      </c>
      <c r="E9" s="206">
        <f>'PRIX ELEMENTAIRES FOURNITURES'!J147*0.2</f>
        <v>8</v>
      </c>
      <c r="F9" s="206">
        <f t="shared" si="0"/>
        <v>4480</v>
      </c>
      <c r="G9" s="206">
        <f t="shared" si="1"/>
        <v>1120</v>
      </c>
      <c r="H9" s="158">
        <f>SDP!$K$4</f>
        <v>1.2</v>
      </c>
      <c r="I9" s="206">
        <f t="shared" si="2"/>
        <v>6720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 t="str">
        <f>'PRIX ELEMENTAIRES FOURNITURES'!B28</f>
        <v>Acier</v>
      </c>
      <c r="B11" s="204" t="s">
        <v>143</v>
      </c>
      <c r="C11" s="23">
        <v>2700</v>
      </c>
      <c r="D11" s="206">
        <f>'PRIX ELEMENTAIRES FOURNITURES'!J28*0.8</f>
        <v>1.0903200000000002</v>
      </c>
      <c r="E11" s="206">
        <f>'PRIX ELEMENTAIRES FOURNITURES'!J28*0.2</f>
        <v>0.27258000000000004</v>
      </c>
      <c r="F11" s="206">
        <f t="shared" si="0"/>
        <v>2943.8640000000005</v>
      </c>
      <c r="G11" s="206">
        <f t="shared" si="1"/>
        <v>735.96600000000012</v>
      </c>
      <c r="H11" s="158">
        <f>SDP!$K$4</f>
        <v>1.2</v>
      </c>
      <c r="I11" s="206">
        <f t="shared" si="2"/>
        <v>4415.7960000000012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16173.804800000002</v>
      </c>
      <c r="G15" s="139">
        <f>SUM(G5:G14)</f>
        <v>3234.7609600000005</v>
      </c>
      <c r="H15" s="153">
        <f>SDP!$K$4</f>
        <v>1.2</v>
      </c>
      <c r="I15" s="139">
        <f>SUM(I5:I14)</f>
        <v>19408.565760000001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 t="str">
        <f>'PRIX ELEMENTAIRES ENGINS EQUI'!B28</f>
        <v>Atelier ferraillage</v>
      </c>
      <c r="B17" s="204" t="s">
        <v>221</v>
      </c>
      <c r="C17" s="204">
        <v>4</v>
      </c>
      <c r="D17" s="206">
        <f>'PRIX ELEMENTAIRES ENGINS EQUI'!G28*0.8</f>
        <v>80</v>
      </c>
      <c r="E17" s="206">
        <f>'PRIX ELEMENTAIRES ENGINS EQUI'!G28*0.2</f>
        <v>20</v>
      </c>
      <c r="F17" s="206">
        <f>D17*C17</f>
        <v>320</v>
      </c>
      <c r="G17" s="206">
        <f>E17*C17</f>
        <v>80</v>
      </c>
      <c r="H17" s="206">
        <f>SDP!$K$4</f>
        <v>1.2</v>
      </c>
      <c r="I17" s="206">
        <f>(G17+F17)*H17</f>
        <v>480</v>
      </c>
    </row>
    <row r="18" spans="1:11" ht="21" customHeight="1">
      <c r="A18" s="204" t="str">
        <f>'PRIX ELEMENTAIRES ENGINS EQUI'!B18</f>
        <v>Camion plâteau/semi</v>
      </c>
      <c r="B18" s="204" t="s">
        <v>221</v>
      </c>
      <c r="C18" s="204">
        <v>2</v>
      </c>
      <c r="D18" s="206">
        <f>'PRIX ELEMENTAIRES ENGINS EQUI'!G18*0.8</f>
        <v>360</v>
      </c>
      <c r="E18" s="206">
        <f>'PRIX ELEMENTAIRES ENGINS EQUI'!G18*0.2</f>
        <v>90</v>
      </c>
      <c r="F18" s="206">
        <f>D18*C18</f>
        <v>720</v>
      </c>
      <c r="G18" s="206">
        <f>E18*C18</f>
        <v>180</v>
      </c>
      <c r="H18" s="206">
        <f>SDP!$K$4</f>
        <v>1.2</v>
      </c>
      <c r="I18" s="206">
        <f>(G18+F18)*H18</f>
        <v>1080</v>
      </c>
    </row>
    <row r="19" spans="1:11" ht="17.25" customHeight="1">
      <c r="A19" s="204" t="str">
        <f>'PRIX ELEMENTAIRES ENGINS EQUI'!B13</f>
        <v>Grader/niveleuse</v>
      </c>
      <c r="B19" s="204" t="s">
        <v>221</v>
      </c>
      <c r="C19" s="204">
        <v>5</v>
      </c>
      <c r="D19" s="206">
        <f>'PRIX ELEMENTAIRES ENGINS EQUI'!G13*0.8</f>
        <v>400</v>
      </c>
      <c r="E19" s="206">
        <f>'PRIX ELEMENTAIRES ENGINS EQUI'!G13*0.2</f>
        <v>100</v>
      </c>
      <c r="F19" s="206">
        <f t="shared" ref="F19:F24" si="3">D19*C19</f>
        <v>2000</v>
      </c>
      <c r="G19" s="206">
        <f t="shared" ref="G19:G24" si="4">E19*C19</f>
        <v>500</v>
      </c>
      <c r="H19" s="206">
        <f>SDP!$K$4</f>
        <v>1.2</v>
      </c>
      <c r="I19" s="206">
        <f t="shared" ref="I19:I24" si="5">(G19+F19)*H19</f>
        <v>3000</v>
      </c>
    </row>
    <row r="20" spans="1:11" ht="21" customHeight="1">
      <c r="A20" s="204" t="str">
        <f>'PRIX ELEMENTAIRES ENGINS EQUI'!B15</f>
        <v>Trax</v>
      </c>
      <c r="B20" s="204" t="s">
        <v>221</v>
      </c>
      <c r="C20" s="204">
        <v>5</v>
      </c>
      <c r="D20" s="206">
        <f>'PRIX ELEMENTAIRES ENGINS EQUI'!G15*0.8</f>
        <v>280</v>
      </c>
      <c r="E20" s="206">
        <f>'PRIX ELEMENTAIRES ENGINS EQUI'!G15*0.2</f>
        <v>70</v>
      </c>
      <c r="F20" s="206">
        <f t="shared" si="3"/>
        <v>1400</v>
      </c>
      <c r="G20" s="206">
        <f t="shared" si="4"/>
        <v>350</v>
      </c>
      <c r="H20" s="206">
        <f>SDP!$K$4</f>
        <v>1.2</v>
      </c>
      <c r="I20" s="206">
        <f t="shared" si="5"/>
        <v>2100</v>
      </c>
    </row>
    <row r="21" spans="1:11" ht="18.75" customHeight="1">
      <c r="A21" s="204" t="str">
        <f>'PRIX ELEMENTAIRES ENGINS EQUI'!B20</f>
        <v>Pompe</v>
      </c>
      <c r="B21" s="204" t="s">
        <v>221</v>
      </c>
      <c r="C21" s="204">
        <v>15</v>
      </c>
      <c r="D21" s="206">
        <f>'PRIX ELEMENTAIRES ENGINS EQUI'!G20*0.8</f>
        <v>40</v>
      </c>
      <c r="E21" s="206">
        <f>'PRIX ELEMENTAIRES ENGINS EQUI'!G20*0.2</f>
        <v>10</v>
      </c>
      <c r="F21" s="206">
        <f t="shared" si="3"/>
        <v>600</v>
      </c>
      <c r="G21" s="206">
        <f t="shared" si="4"/>
        <v>150</v>
      </c>
      <c r="H21" s="206">
        <f>SDP!$K$4</f>
        <v>1.2</v>
      </c>
      <c r="I21" s="206">
        <f t="shared" si="5"/>
        <v>900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5040</v>
      </c>
      <c r="G26" s="139">
        <f>SUM(G17:G25)</f>
        <v>1260</v>
      </c>
      <c r="H26" s="153">
        <f>SDP!$K$4</f>
        <v>1.2</v>
      </c>
      <c r="I26" s="139">
        <f>SUM(I17:I25)</f>
        <v>7560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>
        <v>30</v>
      </c>
      <c r="D28" s="206">
        <f>K28*0.8</f>
        <v>33.527999999999999</v>
      </c>
      <c r="E28" s="206">
        <f>K28*0.2</f>
        <v>8.3819999999999997</v>
      </c>
      <c r="F28" s="206">
        <f>ROUND(D28*C28,3)</f>
        <v>1005.84</v>
      </c>
      <c r="G28" s="206">
        <f>ROUND(E28*C28,3)</f>
        <v>251.46</v>
      </c>
      <c r="H28" s="206">
        <f>SDP!$K$4</f>
        <v>1.2</v>
      </c>
      <c r="I28" s="206">
        <f t="shared" ref="I28:I30" si="6">(F28+G28)*H28</f>
        <v>1508.76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>
        <v>60</v>
      </c>
      <c r="D29" s="206">
        <f>ROUND(K29*0.8,3)</f>
        <v>29.434000000000001</v>
      </c>
      <c r="E29" s="206">
        <f>ROUND(K29*0.2,3)</f>
        <v>7.3579999999999997</v>
      </c>
      <c r="F29" s="206">
        <f>ROUND(D29*C29,3)</f>
        <v>1766.04</v>
      </c>
      <c r="G29" s="206">
        <f>ROUND(E29*C29,3)</f>
        <v>441.48</v>
      </c>
      <c r="H29" s="206">
        <f>SDP!$K$4</f>
        <v>1.2</v>
      </c>
      <c r="I29" s="206">
        <f t="shared" si="6"/>
        <v>2649.0239999999999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>
        <v>240</v>
      </c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5157.12</v>
      </c>
      <c r="G30" s="206">
        <f t="shared" ref="G30" si="10">E30*C30</f>
        <v>1289.28</v>
      </c>
      <c r="H30" s="206">
        <f>SDP!$K$4</f>
        <v>1.2</v>
      </c>
      <c r="I30" s="206">
        <f t="shared" si="6"/>
        <v>7735.6799999999994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7929</v>
      </c>
      <c r="G31" s="139">
        <f>SUM(G28:G30)</f>
        <v>1982.22</v>
      </c>
      <c r="H31" s="153">
        <f>SDP!$K$4</f>
        <v>1.2</v>
      </c>
      <c r="I31" s="139">
        <f>SUM(I28:I30)</f>
        <v>11893.464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12969</v>
      </c>
      <c r="G34" s="143">
        <f>G31+G26</f>
        <v>3242.2200000000003</v>
      </c>
      <c r="H34" s="156"/>
      <c r="I34" s="150">
        <f>I31+I26</f>
        <v>19453.464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29142.804800000002</v>
      </c>
      <c r="G38" s="145">
        <f>G34/G36+G15</f>
        <v>6476.9809600000008</v>
      </c>
      <c r="H38" s="160"/>
      <c r="I38" s="145">
        <f>I34/G36+I15</f>
        <v>38862.029760000005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29142.805</v>
      </c>
      <c r="G39" s="146">
        <f>ROUND(G38,3)</f>
        <v>6476.9809999999998</v>
      </c>
      <c r="H39" s="161">
        <f>SDP!$K$4</f>
        <v>1.2</v>
      </c>
      <c r="I39" s="146">
        <f>ROUND(I38,3)</f>
        <v>38862.03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>
  <sheetPr codeName="Feuil76"/>
  <dimension ref="A1:O39"/>
  <sheetViews>
    <sheetView workbookViewId="0">
      <selection activeCell="K35" sqref="K35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124</v>
      </c>
      <c r="B1" s="221" t="str">
        <f>'BP+BE'!B84</f>
        <v>Ouvrage de franchissement (collecteur de vidange/RN3):dalot(3,5x2)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tr">
        <f>'PRIX ELEMENTAIRES FOURNITURES'!B120</f>
        <v>Béton 350</v>
      </c>
      <c r="B5" s="204" t="s">
        <v>23</v>
      </c>
      <c r="C5" s="204">
        <v>0.8</v>
      </c>
      <c r="D5" s="206">
        <f>'PRIX ELEMENTAIRES FOURNITURES'!J120*0.8</f>
        <v>67.2</v>
      </c>
      <c r="E5" s="206">
        <f>'PRIX ELEMENTAIRES FOURNITURES'!J120*0.2</f>
        <v>16.8</v>
      </c>
      <c r="F5" s="206">
        <f t="shared" ref="F5:F13" si="0">D5*C5</f>
        <v>53.760000000000005</v>
      </c>
      <c r="G5" s="206">
        <f t="shared" ref="G5:G13" si="1">E5*C5</f>
        <v>13.440000000000001</v>
      </c>
      <c r="H5" s="158">
        <f>SDP!$K$4</f>
        <v>1.2</v>
      </c>
      <c r="I5" s="206">
        <f t="shared" ref="I5:I13" si="2">(F5+G5)*H5</f>
        <v>80.64</v>
      </c>
      <c r="L5" s="136"/>
    </row>
    <row r="6" spans="1:15" ht="17.25" customHeight="1">
      <c r="A6" s="204" t="str">
        <f>'PRIX ELEMENTAIRES FOURNITURES'!B117</f>
        <v>dalot (3,5x2)</v>
      </c>
      <c r="B6" s="204" t="s">
        <v>24</v>
      </c>
      <c r="C6" s="203">
        <v>1</v>
      </c>
      <c r="D6" s="206">
        <f>'PRIX ELEMENTAIRES FOURNITURES'!J117*0.8</f>
        <v>1239.3664000000001</v>
      </c>
      <c r="E6" s="206">
        <f>'PRIX ELEMENTAIRES FOURNITURES'!J117*0.2</f>
        <v>309.84160000000003</v>
      </c>
      <c r="F6" s="206">
        <f t="shared" si="0"/>
        <v>1239.3664000000001</v>
      </c>
      <c r="G6" s="206">
        <f t="shared" si="1"/>
        <v>309.84160000000003</v>
      </c>
      <c r="H6" s="158">
        <f>SDP!$K$4</f>
        <v>1.2</v>
      </c>
      <c r="I6" s="206">
        <f t="shared" si="2"/>
        <v>1859.0496000000001</v>
      </c>
      <c r="L6" s="136"/>
    </row>
    <row r="7" spans="1:15" ht="15" customHeight="1">
      <c r="A7" s="204" t="str">
        <f>'PRIX ELEMENTAIRES FOURNITURES'!B111</f>
        <v>Sable de pose</v>
      </c>
      <c r="B7" s="204" t="s">
        <v>23</v>
      </c>
      <c r="C7" s="204">
        <v>0.9</v>
      </c>
      <c r="D7" s="206">
        <f>'PRIX ELEMENTAIRES FOURNITURES'!J111*0.8</f>
        <v>6.56</v>
      </c>
      <c r="E7" s="206">
        <f>'PRIX ELEMENTAIRES FOURNITURES'!J111*0.2</f>
        <v>1.64</v>
      </c>
      <c r="F7" s="206">
        <f t="shared" si="0"/>
        <v>5.9039999999999999</v>
      </c>
      <c r="G7" s="206">
        <f t="shared" si="1"/>
        <v>1.476</v>
      </c>
      <c r="H7" s="158">
        <f>SDP!$K$4</f>
        <v>1.2</v>
      </c>
      <c r="I7" s="206">
        <f t="shared" si="2"/>
        <v>8.8559999999999999</v>
      </c>
    </row>
    <row r="8" spans="1:15" ht="21" customHeight="1">
      <c r="A8" s="204" t="str">
        <f>'PRIX ELEMENTAIRES FOURNITURES'!B118</f>
        <v>flinkote</v>
      </c>
      <c r="B8" s="204" t="s">
        <v>21</v>
      </c>
      <c r="C8" s="204">
        <v>4</v>
      </c>
      <c r="D8" s="206">
        <f>'PRIX ELEMENTAIRES FOURNITURES'!J118*0.8</f>
        <v>0.8</v>
      </c>
      <c r="E8" s="206">
        <f>'PRIX ELEMENTAIRES FOURNITURES'!J118*0.2</f>
        <v>0.2</v>
      </c>
      <c r="F8" s="206">
        <f t="shared" si="0"/>
        <v>3.2</v>
      </c>
      <c r="G8" s="206">
        <f t="shared" si="1"/>
        <v>0.8</v>
      </c>
      <c r="H8" s="158">
        <f>SDP!$K$4</f>
        <v>1.2</v>
      </c>
      <c r="I8" s="206">
        <f t="shared" si="2"/>
        <v>4.8</v>
      </c>
      <c r="L8" s="136"/>
    </row>
    <row r="9" spans="1:15" ht="19.5" customHeight="1">
      <c r="A9" s="204" t="str">
        <f>'PRIX ELEMENTAIRES FOURNITURES'!B119</f>
        <v>treillis soudés</v>
      </c>
      <c r="B9" s="204" t="s">
        <v>21</v>
      </c>
      <c r="C9" s="204">
        <v>9</v>
      </c>
      <c r="D9" s="206">
        <f>'PRIX ELEMENTAIRES FOURNITURES'!J119*0.8</f>
        <v>3.04</v>
      </c>
      <c r="E9" s="206">
        <f>'PRIX ELEMENTAIRES FOURNITURES'!J119*0.2</f>
        <v>0.76</v>
      </c>
      <c r="F9" s="206">
        <f t="shared" si="0"/>
        <v>27.36</v>
      </c>
      <c r="G9" s="206">
        <f t="shared" si="1"/>
        <v>6.84</v>
      </c>
      <c r="H9" s="158">
        <f>SDP!$K$4</f>
        <v>1.2</v>
      </c>
      <c r="I9" s="206">
        <f t="shared" si="2"/>
        <v>41.04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1661.9880000000001</v>
      </c>
      <c r="G15" s="139">
        <f>SUM(G5:G14)</f>
        <v>332.39760000000001</v>
      </c>
      <c r="H15" s="153">
        <f>SDP!$K$4</f>
        <v>1.2</v>
      </c>
      <c r="I15" s="139">
        <f>SUM(I5:I14)</f>
        <v>1994.3856000000001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 t="str">
        <f>'PRIX ELEMENTAIRES ENGINS EQUI'!B36</f>
        <v>Pelle sur chenilles</v>
      </c>
      <c r="B17" s="204" t="s">
        <v>221</v>
      </c>
      <c r="C17" s="204">
        <v>0.5</v>
      </c>
      <c r="D17" s="206">
        <f>'PRIX ELEMENTAIRES ENGINS EQUI'!G36*0.8</f>
        <v>440</v>
      </c>
      <c r="E17" s="206">
        <f>'PRIX ELEMENTAIRES ENGINS EQUI'!G36*0.2</f>
        <v>110</v>
      </c>
      <c r="F17" s="206">
        <f>D17*C17</f>
        <v>220</v>
      </c>
      <c r="G17" s="206">
        <f>E17*C17</f>
        <v>55</v>
      </c>
      <c r="H17" s="206">
        <f>SDP!$K$4</f>
        <v>1.2</v>
      </c>
      <c r="I17" s="206">
        <f>(G17+F17)*H17</f>
        <v>330</v>
      </c>
    </row>
    <row r="18" spans="1:11" ht="21" customHeight="1">
      <c r="A18" s="204" t="str">
        <f>'PRIX ELEMENTAIRES ENGINS EQUI'!B9</f>
        <v>Grue</v>
      </c>
      <c r="B18" s="204" t="s">
        <v>221</v>
      </c>
      <c r="C18" s="204">
        <v>1</v>
      </c>
      <c r="D18" s="206">
        <f>'PRIX ELEMENTAIRES ENGINS EQUI'!G9*0.8</f>
        <v>640</v>
      </c>
      <c r="E18" s="206">
        <f>'PRIX ELEMENTAIRES ENGINS EQUI'!G9*0.2</f>
        <v>160</v>
      </c>
      <c r="F18" s="206">
        <f>D18*C18</f>
        <v>640</v>
      </c>
      <c r="G18" s="206">
        <f>E18*C18</f>
        <v>160</v>
      </c>
      <c r="H18" s="206">
        <f>SDP!$K$4</f>
        <v>1.2</v>
      </c>
      <c r="I18" s="206">
        <f>(G18+F18)*H18</f>
        <v>960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860</v>
      </c>
      <c r="G26" s="139">
        <f>SUM(G17:G25)</f>
        <v>215</v>
      </c>
      <c r="H26" s="153">
        <f>SDP!$K$4</f>
        <v>1.2</v>
      </c>
      <c r="I26" s="139">
        <f>SUM(I17:I25)</f>
        <v>1290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>
        <v>1</v>
      </c>
      <c r="D28" s="206">
        <f>K28*0.8</f>
        <v>33.527999999999999</v>
      </c>
      <c r="E28" s="206">
        <f>K28*0.2</f>
        <v>8.3819999999999997</v>
      </c>
      <c r="F28" s="206">
        <f>ROUND(D28*C28,3)</f>
        <v>33.527999999999999</v>
      </c>
      <c r="G28" s="206">
        <f>ROUND(E28*C28,3)</f>
        <v>8.3819999999999997</v>
      </c>
      <c r="H28" s="206">
        <f>SDP!$K$4</f>
        <v>1.2</v>
      </c>
      <c r="I28" s="206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>
        <v>2</v>
      </c>
      <c r="D29" s="206">
        <f>ROUND(K29*0.8,3)</f>
        <v>29.434000000000001</v>
      </c>
      <c r="E29" s="206">
        <f>ROUND(K29*0.2,3)</f>
        <v>7.3579999999999997</v>
      </c>
      <c r="F29" s="206">
        <f>ROUND(D29*C29,3)</f>
        <v>58.868000000000002</v>
      </c>
      <c r="G29" s="206">
        <f>ROUND(E29*C29,3)</f>
        <v>14.715999999999999</v>
      </c>
      <c r="H29" s="206">
        <f>SDP!$K$4</f>
        <v>1.2</v>
      </c>
      <c r="I29" s="206">
        <f t="shared" si="6"/>
        <v>88.300799999999995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>
        <v>10</v>
      </c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214.88</v>
      </c>
      <c r="G30" s="206">
        <f t="shared" ref="G30" si="10">E30*C30</f>
        <v>53.72</v>
      </c>
      <c r="H30" s="206">
        <f>SDP!$K$4</f>
        <v>1.2</v>
      </c>
      <c r="I30" s="206">
        <f t="shared" si="6"/>
        <v>322.32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307.27600000000001</v>
      </c>
      <c r="G31" s="139">
        <f>SUM(G28:G30)</f>
        <v>76.817999999999998</v>
      </c>
      <c r="H31" s="153">
        <f>SDP!$K$4</f>
        <v>1.2</v>
      </c>
      <c r="I31" s="139">
        <f>SUM(I28:I30)</f>
        <v>460.91279999999995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1167.2760000000001</v>
      </c>
      <c r="G34" s="143">
        <f>G31+G26</f>
        <v>291.81799999999998</v>
      </c>
      <c r="H34" s="156"/>
      <c r="I34" s="150">
        <f>I31+I26</f>
        <v>1750.9128000000001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8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1807.8975</v>
      </c>
      <c r="G38" s="145">
        <f>G34/G36+G15</f>
        <v>368.87485000000004</v>
      </c>
      <c r="H38" s="160"/>
      <c r="I38" s="145">
        <f>I34/G36+I15</f>
        <v>2213.2497000000003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1807.8979999999999</v>
      </c>
      <c r="G39" s="146">
        <f>ROUND(G38,3)</f>
        <v>368.875</v>
      </c>
      <c r="H39" s="161">
        <f>SDP!$K$4</f>
        <v>1.2</v>
      </c>
      <c r="I39" s="146">
        <f>ROUND(I38,3)</f>
        <v>2213.25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5"/>
  <dimension ref="A1:O39"/>
  <sheetViews>
    <sheetView topLeftCell="A16" workbookViewId="0">
      <selection activeCell="D34" sqref="D34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102</v>
      </c>
      <c r="B1" s="221" t="str">
        <f>'BP+BE'!B7</f>
        <v>Abattage et dessouchage d'arbres P&gt;= 0,3 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40" t="s">
        <v>418</v>
      </c>
      <c r="E3" s="140" t="s">
        <v>195</v>
      </c>
      <c r="F3" s="140" t="s">
        <v>418</v>
      </c>
      <c r="G3" s="138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5"/>
      <c r="B5" s="5"/>
      <c r="C5" s="5"/>
      <c r="D5" s="140"/>
      <c r="E5" s="140"/>
      <c r="F5" s="140"/>
      <c r="G5" s="140"/>
      <c r="H5" s="140"/>
      <c r="I5" s="140"/>
      <c r="L5" s="136"/>
    </row>
    <row r="6" spans="1:15" ht="17.25" customHeight="1">
      <c r="A6" s="5"/>
      <c r="B6" s="5"/>
      <c r="C6" s="5"/>
      <c r="D6" s="140"/>
      <c r="E6" s="140"/>
      <c r="F6" s="140"/>
      <c r="G6" s="140"/>
      <c r="H6" s="140"/>
      <c r="I6" s="140"/>
      <c r="L6" s="136"/>
    </row>
    <row r="7" spans="1:15" ht="15" customHeight="1">
      <c r="A7" s="5"/>
      <c r="B7" s="5"/>
      <c r="C7" s="5"/>
      <c r="D7" s="140"/>
      <c r="E7" s="140"/>
      <c r="F7" s="140"/>
      <c r="G7" s="140"/>
      <c r="H7" s="140"/>
      <c r="I7" s="140"/>
    </row>
    <row r="8" spans="1:15" ht="21" customHeight="1">
      <c r="A8" s="5"/>
      <c r="B8" s="5"/>
      <c r="C8" s="5"/>
      <c r="D8" s="140"/>
      <c r="E8" s="140"/>
      <c r="F8" s="140"/>
      <c r="G8" s="140"/>
      <c r="H8" s="140"/>
      <c r="I8" s="140"/>
      <c r="L8" s="136"/>
    </row>
    <row r="9" spans="1:15" ht="19.5" customHeight="1">
      <c r="A9" s="5"/>
      <c r="B9" s="5"/>
      <c r="C9" s="5"/>
      <c r="D9" s="140"/>
      <c r="E9" s="140"/>
      <c r="F9" s="140"/>
      <c r="G9" s="140"/>
      <c r="H9" s="140"/>
      <c r="I9" s="140"/>
      <c r="L9" s="136"/>
    </row>
    <row r="10" spans="1:15" ht="17.25" customHeight="1">
      <c r="A10" s="5"/>
      <c r="B10" s="5"/>
      <c r="C10" s="5"/>
      <c r="D10" s="140"/>
      <c r="E10" s="140"/>
      <c r="F10" s="140"/>
      <c r="G10" s="140"/>
      <c r="H10" s="140"/>
      <c r="I10" s="140"/>
      <c r="L10" s="136"/>
    </row>
    <row r="11" spans="1:15" ht="18" customHeight="1">
      <c r="A11" s="5"/>
      <c r="B11" s="5"/>
      <c r="C11" s="5"/>
      <c r="D11" s="140"/>
      <c r="E11" s="140"/>
      <c r="F11" s="140"/>
      <c r="G11" s="140"/>
      <c r="H11" s="140"/>
      <c r="I11" s="140"/>
      <c r="L11" s="136"/>
    </row>
    <row r="12" spans="1:15" ht="19.5" customHeight="1">
      <c r="A12" s="5"/>
      <c r="B12" s="5"/>
      <c r="C12" s="5"/>
      <c r="D12" s="140"/>
      <c r="E12" s="140"/>
      <c r="F12" s="140"/>
      <c r="G12" s="140"/>
      <c r="H12" s="140"/>
      <c r="I12" s="140"/>
      <c r="L12" s="136"/>
    </row>
    <row r="13" spans="1:15" ht="25.5" customHeight="1">
      <c r="A13" s="5"/>
      <c r="B13" s="5"/>
      <c r="C13" s="5"/>
      <c r="D13" s="140"/>
      <c r="E13" s="140"/>
      <c r="F13" s="140"/>
      <c r="G13" s="140"/>
      <c r="H13" s="140"/>
      <c r="I13" s="140"/>
      <c r="L13" s="136"/>
    </row>
    <row r="14" spans="1:15" ht="23.25" customHeight="1">
      <c r="A14" s="5"/>
      <c r="B14" s="5"/>
      <c r="C14" s="5"/>
      <c r="D14" s="140"/>
      <c r="E14" s="140"/>
      <c r="F14" s="140"/>
      <c r="G14" s="140"/>
      <c r="H14" s="140"/>
      <c r="I14" s="14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/>
      <c r="G15" s="139"/>
      <c r="H15" s="153"/>
      <c r="I15" s="139">
        <f>SUM(I5:I14)</f>
        <v>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5" t="str">
        <f>'PRIX ELEMENTAIRES ENGINS EQUI'!B17</f>
        <v>Camion 18 m3</v>
      </c>
      <c r="B17" s="5" t="s">
        <v>221</v>
      </c>
      <c r="C17" s="5">
        <v>1</v>
      </c>
      <c r="D17" s="140">
        <f>'PRIX ELEMENTAIRES ENGINS EQUI'!G17*0.8</f>
        <v>240</v>
      </c>
      <c r="E17" s="140">
        <f>'PRIX ELEMENTAIRES ENGINS EQUI'!G17*0.2</f>
        <v>60</v>
      </c>
      <c r="F17" s="140">
        <f>D17*C17</f>
        <v>240</v>
      </c>
      <c r="G17" s="140">
        <f>E17*C17</f>
        <v>60</v>
      </c>
      <c r="H17" s="140">
        <f>SDP!$K$4</f>
        <v>1.2</v>
      </c>
      <c r="I17" s="140">
        <f>(G17+F17)*H17</f>
        <v>360</v>
      </c>
    </row>
    <row r="18" spans="1:11" ht="21" customHeight="1">
      <c r="A18" s="5" t="str">
        <f>'PRIX ELEMENTAIRES ENGINS EQUI'!B8</f>
        <v>Tractopelle</v>
      </c>
      <c r="B18" s="5" t="s">
        <v>221</v>
      </c>
      <c r="C18" s="5">
        <v>1</v>
      </c>
      <c r="D18" s="140">
        <f>'PRIX ELEMENTAIRES ENGINS EQUI'!G8*0.8</f>
        <v>200</v>
      </c>
      <c r="E18" s="140">
        <f>'PRIX ELEMENTAIRES ENGINS EQUI'!G8*0.2</f>
        <v>50</v>
      </c>
      <c r="F18" s="140">
        <f>D18*C18</f>
        <v>200</v>
      </c>
      <c r="G18" s="140">
        <f>E18*C18</f>
        <v>50</v>
      </c>
      <c r="H18" s="140">
        <f>SDP!$K$4</f>
        <v>1.2</v>
      </c>
      <c r="I18" s="140">
        <f>(G18+F18)*H18</f>
        <v>300</v>
      </c>
    </row>
    <row r="19" spans="1:11" ht="17.25" customHeight="1">
      <c r="A19" s="5"/>
      <c r="B19" s="5"/>
      <c r="C19" s="5"/>
      <c r="D19" s="140"/>
      <c r="E19" s="140"/>
      <c r="F19" s="140"/>
      <c r="G19" s="140"/>
      <c r="H19" s="140"/>
      <c r="I19" s="140"/>
    </row>
    <row r="20" spans="1:11" ht="21" customHeight="1">
      <c r="A20" s="5"/>
      <c r="B20" s="5"/>
      <c r="C20" s="5"/>
      <c r="D20" s="140"/>
      <c r="E20" s="140"/>
      <c r="F20" s="140"/>
      <c r="G20" s="140"/>
      <c r="H20" s="140"/>
      <c r="I20" s="140"/>
    </row>
    <row r="21" spans="1:11" ht="18.75" customHeight="1">
      <c r="A21" s="5"/>
      <c r="B21" s="5"/>
      <c r="C21" s="5"/>
      <c r="D21" s="140"/>
      <c r="E21" s="140"/>
      <c r="F21" s="140"/>
      <c r="G21" s="140"/>
      <c r="H21" s="140"/>
      <c r="I21" s="140"/>
    </row>
    <row r="22" spans="1:11" ht="21" customHeight="1">
      <c r="A22" s="5"/>
      <c r="B22" s="5"/>
      <c r="C22" s="5"/>
      <c r="D22" s="140"/>
      <c r="E22" s="140"/>
      <c r="F22" s="140"/>
      <c r="G22" s="140"/>
      <c r="H22" s="140"/>
      <c r="I22" s="140"/>
    </row>
    <row r="23" spans="1:11" ht="18.75" customHeight="1">
      <c r="A23" s="5"/>
      <c r="B23" s="5"/>
      <c r="C23" s="5"/>
      <c r="D23" s="140"/>
      <c r="E23" s="140"/>
      <c r="F23" s="140"/>
      <c r="G23" s="140"/>
      <c r="H23" s="140"/>
      <c r="I23" s="140"/>
    </row>
    <row r="24" spans="1:11" ht="19.5" customHeight="1">
      <c r="A24" s="5"/>
      <c r="B24" s="5"/>
      <c r="C24" s="5"/>
      <c r="D24" s="140"/>
      <c r="E24" s="140"/>
      <c r="F24" s="140"/>
      <c r="G24" s="140"/>
      <c r="H24" s="140"/>
      <c r="I24" s="140"/>
    </row>
    <row r="25" spans="1:11" ht="23.25" customHeight="1">
      <c r="A25" s="5"/>
      <c r="B25" s="5"/>
      <c r="C25" s="5"/>
      <c r="D25" s="140"/>
      <c r="E25" s="140"/>
      <c r="F25" s="140"/>
      <c r="G25" s="140"/>
      <c r="H25" s="140"/>
      <c r="I25" s="14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440</v>
      </c>
      <c r="G26" s="139">
        <f>SUM(G17:G25)</f>
        <v>110</v>
      </c>
      <c r="H26" s="153"/>
      <c r="I26" s="139">
        <f>SUM(I17:I25)</f>
        <v>660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/>
      <c r="I27" s="139"/>
    </row>
    <row r="28" spans="1:11" ht="19.5" customHeight="1">
      <c r="A28" s="5" t="s">
        <v>218</v>
      </c>
      <c r="B28" s="5" t="s">
        <v>221</v>
      </c>
      <c r="C28" s="5"/>
      <c r="D28" s="140"/>
      <c r="E28" s="140"/>
      <c r="F28" s="140"/>
      <c r="G28" s="140"/>
      <c r="H28" s="140">
        <f>SDP!$K$4</f>
        <v>1.2</v>
      </c>
      <c r="I28" s="140"/>
      <c r="K28">
        <f>'PRIX ELEMENTAIRES MO'!$I$15</f>
        <v>41.91</v>
      </c>
    </row>
    <row r="29" spans="1:11" ht="18" customHeight="1">
      <c r="A29" s="5" t="s">
        <v>219</v>
      </c>
      <c r="B29" s="5" t="s">
        <v>221</v>
      </c>
      <c r="C29" s="5">
        <v>1</v>
      </c>
      <c r="D29" s="140">
        <f>ROUND(K29*0.8,3)</f>
        <v>29.434000000000001</v>
      </c>
      <c r="E29" s="140">
        <f>ROUND(K29*0.2,3)</f>
        <v>7.3579999999999997</v>
      </c>
      <c r="F29" s="140">
        <f>ROUND(D29*C29,3)</f>
        <v>29.434000000000001</v>
      </c>
      <c r="G29" s="140">
        <f>ROUND(E29*C29,3)</f>
        <v>7.3579999999999997</v>
      </c>
      <c r="H29" s="140">
        <f>SDP!$K$4</f>
        <v>1.2</v>
      </c>
      <c r="I29" s="140">
        <f t="shared" ref="I29:I30" si="0">(F29+G29)*H29</f>
        <v>44.150399999999998</v>
      </c>
      <c r="K29">
        <f>'PRIX ELEMENTAIRES MO'!$I$16</f>
        <v>36.792000000000002</v>
      </c>
    </row>
    <row r="30" spans="1:11" ht="18" customHeight="1">
      <c r="A30" s="5" t="s">
        <v>220</v>
      </c>
      <c r="B30" s="5" t="s">
        <v>221</v>
      </c>
      <c r="C30" s="23">
        <v>4</v>
      </c>
      <c r="D30" s="140">
        <f t="shared" ref="D30" si="1">K30*0.8</f>
        <v>21.488</v>
      </c>
      <c r="E30" s="140">
        <f t="shared" ref="E30" si="2">K30*0.2</f>
        <v>5.3719999999999999</v>
      </c>
      <c r="F30" s="140">
        <f t="shared" ref="F30" si="3">D30*C30</f>
        <v>85.951999999999998</v>
      </c>
      <c r="G30" s="140">
        <f t="shared" ref="G30" si="4">E30*C30</f>
        <v>21.488</v>
      </c>
      <c r="H30" s="140">
        <f>SDP!$K$4</f>
        <v>1.2</v>
      </c>
      <c r="I30" s="140">
        <f t="shared" si="0"/>
        <v>128.928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115.386</v>
      </c>
      <c r="G31" s="139">
        <f>SUM(G28:G30)</f>
        <v>28.846</v>
      </c>
      <c r="H31" s="153">
        <f>SDP!$K$4</f>
        <v>1.2</v>
      </c>
      <c r="I31" s="139">
        <f>SUM(I28:I30)</f>
        <v>173.07839999999999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38"/>
      <c r="E34" s="138"/>
      <c r="F34" s="138">
        <f>F31+F26</f>
        <v>555.38599999999997</v>
      </c>
      <c r="G34" s="143">
        <f>G31+G26</f>
        <v>138.846</v>
      </c>
      <c r="H34" s="156"/>
      <c r="I34" s="150">
        <f>I31+I26</f>
        <v>833.07839999999999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38"/>
      <c r="E36" s="138"/>
      <c r="F36" s="138"/>
      <c r="G36" s="138">
        <v>30</v>
      </c>
      <c r="H36" s="158"/>
      <c r="I36" s="138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18.512866666666664</v>
      </c>
      <c r="G38" s="145">
        <f>G34/G36+G15</f>
        <v>4.6282000000000005</v>
      </c>
      <c r="H38" s="160"/>
      <c r="I38" s="145">
        <f>I34/G36+I15</f>
        <v>27.769279999999998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18.513000000000002</v>
      </c>
      <c r="G39" s="146">
        <f>ROUND(G38,3)</f>
        <v>4.6280000000000001</v>
      </c>
      <c r="H39" s="161">
        <f>SDP!$K$4</f>
        <v>1.2</v>
      </c>
      <c r="I39" s="146">
        <f>ROUND(I38,3)</f>
        <v>27.768999999999998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>
  <sheetPr codeName="Feuil77"/>
  <dimension ref="A1:O39"/>
  <sheetViews>
    <sheetView topLeftCell="A13" workbookViewId="0">
      <selection activeCell="B1" sqref="B1:I1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125</v>
      </c>
      <c r="B1" s="221" t="str">
        <f>'BP+BE'!B85</f>
        <v>Ouvrage de franchissement (collecteur de vidange/déviation de la RN3):dalot(3,5x2)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tr">
        <f>'PRIX ELEMENTAIRES FOURNITURES'!B120</f>
        <v>Béton 350</v>
      </c>
      <c r="B5" s="204" t="s">
        <v>23</v>
      </c>
      <c r="C5" s="204">
        <v>0.8</v>
      </c>
      <c r="D5" s="206">
        <f>'PRIX ELEMENTAIRES FOURNITURES'!J120*0.8</f>
        <v>67.2</v>
      </c>
      <c r="E5" s="206">
        <f>'PRIX ELEMENTAIRES FOURNITURES'!J120*0.2</f>
        <v>16.8</v>
      </c>
      <c r="F5" s="206">
        <f t="shared" ref="F5:F13" si="0">D5*C5</f>
        <v>53.760000000000005</v>
      </c>
      <c r="G5" s="206">
        <f t="shared" ref="G5:G13" si="1">E5*C5</f>
        <v>13.440000000000001</v>
      </c>
      <c r="H5" s="158">
        <f>SDP!$K$4</f>
        <v>1.2</v>
      </c>
      <c r="I5" s="206">
        <f t="shared" ref="I5:I13" si="2">(F5+G5)*H5</f>
        <v>80.64</v>
      </c>
      <c r="L5" s="136"/>
    </row>
    <row r="6" spans="1:15" ht="17.25" customHeight="1">
      <c r="A6" s="204" t="str">
        <f>'PRIX ELEMENTAIRES FOURNITURES'!B117</f>
        <v>dalot (3,5x2)</v>
      </c>
      <c r="B6" s="204" t="s">
        <v>24</v>
      </c>
      <c r="C6" s="203">
        <v>1</v>
      </c>
      <c r="D6" s="206">
        <f>'PRIX ELEMENTAIRES FOURNITURES'!J117*0.8</f>
        <v>1239.3664000000001</v>
      </c>
      <c r="E6" s="206">
        <f>'PRIX ELEMENTAIRES FOURNITURES'!J117*0.2</f>
        <v>309.84160000000003</v>
      </c>
      <c r="F6" s="206">
        <f t="shared" si="0"/>
        <v>1239.3664000000001</v>
      </c>
      <c r="G6" s="206">
        <f t="shared" si="1"/>
        <v>309.84160000000003</v>
      </c>
      <c r="H6" s="158">
        <f>SDP!$K$4</f>
        <v>1.2</v>
      </c>
      <c r="I6" s="206">
        <f t="shared" si="2"/>
        <v>1859.0496000000001</v>
      </c>
      <c r="L6" s="136"/>
    </row>
    <row r="7" spans="1:15" ht="15" customHeight="1">
      <c r="A7" s="204" t="str">
        <f>'PRIX ELEMENTAIRES FOURNITURES'!B111</f>
        <v>Sable de pose</v>
      </c>
      <c r="B7" s="204" t="s">
        <v>23</v>
      </c>
      <c r="C7" s="204">
        <v>0.9</v>
      </c>
      <c r="D7" s="206">
        <f>'PRIX ELEMENTAIRES FOURNITURES'!J111*0.8</f>
        <v>6.56</v>
      </c>
      <c r="E7" s="206">
        <f>'PRIX ELEMENTAIRES FOURNITURES'!J111*0.2</f>
        <v>1.64</v>
      </c>
      <c r="F7" s="206">
        <f t="shared" si="0"/>
        <v>5.9039999999999999</v>
      </c>
      <c r="G7" s="206">
        <f t="shared" si="1"/>
        <v>1.476</v>
      </c>
      <c r="H7" s="158">
        <f>SDP!$K$4</f>
        <v>1.2</v>
      </c>
      <c r="I7" s="206">
        <f t="shared" si="2"/>
        <v>8.8559999999999999</v>
      </c>
    </row>
    <row r="8" spans="1:15" ht="21" customHeight="1">
      <c r="A8" s="204" t="str">
        <f>'PRIX ELEMENTAIRES FOURNITURES'!B118</f>
        <v>flinkote</v>
      </c>
      <c r="B8" s="204" t="s">
        <v>21</v>
      </c>
      <c r="C8" s="204">
        <v>4</v>
      </c>
      <c r="D8" s="206">
        <f>'PRIX ELEMENTAIRES FOURNITURES'!J118*0.8</f>
        <v>0.8</v>
      </c>
      <c r="E8" s="206">
        <f>'PRIX ELEMENTAIRES FOURNITURES'!J118*0.2</f>
        <v>0.2</v>
      </c>
      <c r="F8" s="206">
        <f t="shared" si="0"/>
        <v>3.2</v>
      </c>
      <c r="G8" s="206">
        <f t="shared" si="1"/>
        <v>0.8</v>
      </c>
      <c r="H8" s="158">
        <f>SDP!$K$4</f>
        <v>1.2</v>
      </c>
      <c r="I8" s="206">
        <f t="shared" si="2"/>
        <v>4.8</v>
      </c>
      <c r="L8" s="136"/>
    </row>
    <row r="9" spans="1:15" ht="19.5" customHeight="1">
      <c r="A9" s="204" t="str">
        <f>'PRIX ELEMENTAIRES FOURNITURES'!B119</f>
        <v>treillis soudés</v>
      </c>
      <c r="B9" s="204" t="s">
        <v>21</v>
      </c>
      <c r="C9" s="204">
        <v>9</v>
      </c>
      <c r="D9" s="206">
        <f>'PRIX ELEMENTAIRES FOURNITURES'!J119*0.8</f>
        <v>3.04</v>
      </c>
      <c r="E9" s="206">
        <f>'PRIX ELEMENTAIRES FOURNITURES'!J119*0.2</f>
        <v>0.76</v>
      </c>
      <c r="F9" s="206">
        <f t="shared" si="0"/>
        <v>27.36</v>
      </c>
      <c r="G9" s="206">
        <f t="shared" si="1"/>
        <v>6.84</v>
      </c>
      <c r="H9" s="158">
        <f>SDP!$K$4</f>
        <v>1.2</v>
      </c>
      <c r="I9" s="206">
        <f t="shared" si="2"/>
        <v>41.04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1661.9880000000001</v>
      </c>
      <c r="G15" s="139">
        <f>SUM(G5:G14)</f>
        <v>332.39760000000001</v>
      </c>
      <c r="H15" s="153">
        <f>SDP!$K$4</f>
        <v>1.2</v>
      </c>
      <c r="I15" s="139">
        <f>SUM(I5:I14)</f>
        <v>1994.3856000000001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 t="str">
        <f>'PRIX ELEMENTAIRES ENGINS EQUI'!B36</f>
        <v>Pelle sur chenilles</v>
      </c>
      <c r="B17" s="204" t="s">
        <v>221</v>
      </c>
      <c r="C17" s="204">
        <v>0.5</v>
      </c>
      <c r="D17" s="206">
        <f>'PRIX ELEMENTAIRES ENGINS EQUI'!G36*0.8</f>
        <v>440</v>
      </c>
      <c r="E17" s="206">
        <f>'PRIX ELEMENTAIRES ENGINS EQUI'!G36*0.2</f>
        <v>110</v>
      </c>
      <c r="F17" s="206">
        <f>D17*C17</f>
        <v>220</v>
      </c>
      <c r="G17" s="206">
        <f>E17*C17</f>
        <v>55</v>
      </c>
      <c r="H17" s="206">
        <f>SDP!$K$4</f>
        <v>1.2</v>
      </c>
      <c r="I17" s="206">
        <f>(G17+F17)*H17</f>
        <v>330</v>
      </c>
    </row>
    <row r="18" spans="1:11" ht="21" customHeight="1">
      <c r="A18" s="204" t="str">
        <f>'PRIX ELEMENTAIRES ENGINS EQUI'!B9</f>
        <v>Grue</v>
      </c>
      <c r="B18" s="204" t="s">
        <v>221</v>
      </c>
      <c r="C18" s="204">
        <v>1</v>
      </c>
      <c r="D18" s="206">
        <f>'PRIX ELEMENTAIRES ENGINS EQUI'!G9*0.8</f>
        <v>640</v>
      </c>
      <c r="E18" s="206">
        <f>'PRIX ELEMENTAIRES ENGINS EQUI'!G9*0.2</f>
        <v>160</v>
      </c>
      <c r="F18" s="206">
        <f>D18*C18</f>
        <v>640</v>
      </c>
      <c r="G18" s="206">
        <f>E18*C18</f>
        <v>160</v>
      </c>
      <c r="H18" s="206">
        <f>SDP!$K$4</f>
        <v>1.2</v>
      </c>
      <c r="I18" s="206">
        <f>(G18+F18)*H18</f>
        <v>960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860</v>
      </c>
      <c r="G26" s="139">
        <f>SUM(G17:G25)</f>
        <v>215</v>
      </c>
      <c r="H26" s="153">
        <f>SDP!$K$4</f>
        <v>1.2</v>
      </c>
      <c r="I26" s="139">
        <f>SUM(I17:I25)</f>
        <v>1290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>
        <v>1</v>
      </c>
      <c r="D28" s="206">
        <f>K28*0.8</f>
        <v>33.527999999999999</v>
      </c>
      <c r="E28" s="206">
        <f>K28*0.2</f>
        <v>8.3819999999999997</v>
      </c>
      <c r="F28" s="206">
        <f>ROUND(D28*C28,3)</f>
        <v>33.527999999999999</v>
      </c>
      <c r="G28" s="206">
        <f>ROUND(E28*C28,3)</f>
        <v>8.3819999999999997</v>
      </c>
      <c r="H28" s="206">
        <f>SDP!$K$4</f>
        <v>1.2</v>
      </c>
      <c r="I28" s="206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>
        <v>2</v>
      </c>
      <c r="D29" s="206">
        <f>ROUND(K29*0.8,3)</f>
        <v>29.434000000000001</v>
      </c>
      <c r="E29" s="206">
        <f>ROUND(K29*0.2,3)</f>
        <v>7.3579999999999997</v>
      </c>
      <c r="F29" s="206">
        <f>ROUND(D29*C29,3)</f>
        <v>58.868000000000002</v>
      </c>
      <c r="G29" s="206">
        <f>ROUND(E29*C29,3)</f>
        <v>14.715999999999999</v>
      </c>
      <c r="H29" s="206">
        <f>SDP!$K$4</f>
        <v>1.2</v>
      </c>
      <c r="I29" s="206">
        <f t="shared" si="6"/>
        <v>88.300799999999995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>
        <v>10</v>
      </c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214.88</v>
      </c>
      <c r="G30" s="206">
        <f t="shared" ref="G30" si="10">E30*C30</f>
        <v>53.72</v>
      </c>
      <c r="H30" s="206">
        <f>SDP!$K$4</f>
        <v>1.2</v>
      </c>
      <c r="I30" s="206">
        <f t="shared" si="6"/>
        <v>322.32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307.27600000000001</v>
      </c>
      <c r="G31" s="139">
        <f>SUM(G28:G30)</f>
        <v>76.817999999999998</v>
      </c>
      <c r="H31" s="153">
        <f>SDP!$K$4</f>
        <v>1.2</v>
      </c>
      <c r="I31" s="139">
        <f>SUM(I28:I30)</f>
        <v>460.91279999999995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1167.2760000000001</v>
      </c>
      <c r="G34" s="143">
        <f>G31+G26</f>
        <v>291.81799999999998</v>
      </c>
      <c r="H34" s="156"/>
      <c r="I34" s="150">
        <f>I31+I26</f>
        <v>1750.9128000000001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8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1807.8975</v>
      </c>
      <c r="G38" s="145">
        <f>G34/G36+G15</f>
        <v>368.87485000000004</v>
      </c>
      <c r="H38" s="160"/>
      <c r="I38" s="145">
        <f>I34/G36+I15</f>
        <v>2213.2497000000003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1807.8979999999999</v>
      </c>
      <c r="G39" s="146">
        <f>ROUND(G38,3)</f>
        <v>368.875</v>
      </c>
      <c r="H39" s="161">
        <f>SDP!$K$4</f>
        <v>1.2</v>
      </c>
      <c r="I39" s="146">
        <f>ROUND(I38,3)</f>
        <v>2213.25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>
  <sheetPr codeName="Feuil78"/>
  <dimension ref="A1:O39"/>
  <sheetViews>
    <sheetView workbookViewId="0">
      <selection activeCell="A5" sqref="A5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126</v>
      </c>
      <c r="B1" s="221" t="str">
        <f>'BP+BE'!B86</f>
        <v>Ouvrage de franchissement (collecteur de vidange/route de Naasen): dalot(3,5x2)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tr">
        <f>'PRIX ELEMENTAIRES FOURNITURES'!B120</f>
        <v>Béton 350</v>
      </c>
      <c r="B5" s="204" t="s">
        <v>23</v>
      </c>
      <c r="C5" s="204">
        <v>0.8</v>
      </c>
      <c r="D5" s="206">
        <f>'PRIX ELEMENTAIRES FOURNITURES'!J120*0.8</f>
        <v>67.2</v>
      </c>
      <c r="E5" s="206">
        <f>'PRIX ELEMENTAIRES FOURNITURES'!J120*0.2</f>
        <v>16.8</v>
      </c>
      <c r="F5" s="206">
        <f t="shared" ref="F5:F13" si="0">D5*C5</f>
        <v>53.760000000000005</v>
      </c>
      <c r="G5" s="206">
        <f t="shared" ref="G5:G13" si="1">E5*C5</f>
        <v>13.440000000000001</v>
      </c>
      <c r="H5" s="158">
        <f>SDP!$K$4</f>
        <v>1.2</v>
      </c>
      <c r="I5" s="206">
        <f t="shared" ref="I5:I13" si="2">(F5+G5)*H5</f>
        <v>80.64</v>
      </c>
      <c r="L5" s="136"/>
    </row>
    <row r="6" spans="1:15" ht="17.25" customHeight="1">
      <c r="A6" s="204" t="str">
        <f>'PRIX ELEMENTAIRES FOURNITURES'!B117</f>
        <v>dalot (3,5x2)</v>
      </c>
      <c r="B6" s="204" t="s">
        <v>24</v>
      </c>
      <c r="C6" s="203">
        <v>1</v>
      </c>
      <c r="D6" s="206">
        <f>'PRIX ELEMENTAIRES FOURNITURES'!J117*0.8</f>
        <v>1239.3664000000001</v>
      </c>
      <c r="E6" s="206">
        <f>'PRIX ELEMENTAIRES FOURNITURES'!J117*0.2</f>
        <v>309.84160000000003</v>
      </c>
      <c r="F6" s="206">
        <f t="shared" si="0"/>
        <v>1239.3664000000001</v>
      </c>
      <c r="G6" s="206">
        <f t="shared" si="1"/>
        <v>309.84160000000003</v>
      </c>
      <c r="H6" s="158">
        <f>SDP!$K$4</f>
        <v>1.2</v>
      </c>
      <c r="I6" s="206">
        <f t="shared" si="2"/>
        <v>1859.0496000000001</v>
      </c>
      <c r="L6" s="136"/>
    </row>
    <row r="7" spans="1:15" ht="15" customHeight="1">
      <c r="A7" s="204" t="str">
        <f>'PRIX ELEMENTAIRES FOURNITURES'!B111</f>
        <v>Sable de pose</v>
      </c>
      <c r="B7" s="204" t="s">
        <v>23</v>
      </c>
      <c r="C7" s="204">
        <v>0.9</v>
      </c>
      <c r="D7" s="206">
        <f>'PRIX ELEMENTAIRES FOURNITURES'!J111*0.8</f>
        <v>6.56</v>
      </c>
      <c r="E7" s="206">
        <f>'PRIX ELEMENTAIRES FOURNITURES'!J111*0.2</f>
        <v>1.64</v>
      </c>
      <c r="F7" s="206">
        <f t="shared" si="0"/>
        <v>5.9039999999999999</v>
      </c>
      <c r="G7" s="206">
        <f t="shared" si="1"/>
        <v>1.476</v>
      </c>
      <c r="H7" s="158">
        <f>SDP!$K$4</f>
        <v>1.2</v>
      </c>
      <c r="I7" s="206">
        <f t="shared" si="2"/>
        <v>8.8559999999999999</v>
      </c>
    </row>
    <row r="8" spans="1:15" ht="21" customHeight="1">
      <c r="A8" s="204" t="str">
        <f>'PRIX ELEMENTAIRES FOURNITURES'!B118</f>
        <v>flinkote</v>
      </c>
      <c r="B8" s="204" t="s">
        <v>21</v>
      </c>
      <c r="C8" s="204">
        <v>4</v>
      </c>
      <c r="D8" s="206">
        <f>'PRIX ELEMENTAIRES FOURNITURES'!J118*0.8</f>
        <v>0.8</v>
      </c>
      <c r="E8" s="206">
        <f>'PRIX ELEMENTAIRES FOURNITURES'!J118*0.2</f>
        <v>0.2</v>
      </c>
      <c r="F8" s="206">
        <f t="shared" si="0"/>
        <v>3.2</v>
      </c>
      <c r="G8" s="206">
        <f t="shared" si="1"/>
        <v>0.8</v>
      </c>
      <c r="H8" s="158">
        <f>SDP!$K$4</f>
        <v>1.2</v>
      </c>
      <c r="I8" s="206">
        <f t="shared" si="2"/>
        <v>4.8</v>
      </c>
      <c r="L8" s="136"/>
    </row>
    <row r="9" spans="1:15" ht="19.5" customHeight="1">
      <c r="A9" s="204" t="str">
        <f>'PRIX ELEMENTAIRES FOURNITURES'!B119</f>
        <v>treillis soudés</v>
      </c>
      <c r="B9" s="204" t="s">
        <v>21</v>
      </c>
      <c r="C9" s="204">
        <v>9</v>
      </c>
      <c r="D9" s="206">
        <f>'PRIX ELEMENTAIRES FOURNITURES'!J119*0.8</f>
        <v>3.04</v>
      </c>
      <c r="E9" s="206">
        <f>'PRIX ELEMENTAIRES FOURNITURES'!J119*0.2</f>
        <v>0.76</v>
      </c>
      <c r="F9" s="206">
        <f t="shared" si="0"/>
        <v>27.36</v>
      </c>
      <c r="G9" s="206">
        <f t="shared" si="1"/>
        <v>6.84</v>
      </c>
      <c r="H9" s="158">
        <f>SDP!$K$4</f>
        <v>1.2</v>
      </c>
      <c r="I9" s="206">
        <f t="shared" si="2"/>
        <v>41.04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1661.9880000000001</v>
      </c>
      <c r="G15" s="139">
        <f>SUM(G5:G14)</f>
        <v>332.39760000000001</v>
      </c>
      <c r="H15" s="153">
        <f>SDP!$K$4</f>
        <v>1.2</v>
      </c>
      <c r="I15" s="139">
        <f>SUM(I5:I14)</f>
        <v>1994.3856000000001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 t="str">
        <f>'PRIX ELEMENTAIRES ENGINS EQUI'!B36</f>
        <v>Pelle sur chenilles</v>
      </c>
      <c r="B17" s="204" t="s">
        <v>221</v>
      </c>
      <c r="C17" s="204">
        <v>0.5</v>
      </c>
      <c r="D17" s="206">
        <f>'PRIX ELEMENTAIRES ENGINS EQUI'!G36*0.8</f>
        <v>440</v>
      </c>
      <c r="E17" s="206">
        <f>'PRIX ELEMENTAIRES ENGINS EQUI'!G36*0.2</f>
        <v>110</v>
      </c>
      <c r="F17" s="206">
        <f>D17*C17</f>
        <v>220</v>
      </c>
      <c r="G17" s="206">
        <f>E17*C17</f>
        <v>55</v>
      </c>
      <c r="H17" s="206">
        <f>SDP!$K$4</f>
        <v>1.2</v>
      </c>
      <c r="I17" s="206">
        <f>(G17+F17)*H17</f>
        <v>330</v>
      </c>
    </row>
    <row r="18" spans="1:11" ht="21" customHeight="1">
      <c r="A18" s="204" t="str">
        <f>'PRIX ELEMENTAIRES ENGINS EQUI'!B9</f>
        <v>Grue</v>
      </c>
      <c r="B18" s="204" t="s">
        <v>221</v>
      </c>
      <c r="C18" s="204">
        <v>1</v>
      </c>
      <c r="D18" s="206">
        <f>'PRIX ELEMENTAIRES ENGINS EQUI'!G9*0.8</f>
        <v>640</v>
      </c>
      <c r="E18" s="206">
        <f>'PRIX ELEMENTAIRES ENGINS EQUI'!G9*0.2</f>
        <v>160</v>
      </c>
      <c r="F18" s="206">
        <f>D18*C18</f>
        <v>640</v>
      </c>
      <c r="G18" s="206">
        <f>E18*C18</f>
        <v>160</v>
      </c>
      <c r="H18" s="206">
        <f>SDP!$K$4</f>
        <v>1.2</v>
      </c>
      <c r="I18" s="206">
        <f>(G18+F18)*H18</f>
        <v>960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860</v>
      </c>
      <c r="G26" s="139">
        <f>SUM(G17:G25)</f>
        <v>215</v>
      </c>
      <c r="H26" s="153">
        <f>SDP!$K$4</f>
        <v>1.2</v>
      </c>
      <c r="I26" s="139">
        <f>SUM(I17:I25)</f>
        <v>1290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>
        <v>1</v>
      </c>
      <c r="D28" s="206">
        <f>K28*0.8</f>
        <v>33.527999999999999</v>
      </c>
      <c r="E28" s="206">
        <f>K28*0.2</f>
        <v>8.3819999999999997</v>
      </c>
      <c r="F28" s="206">
        <f>ROUND(D28*C28,3)</f>
        <v>33.527999999999999</v>
      </c>
      <c r="G28" s="206">
        <f>ROUND(E28*C28,3)</f>
        <v>8.3819999999999997</v>
      </c>
      <c r="H28" s="206">
        <f>SDP!$K$4</f>
        <v>1.2</v>
      </c>
      <c r="I28" s="206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>
        <v>2</v>
      </c>
      <c r="D29" s="206">
        <f>ROUND(K29*0.8,3)</f>
        <v>29.434000000000001</v>
      </c>
      <c r="E29" s="206">
        <f>ROUND(K29*0.2,3)</f>
        <v>7.3579999999999997</v>
      </c>
      <c r="F29" s="206">
        <f>ROUND(D29*C29,3)</f>
        <v>58.868000000000002</v>
      </c>
      <c r="G29" s="206">
        <f>ROUND(E29*C29,3)</f>
        <v>14.715999999999999</v>
      </c>
      <c r="H29" s="206">
        <f>SDP!$K$4</f>
        <v>1.2</v>
      </c>
      <c r="I29" s="206">
        <f t="shared" si="6"/>
        <v>88.300799999999995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>
        <v>10</v>
      </c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214.88</v>
      </c>
      <c r="G30" s="206">
        <f t="shared" ref="G30" si="10">E30*C30</f>
        <v>53.72</v>
      </c>
      <c r="H30" s="206">
        <f>SDP!$K$4</f>
        <v>1.2</v>
      </c>
      <c r="I30" s="206">
        <f t="shared" si="6"/>
        <v>322.32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307.27600000000001</v>
      </c>
      <c r="G31" s="139">
        <f>SUM(G28:G30)</f>
        <v>76.817999999999998</v>
      </c>
      <c r="H31" s="153">
        <f>SDP!$K$4</f>
        <v>1.2</v>
      </c>
      <c r="I31" s="139">
        <f>SUM(I28:I30)</f>
        <v>460.91279999999995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1167.2760000000001</v>
      </c>
      <c r="G34" s="143">
        <f>G31+G26</f>
        <v>291.81799999999998</v>
      </c>
      <c r="H34" s="156"/>
      <c r="I34" s="150">
        <f>I31+I26</f>
        <v>1750.9128000000001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8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1807.8975</v>
      </c>
      <c r="G38" s="145">
        <f>G34/G36+G15</f>
        <v>368.87485000000004</v>
      </c>
      <c r="H38" s="160"/>
      <c r="I38" s="145">
        <f>I34/G36+I15</f>
        <v>2213.2497000000003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1807.8979999999999</v>
      </c>
      <c r="G39" s="146">
        <f>ROUND(G38,3)</f>
        <v>368.875</v>
      </c>
      <c r="H39" s="161">
        <f>SDP!$K$4</f>
        <v>1.2</v>
      </c>
      <c r="I39" s="146">
        <f>ROUND(I38,3)</f>
        <v>2213.25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>
  <sheetPr codeName="Feuil79"/>
  <dimension ref="A1:O39"/>
  <sheetViews>
    <sheetView topLeftCell="A13" workbookViewId="0">
      <selection activeCell="B2" sqref="B2:B3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127</v>
      </c>
      <c r="B1" s="221" t="str">
        <f>'BP+BE'!B87</f>
        <v>Ouvrage de franchissement (collecteur de vidange/route de Mornag): dalot(3,5x2)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tr">
        <f>'PRIX ELEMENTAIRES FOURNITURES'!B120</f>
        <v>Béton 350</v>
      </c>
      <c r="B5" s="204" t="s">
        <v>23</v>
      </c>
      <c r="C5" s="204">
        <v>0.8</v>
      </c>
      <c r="D5" s="206">
        <f>'PRIX ELEMENTAIRES FOURNITURES'!J120*0.8</f>
        <v>67.2</v>
      </c>
      <c r="E5" s="206">
        <f>'PRIX ELEMENTAIRES FOURNITURES'!J120*0.2</f>
        <v>16.8</v>
      </c>
      <c r="F5" s="206">
        <f t="shared" ref="F5:F13" si="0">D5*C5</f>
        <v>53.760000000000005</v>
      </c>
      <c r="G5" s="206">
        <f t="shared" ref="G5:G13" si="1">E5*C5</f>
        <v>13.440000000000001</v>
      </c>
      <c r="H5" s="158">
        <f>SDP!$K$4</f>
        <v>1.2</v>
      </c>
      <c r="I5" s="206">
        <f t="shared" ref="I5:I13" si="2">(F5+G5)*H5</f>
        <v>80.64</v>
      </c>
      <c r="L5" s="136"/>
    </row>
    <row r="6" spans="1:15" ht="17.25" customHeight="1">
      <c r="A6" s="204" t="str">
        <f>'PRIX ELEMENTAIRES FOURNITURES'!B117</f>
        <v>dalot (3,5x2)</v>
      </c>
      <c r="B6" s="204" t="s">
        <v>24</v>
      </c>
      <c r="C6" s="203">
        <v>1</v>
      </c>
      <c r="D6" s="206">
        <f>'PRIX ELEMENTAIRES FOURNITURES'!J117*0.8</f>
        <v>1239.3664000000001</v>
      </c>
      <c r="E6" s="206">
        <f>'PRIX ELEMENTAIRES FOURNITURES'!J117*0.2</f>
        <v>309.84160000000003</v>
      </c>
      <c r="F6" s="206">
        <f t="shared" si="0"/>
        <v>1239.3664000000001</v>
      </c>
      <c r="G6" s="206">
        <f t="shared" si="1"/>
        <v>309.84160000000003</v>
      </c>
      <c r="H6" s="158">
        <f>SDP!$K$4</f>
        <v>1.2</v>
      </c>
      <c r="I6" s="206">
        <f t="shared" si="2"/>
        <v>1859.0496000000001</v>
      </c>
      <c r="L6" s="136"/>
    </row>
    <row r="7" spans="1:15" ht="15" customHeight="1">
      <c r="A7" s="204" t="str">
        <f>'PRIX ELEMENTAIRES FOURNITURES'!B111</f>
        <v>Sable de pose</v>
      </c>
      <c r="B7" s="204" t="s">
        <v>23</v>
      </c>
      <c r="C7" s="204">
        <v>0.9</v>
      </c>
      <c r="D7" s="206">
        <f>'PRIX ELEMENTAIRES FOURNITURES'!J111*0.8</f>
        <v>6.56</v>
      </c>
      <c r="E7" s="206">
        <f>'PRIX ELEMENTAIRES FOURNITURES'!J111*0.2</f>
        <v>1.64</v>
      </c>
      <c r="F7" s="206">
        <f t="shared" si="0"/>
        <v>5.9039999999999999</v>
      </c>
      <c r="G7" s="206">
        <f t="shared" si="1"/>
        <v>1.476</v>
      </c>
      <c r="H7" s="158">
        <f>SDP!$K$4</f>
        <v>1.2</v>
      </c>
      <c r="I7" s="206">
        <f t="shared" si="2"/>
        <v>8.8559999999999999</v>
      </c>
    </row>
    <row r="8" spans="1:15" ht="21" customHeight="1">
      <c r="A8" s="204" t="str">
        <f>'PRIX ELEMENTAIRES FOURNITURES'!B118</f>
        <v>flinkote</v>
      </c>
      <c r="B8" s="204" t="s">
        <v>21</v>
      </c>
      <c r="C8" s="204">
        <v>4</v>
      </c>
      <c r="D8" s="206">
        <f>'PRIX ELEMENTAIRES FOURNITURES'!J118*0.8</f>
        <v>0.8</v>
      </c>
      <c r="E8" s="206">
        <f>'PRIX ELEMENTAIRES FOURNITURES'!J118*0.2</f>
        <v>0.2</v>
      </c>
      <c r="F8" s="206">
        <f t="shared" si="0"/>
        <v>3.2</v>
      </c>
      <c r="G8" s="206">
        <f t="shared" si="1"/>
        <v>0.8</v>
      </c>
      <c r="H8" s="158">
        <f>SDP!$K$4</f>
        <v>1.2</v>
      </c>
      <c r="I8" s="206">
        <f t="shared" si="2"/>
        <v>4.8</v>
      </c>
      <c r="L8" s="136"/>
    </row>
    <row r="9" spans="1:15" ht="19.5" customHeight="1">
      <c r="A9" s="204" t="str">
        <f>'PRIX ELEMENTAIRES FOURNITURES'!B119</f>
        <v>treillis soudés</v>
      </c>
      <c r="B9" s="204" t="s">
        <v>21</v>
      </c>
      <c r="C9" s="204">
        <v>9</v>
      </c>
      <c r="D9" s="206">
        <f>'PRIX ELEMENTAIRES FOURNITURES'!J119*0.8</f>
        <v>3.04</v>
      </c>
      <c r="E9" s="206">
        <f>'PRIX ELEMENTAIRES FOURNITURES'!J119*0.2</f>
        <v>0.76</v>
      </c>
      <c r="F9" s="206">
        <f t="shared" si="0"/>
        <v>27.36</v>
      </c>
      <c r="G9" s="206">
        <f t="shared" si="1"/>
        <v>6.84</v>
      </c>
      <c r="H9" s="158">
        <f>SDP!$K$4</f>
        <v>1.2</v>
      </c>
      <c r="I9" s="206">
        <f t="shared" si="2"/>
        <v>41.04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1661.9880000000001</v>
      </c>
      <c r="G15" s="139">
        <f>SUM(G5:G14)</f>
        <v>332.39760000000001</v>
      </c>
      <c r="H15" s="153">
        <f>SDP!$K$4</f>
        <v>1.2</v>
      </c>
      <c r="I15" s="139">
        <f>SUM(I5:I14)</f>
        <v>1994.3856000000001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 t="str">
        <f>'PRIX ELEMENTAIRES ENGINS EQUI'!B36</f>
        <v>Pelle sur chenilles</v>
      </c>
      <c r="B17" s="204" t="s">
        <v>221</v>
      </c>
      <c r="C17" s="204">
        <v>0.5</v>
      </c>
      <c r="D17" s="206">
        <f>'PRIX ELEMENTAIRES ENGINS EQUI'!G36*0.8</f>
        <v>440</v>
      </c>
      <c r="E17" s="206">
        <f>'PRIX ELEMENTAIRES ENGINS EQUI'!G36*0.2</f>
        <v>110</v>
      </c>
      <c r="F17" s="206">
        <f>D17*C17</f>
        <v>220</v>
      </c>
      <c r="G17" s="206">
        <f>E17*C17</f>
        <v>55</v>
      </c>
      <c r="H17" s="206">
        <f>SDP!$K$4</f>
        <v>1.2</v>
      </c>
      <c r="I17" s="206">
        <f>(G17+F17)*H17</f>
        <v>330</v>
      </c>
    </row>
    <row r="18" spans="1:11" ht="21" customHeight="1">
      <c r="A18" s="204" t="str">
        <f>'PRIX ELEMENTAIRES ENGINS EQUI'!B9</f>
        <v>Grue</v>
      </c>
      <c r="B18" s="204" t="s">
        <v>221</v>
      </c>
      <c r="C18" s="204">
        <v>1</v>
      </c>
      <c r="D18" s="206">
        <f>'PRIX ELEMENTAIRES ENGINS EQUI'!G9*0.8</f>
        <v>640</v>
      </c>
      <c r="E18" s="206">
        <f>'PRIX ELEMENTAIRES ENGINS EQUI'!G9*0.2</f>
        <v>160</v>
      </c>
      <c r="F18" s="206">
        <f>D18*C18</f>
        <v>640</v>
      </c>
      <c r="G18" s="206">
        <f>E18*C18</f>
        <v>160</v>
      </c>
      <c r="H18" s="206">
        <f>SDP!$K$4</f>
        <v>1.2</v>
      </c>
      <c r="I18" s="206">
        <f>(G18+F18)*H18</f>
        <v>960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860</v>
      </c>
      <c r="G26" s="139">
        <f>SUM(G17:G25)</f>
        <v>215</v>
      </c>
      <c r="H26" s="153">
        <f>SDP!$K$4</f>
        <v>1.2</v>
      </c>
      <c r="I26" s="139">
        <f>SUM(I17:I25)</f>
        <v>1290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>
        <v>1</v>
      </c>
      <c r="D28" s="206">
        <f>K28*0.8</f>
        <v>33.527999999999999</v>
      </c>
      <c r="E28" s="206">
        <f>K28*0.2</f>
        <v>8.3819999999999997</v>
      </c>
      <c r="F28" s="206">
        <f>ROUND(D28*C28,3)</f>
        <v>33.527999999999999</v>
      </c>
      <c r="G28" s="206">
        <f>ROUND(E28*C28,3)</f>
        <v>8.3819999999999997</v>
      </c>
      <c r="H28" s="206">
        <f>SDP!$K$4</f>
        <v>1.2</v>
      </c>
      <c r="I28" s="206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>
        <v>2</v>
      </c>
      <c r="D29" s="206">
        <f>ROUND(K29*0.8,3)</f>
        <v>29.434000000000001</v>
      </c>
      <c r="E29" s="206">
        <f>ROUND(K29*0.2,3)</f>
        <v>7.3579999999999997</v>
      </c>
      <c r="F29" s="206">
        <f>ROUND(D29*C29,3)</f>
        <v>58.868000000000002</v>
      </c>
      <c r="G29" s="206">
        <f>ROUND(E29*C29,3)</f>
        <v>14.715999999999999</v>
      </c>
      <c r="H29" s="206">
        <f>SDP!$K$4</f>
        <v>1.2</v>
      </c>
      <c r="I29" s="206">
        <f t="shared" si="6"/>
        <v>88.300799999999995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>
        <v>10</v>
      </c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214.88</v>
      </c>
      <c r="G30" s="206">
        <f t="shared" ref="G30" si="10">E30*C30</f>
        <v>53.72</v>
      </c>
      <c r="H30" s="206">
        <f>SDP!$K$4</f>
        <v>1.2</v>
      </c>
      <c r="I30" s="206">
        <f t="shared" si="6"/>
        <v>322.32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307.27600000000001</v>
      </c>
      <c r="G31" s="139">
        <f>SUM(G28:G30)</f>
        <v>76.817999999999998</v>
      </c>
      <c r="H31" s="153">
        <f>SDP!$K$4</f>
        <v>1.2</v>
      </c>
      <c r="I31" s="139">
        <f>SUM(I28:I30)</f>
        <v>460.91279999999995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1167.2760000000001</v>
      </c>
      <c r="G34" s="143">
        <f>G31+G26</f>
        <v>291.81799999999998</v>
      </c>
      <c r="H34" s="156"/>
      <c r="I34" s="150">
        <f>I31+I26</f>
        <v>1750.9128000000001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8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1807.8975</v>
      </c>
      <c r="G38" s="145">
        <f>G34/G36+G15</f>
        <v>368.87485000000004</v>
      </c>
      <c r="H38" s="160"/>
      <c r="I38" s="145">
        <f>I34/G36+I15</f>
        <v>2213.2497000000003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1807.8979999999999</v>
      </c>
      <c r="G39" s="146">
        <f>ROUND(G38,3)</f>
        <v>368.875</v>
      </c>
      <c r="H39" s="161">
        <f>SDP!$K$4</f>
        <v>1.2</v>
      </c>
      <c r="I39" s="146">
        <f>ROUND(I38,3)</f>
        <v>2213.25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>
  <sheetPr codeName="Feuil80"/>
  <dimension ref="A1:O39"/>
  <sheetViews>
    <sheetView topLeftCell="A13" workbookViewId="0">
      <selection activeCell="B14" sqref="B14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128</v>
      </c>
      <c r="B1" s="221" t="str">
        <f>'BP+BE'!B88</f>
        <v>Ouvrage de franchissement (collecteur de vidange /voie ferrée): dalot (3,5x2)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tr">
        <f>'PRIX ELEMENTAIRES FOURNITURES'!B120</f>
        <v>Béton 350</v>
      </c>
      <c r="B5" s="204" t="s">
        <v>23</v>
      </c>
      <c r="C5" s="204">
        <v>0.8</v>
      </c>
      <c r="D5" s="206">
        <f>'PRIX ELEMENTAIRES FOURNITURES'!J120*0.8</f>
        <v>67.2</v>
      </c>
      <c r="E5" s="206">
        <f>'PRIX ELEMENTAIRES FOURNITURES'!J120*0.2</f>
        <v>16.8</v>
      </c>
      <c r="F5" s="206">
        <f t="shared" ref="F5:F13" si="0">D5*C5</f>
        <v>53.760000000000005</v>
      </c>
      <c r="G5" s="206">
        <f t="shared" ref="G5:G13" si="1">E5*C5</f>
        <v>13.440000000000001</v>
      </c>
      <c r="H5" s="158">
        <f>SDP!$K$4</f>
        <v>1.2</v>
      </c>
      <c r="I5" s="206">
        <f t="shared" ref="I5:I13" si="2">(F5+G5)*H5</f>
        <v>80.64</v>
      </c>
      <c r="L5" s="136"/>
    </row>
    <row r="6" spans="1:15" ht="17.25" customHeight="1">
      <c r="A6" s="204" t="str">
        <f>'PRIX ELEMENTAIRES FOURNITURES'!B117</f>
        <v>dalot (3,5x2)</v>
      </c>
      <c r="B6" s="204" t="s">
        <v>24</v>
      </c>
      <c r="C6" s="203">
        <v>1</v>
      </c>
      <c r="D6" s="206">
        <f>'PRIX ELEMENTAIRES FOURNITURES'!J117*0.8</f>
        <v>1239.3664000000001</v>
      </c>
      <c r="E6" s="206">
        <f>'PRIX ELEMENTAIRES FOURNITURES'!J117*0.2</f>
        <v>309.84160000000003</v>
      </c>
      <c r="F6" s="206">
        <f t="shared" si="0"/>
        <v>1239.3664000000001</v>
      </c>
      <c r="G6" s="206">
        <f t="shared" si="1"/>
        <v>309.84160000000003</v>
      </c>
      <c r="H6" s="158">
        <f>SDP!$K$4</f>
        <v>1.2</v>
      </c>
      <c r="I6" s="206">
        <f t="shared" si="2"/>
        <v>1859.0496000000001</v>
      </c>
      <c r="L6" s="136"/>
    </row>
    <row r="7" spans="1:15" ht="15" customHeight="1">
      <c r="A7" s="204" t="str">
        <f>'PRIX ELEMENTAIRES FOURNITURES'!B111</f>
        <v>Sable de pose</v>
      </c>
      <c r="B7" s="204" t="s">
        <v>23</v>
      </c>
      <c r="C7" s="204">
        <v>0.9</v>
      </c>
      <c r="D7" s="206">
        <f>'PRIX ELEMENTAIRES FOURNITURES'!J111*0.8</f>
        <v>6.56</v>
      </c>
      <c r="E7" s="206">
        <f>'PRIX ELEMENTAIRES FOURNITURES'!J111*0.2</f>
        <v>1.64</v>
      </c>
      <c r="F7" s="206">
        <f t="shared" si="0"/>
        <v>5.9039999999999999</v>
      </c>
      <c r="G7" s="206">
        <f t="shared" si="1"/>
        <v>1.476</v>
      </c>
      <c r="H7" s="158">
        <f>SDP!$K$4</f>
        <v>1.2</v>
      </c>
      <c r="I7" s="206">
        <f t="shared" si="2"/>
        <v>8.8559999999999999</v>
      </c>
    </row>
    <row r="8" spans="1:15" ht="21" customHeight="1">
      <c r="A8" s="204" t="str">
        <f>'PRIX ELEMENTAIRES FOURNITURES'!B118</f>
        <v>flinkote</v>
      </c>
      <c r="B8" s="204" t="s">
        <v>21</v>
      </c>
      <c r="C8" s="204">
        <v>4</v>
      </c>
      <c r="D8" s="206">
        <f>'PRIX ELEMENTAIRES FOURNITURES'!J118*0.8</f>
        <v>0.8</v>
      </c>
      <c r="E8" s="206">
        <f>'PRIX ELEMENTAIRES FOURNITURES'!J118*0.2</f>
        <v>0.2</v>
      </c>
      <c r="F8" s="206">
        <f t="shared" si="0"/>
        <v>3.2</v>
      </c>
      <c r="G8" s="206">
        <f t="shared" si="1"/>
        <v>0.8</v>
      </c>
      <c r="H8" s="158">
        <f>SDP!$K$4</f>
        <v>1.2</v>
      </c>
      <c r="I8" s="206">
        <f t="shared" si="2"/>
        <v>4.8</v>
      </c>
      <c r="L8" s="136"/>
    </row>
    <row r="9" spans="1:15" ht="19.5" customHeight="1">
      <c r="A9" s="204" t="str">
        <f>'PRIX ELEMENTAIRES FOURNITURES'!B119</f>
        <v>treillis soudés</v>
      </c>
      <c r="B9" s="204" t="s">
        <v>21</v>
      </c>
      <c r="C9" s="204">
        <v>9</v>
      </c>
      <c r="D9" s="206">
        <f>'PRIX ELEMENTAIRES FOURNITURES'!J119*0.8</f>
        <v>3.04</v>
      </c>
      <c r="E9" s="206">
        <f>'PRIX ELEMENTAIRES FOURNITURES'!J119*0.2</f>
        <v>0.76</v>
      </c>
      <c r="F9" s="206">
        <f t="shared" si="0"/>
        <v>27.36</v>
      </c>
      <c r="G9" s="206">
        <f t="shared" si="1"/>
        <v>6.84</v>
      </c>
      <c r="H9" s="158">
        <f>SDP!$K$4</f>
        <v>1.2</v>
      </c>
      <c r="I9" s="206">
        <f t="shared" si="2"/>
        <v>41.04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1661.9880000000001</v>
      </c>
      <c r="G15" s="139">
        <f>SUM(G5:G14)</f>
        <v>332.39760000000001</v>
      </c>
      <c r="H15" s="153">
        <f>SDP!$K$4</f>
        <v>1.2</v>
      </c>
      <c r="I15" s="139">
        <f>SUM(I5:I14)</f>
        <v>1994.3856000000001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 t="str">
        <f>'PRIX ELEMENTAIRES ENGINS EQUI'!B36</f>
        <v>Pelle sur chenilles</v>
      </c>
      <c r="B17" s="204" t="s">
        <v>221</v>
      </c>
      <c r="C17" s="204">
        <v>0.5</v>
      </c>
      <c r="D17" s="206">
        <f>'PRIX ELEMENTAIRES ENGINS EQUI'!G36*0.8</f>
        <v>440</v>
      </c>
      <c r="E17" s="206">
        <f>'PRIX ELEMENTAIRES ENGINS EQUI'!G36*0.2</f>
        <v>110</v>
      </c>
      <c r="F17" s="206">
        <f>D17*C17</f>
        <v>220</v>
      </c>
      <c r="G17" s="206">
        <f>E17*C17</f>
        <v>55</v>
      </c>
      <c r="H17" s="206">
        <f>SDP!$K$4</f>
        <v>1.2</v>
      </c>
      <c r="I17" s="206">
        <f>(G17+F17)*H17</f>
        <v>330</v>
      </c>
    </row>
    <row r="18" spans="1:11" ht="21" customHeight="1">
      <c r="A18" s="204" t="str">
        <f>'PRIX ELEMENTAIRES ENGINS EQUI'!B9</f>
        <v>Grue</v>
      </c>
      <c r="B18" s="204" t="s">
        <v>221</v>
      </c>
      <c r="C18" s="204">
        <v>1</v>
      </c>
      <c r="D18" s="206">
        <f>'PRIX ELEMENTAIRES ENGINS EQUI'!G9*0.8</f>
        <v>640</v>
      </c>
      <c r="E18" s="206">
        <f>'PRIX ELEMENTAIRES ENGINS EQUI'!G9*0.2</f>
        <v>160</v>
      </c>
      <c r="F18" s="206">
        <f>D18*C18</f>
        <v>640</v>
      </c>
      <c r="G18" s="206">
        <f>E18*C18</f>
        <v>160</v>
      </c>
      <c r="H18" s="206">
        <f>SDP!$K$4</f>
        <v>1.2</v>
      </c>
      <c r="I18" s="206">
        <f>(G18+F18)*H18</f>
        <v>960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860</v>
      </c>
      <c r="G26" s="139">
        <f>SUM(G17:G25)</f>
        <v>215</v>
      </c>
      <c r="H26" s="153">
        <f>SDP!$K$4</f>
        <v>1.2</v>
      </c>
      <c r="I26" s="139">
        <f>SUM(I17:I25)</f>
        <v>1290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>
        <v>1</v>
      </c>
      <c r="D28" s="206">
        <f>K28*0.8</f>
        <v>33.527999999999999</v>
      </c>
      <c r="E28" s="206">
        <f>K28*0.2</f>
        <v>8.3819999999999997</v>
      </c>
      <c r="F28" s="206">
        <f>ROUND(D28*C28,3)</f>
        <v>33.527999999999999</v>
      </c>
      <c r="G28" s="206">
        <f>ROUND(E28*C28,3)</f>
        <v>8.3819999999999997</v>
      </c>
      <c r="H28" s="206">
        <f>SDP!$K$4</f>
        <v>1.2</v>
      </c>
      <c r="I28" s="206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>
        <v>2</v>
      </c>
      <c r="D29" s="206">
        <f>ROUND(K29*0.8,3)</f>
        <v>29.434000000000001</v>
      </c>
      <c r="E29" s="206">
        <f>ROUND(K29*0.2,3)</f>
        <v>7.3579999999999997</v>
      </c>
      <c r="F29" s="206">
        <f>ROUND(D29*C29,3)</f>
        <v>58.868000000000002</v>
      </c>
      <c r="G29" s="206">
        <f>ROUND(E29*C29,3)</f>
        <v>14.715999999999999</v>
      </c>
      <c r="H29" s="206">
        <f>SDP!$K$4</f>
        <v>1.2</v>
      </c>
      <c r="I29" s="206">
        <f t="shared" si="6"/>
        <v>88.300799999999995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>
        <v>10</v>
      </c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214.88</v>
      </c>
      <c r="G30" s="206">
        <f t="shared" ref="G30" si="10">E30*C30</f>
        <v>53.72</v>
      </c>
      <c r="H30" s="206">
        <f>SDP!$K$4</f>
        <v>1.2</v>
      </c>
      <c r="I30" s="206">
        <f t="shared" si="6"/>
        <v>322.32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307.27600000000001</v>
      </c>
      <c r="G31" s="139">
        <f>SUM(G28:G30)</f>
        <v>76.817999999999998</v>
      </c>
      <c r="H31" s="153">
        <f>SDP!$K$4</f>
        <v>1.2</v>
      </c>
      <c r="I31" s="139">
        <f>SUM(I28:I30)</f>
        <v>460.91279999999995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1167.2760000000001</v>
      </c>
      <c r="G34" s="143">
        <f>G31+G26</f>
        <v>291.81799999999998</v>
      </c>
      <c r="H34" s="156"/>
      <c r="I34" s="150">
        <f>I31+I26</f>
        <v>1750.9128000000001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8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1807.8975</v>
      </c>
      <c r="G38" s="145">
        <f>G34/G36+G15</f>
        <v>368.87485000000004</v>
      </c>
      <c r="H38" s="160"/>
      <c r="I38" s="145">
        <f>I34/G36+I15</f>
        <v>2213.2497000000003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1807.8979999999999</v>
      </c>
      <c r="G39" s="146">
        <f>ROUND(G38,3)</f>
        <v>368.875</v>
      </c>
      <c r="H39" s="161">
        <f>SDP!$K$4</f>
        <v>1.2</v>
      </c>
      <c r="I39" s="146">
        <f>ROUND(I38,3)</f>
        <v>2213.25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>
  <sheetPr codeName="Feuil81"/>
  <dimension ref="A1:O39"/>
  <sheetViews>
    <sheetView workbookViewId="0">
      <selection activeCell="B2" sqref="B2:B3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129</v>
      </c>
      <c r="B1" s="221" t="str">
        <f>'BP+BE'!B89</f>
        <v>Ouvrage de franchissement de la ligne de mètro (cité El Mourouj): dalot (3,5x2)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tr">
        <f>'PRIX ELEMENTAIRES FOURNITURES'!B120</f>
        <v>Béton 350</v>
      </c>
      <c r="B5" s="204" t="s">
        <v>23</v>
      </c>
      <c r="C5" s="204">
        <v>0.8</v>
      </c>
      <c r="D5" s="206">
        <f>'PRIX ELEMENTAIRES FOURNITURES'!J120*0.8</f>
        <v>67.2</v>
      </c>
      <c r="E5" s="206">
        <f>'PRIX ELEMENTAIRES FOURNITURES'!J120*0.2</f>
        <v>16.8</v>
      </c>
      <c r="F5" s="206">
        <f t="shared" ref="F5:F13" si="0">D5*C5</f>
        <v>53.760000000000005</v>
      </c>
      <c r="G5" s="206">
        <f t="shared" ref="G5:G13" si="1">E5*C5</f>
        <v>13.440000000000001</v>
      </c>
      <c r="H5" s="158">
        <f>SDP!$K$4</f>
        <v>1.2</v>
      </c>
      <c r="I5" s="206">
        <f t="shared" ref="I5:I13" si="2">(F5+G5)*H5</f>
        <v>80.64</v>
      </c>
      <c r="L5" s="136"/>
    </row>
    <row r="6" spans="1:15" ht="17.25" customHeight="1">
      <c r="A6" s="204" t="str">
        <f>'PRIX ELEMENTAIRES FOURNITURES'!B117</f>
        <v>dalot (3,5x2)</v>
      </c>
      <c r="B6" s="204" t="s">
        <v>24</v>
      </c>
      <c r="C6" s="203">
        <v>1</v>
      </c>
      <c r="D6" s="206">
        <f>'PRIX ELEMENTAIRES FOURNITURES'!J117*0.8</f>
        <v>1239.3664000000001</v>
      </c>
      <c r="E6" s="206">
        <f>'PRIX ELEMENTAIRES FOURNITURES'!J117*0.2</f>
        <v>309.84160000000003</v>
      </c>
      <c r="F6" s="206">
        <f t="shared" si="0"/>
        <v>1239.3664000000001</v>
      </c>
      <c r="G6" s="206">
        <f t="shared" si="1"/>
        <v>309.84160000000003</v>
      </c>
      <c r="H6" s="158">
        <f>SDP!$K$4</f>
        <v>1.2</v>
      </c>
      <c r="I6" s="206">
        <f t="shared" si="2"/>
        <v>1859.0496000000001</v>
      </c>
      <c r="L6" s="136"/>
    </row>
    <row r="7" spans="1:15" ht="15" customHeight="1">
      <c r="A7" s="204" t="str">
        <f>'PRIX ELEMENTAIRES FOURNITURES'!B111</f>
        <v>Sable de pose</v>
      </c>
      <c r="B7" s="204" t="s">
        <v>23</v>
      </c>
      <c r="C7" s="204">
        <v>0.9</v>
      </c>
      <c r="D7" s="206">
        <f>'PRIX ELEMENTAIRES FOURNITURES'!J111*0.8</f>
        <v>6.56</v>
      </c>
      <c r="E7" s="206">
        <f>'PRIX ELEMENTAIRES FOURNITURES'!J111*0.2</f>
        <v>1.64</v>
      </c>
      <c r="F7" s="206">
        <f t="shared" si="0"/>
        <v>5.9039999999999999</v>
      </c>
      <c r="G7" s="206">
        <f t="shared" si="1"/>
        <v>1.476</v>
      </c>
      <c r="H7" s="158">
        <f>SDP!$K$4</f>
        <v>1.2</v>
      </c>
      <c r="I7" s="206">
        <f t="shared" si="2"/>
        <v>8.8559999999999999</v>
      </c>
    </row>
    <row r="8" spans="1:15" ht="21" customHeight="1">
      <c r="A8" s="204" t="str">
        <f>'PRIX ELEMENTAIRES FOURNITURES'!B118</f>
        <v>flinkote</v>
      </c>
      <c r="B8" s="204" t="s">
        <v>21</v>
      </c>
      <c r="C8" s="204">
        <v>4</v>
      </c>
      <c r="D8" s="206">
        <f>'PRIX ELEMENTAIRES FOURNITURES'!J118*0.8</f>
        <v>0.8</v>
      </c>
      <c r="E8" s="206">
        <f>'PRIX ELEMENTAIRES FOURNITURES'!J118*0.2</f>
        <v>0.2</v>
      </c>
      <c r="F8" s="206">
        <f t="shared" si="0"/>
        <v>3.2</v>
      </c>
      <c r="G8" s="206">
        <f t="shared" si="1"/>
        <v>0.8</v>
      </c>
      <c r="H8" s="158">
        <f>SDP!$K$4</f>
        <v>1.2</v>
      </c>
      <c r="I8" s="206">
        <f t="shared" si="2"/>
        <v>4.8</v>
      </c>
      <c r="L8" s="136"/>
    </row>
    <row r="9" spans="1:15" ht="19.5" customHeight="1">
      <c r="A9" s="204" t="str">
        <f>'PRIX ELEMENTAIRES FOURNITURES'!B119</f>
        <v>treillis soudés</v>
      </c>
      <c r="B9" s="204" t="s">
        <v>21</v>
      </c>
      <c r="C9" s="204">
        <v>9</v>
      </c>
      <c r="D9" s="206">
        <f>'PRIX ELEMENTAIRES FOURNITURES'!J119*0.8</f>
        <v>3.04</v>
      </c>
      <c r="E9" s="206">
        <f>'PRIX ELEMENTAIRES FOURNITURES'!J119*0.2</f>
        <v>0.76</v>
      </c>
      <c r="F9" s="206">
        <f t="shared" si="0"/>
        <v>27.36</v>
      </c>
      <c r="G9" s="206">
        <f t="shared" si="1"/>
        <v>6.84</v>
      </c>
      <c r="H9" s="158">
        <f>SDP!$K$4</f>
        <v>1.2</v>
      </c>
      <c r="I9" s="206">
        <f t="shared" si="2"/>
        <v>41.04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1661.9880000000001</v>
      </c>
      <c r="G15" s="139">
        <f>SUM(G5:G14)</f>
        <v>332.39760000000001</v>
      </c>
      <c r="H15" s="153">
        <f>SDP!$K$4</f>
        <v>1.2</v>
      </c>
      <c r="I15" s="139">
        <f>SUM(I5:I14)</f>
        <v>1994.3856000000001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 t="str">
        <f>'PRIX ELEMENTAIRES ENGINS EQUI'!B36</f>
        <v>Pelle sur chenilles</v>
      </c>
      <c r="B17" s="204" t="s">
        <v>221</v>
      </c>
      <c r="C17" s="204">
        <v>0.5</v>
      </c>
      <c r="D17" s="206">
        <f>'PRIX ELEMENTAIRES ENGINS EQUI'!G36*0.8</f>
        <v>440</v>
      </c>
      <c r="E17" s="206">
        <f>'PRIX ELEMENTAIRES ENGINS EQUI'!G36*0.2</f>
        <v>110</v>
      </c>
      <c r="F17" s="206">
        <f>D17*C17</f>
        <v>220</v>
      </c>
      <c r="G17" s="206">
        <f>E17*C17</f>
        <v>55</v>
      </c>
      <c r="H17" s="206">
        <f>SDP!$K$4</f>
        <v>1.2</v>
      </c>
      <c r="I17" s="206">
        <f>(G17+F17)*H17</f>
        <v>330</v>
      </c>
    </row>
    <row r="18" spans="1:11" ht="21" customHeight="1">
      <c r="A18" s="204" t="str">
        <f>'PRIX ELEMENTAIRES ENGINS EQUI'!B9</f>
        <v>Grue</v>
      </c>
      <c r="B18" s="204" t="s">
        <v>221</v>
      </c>
      <c r="C18" s="204">
        <v>1</v>
      </c>
      <c r="D18" s="206">
        <f>'PRIX ELEMENTAIRES ENGINS EQUI'!G9*0.8</f>
        <v>640</v>
      </c>
      <c r="E18" s="206">
        <f>'PRIX ELEMENTAIRES ENGINS EQUI'!G9*0.2</f>
        <v>160</v>
      </c>
      <c r="F18" s="206">
        <f>D18*C18</f>
        <v>640</v>
      </c>
      <c r="G18" s="206">
        <f>E18*C18</f>
        <v>160</v>
      </c>
      <c r="H18" s="206">
        <f>SDP!$K$4</f>
        <v>1.2</v>
      </c>
      <c r="I18" s="206">
        <f>(G18+F18)*H18</f>
        <v>960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860</v>
      </c>
      <c r="G26" s="139">
        <f>SUM(G17:G25)</f>
        <v>215</v>
      </c>
      <c r="H26" s="153">
        <f>SDP!$K$4</f>
        <v>1.2</v>
      </c>
      <c r="I26" s="139">
        <f>SUM(I17:I25)</f>
        <v>1290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>
        <v>1</v>
      </c>
      <c r="D28" s="206">
        <f>K28*0.8</f>
        <v>33.527999999999999</v>
      </c>
      <c r="E28" s="206">
        <f>K28*0.2</f>
        <v>8.3819999999999997</v>
      </c>
      <c r="F28" s="206">
        <f>ROUND(D28*C28,3)</f>
        <v>33.527999999999999</v>
      </c>
      <c r="G28" s="206">
        <f>ROUND(E28*C28,3)</f>
        <v>8.3819999999999997</v>
      </c>
      <c r="H28" s="206">
        <f>SDP!$K$4</f>
        <v>1.2</v>
      </c>
      <c r="I28" s="206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>
        <v>2</v>
      </c>
      <c r="D29" s="206">
        <f>ROUND(K29*0.8,3)</f>
        <v>29.434000000000001</v>
      </c>
      <c r="E29" s="206">
        <f>ROUND(K29*0.2,3)</f>
        <v>7.3579999999999997</v>
      </c>
      <c r="F29" s="206">
        <f>ROUND(D29*C29,3)</f>
        <v>58.868000000000002</v>
      </c>
      <c r="G29" s="206">
        <f>ROUND(E29*C29,3)</f>
        <v>14.715999999999999</v>
      </c>
      <c r="H29" s="206">
        <f>SDP!$K$4</f>
        <v>1.2</v>
      </c>
      <c r="I29" s="206">
        <f t="shared" si="6"/>
        <v>88.300799999999995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>
        <v>10</v>
      </c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214.88</v>
      </c>
      <c r="G30" s="206">
        <f t="shared" ref="G30" si="10">E30*C30</f>
        <v>53.72</v>
      </c>
      <c r="H30" s="206">
        <f>SDP!$K$4</f>
        <v>1.2</v>
      </c>
      <c r="I30" s="206">
        <f t="shared" si="6"/>
        <v>322.32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307.27600000000001</v>
      </c>
      <c r="G31" s="139">
        <f>SUM(G28:G30)</f>
        <v>76.817999999999998</v>
      </c>
      <c r="H31" s="153">
        <f>SDP!$K$4</f>
        <v>1.2</v>
      </c>
      <c r="I31" s="139">
        <f>SUM(I28:I30)</f>
        <v>460.91279999999995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1167.2760000000001</v>
      </c>
      <c r="G34" s="143">
        <f>G31+G26</f>
        <v>291.81799999999998</v>
      </c>
      <c r="H34" s="156"/>
      <c r="I34" s="150">
        <f>I31+I26</f>
        <v>1750.9128000000001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8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1807.8975</v>
      </c>
      <c r="G38" s="145">
        <f>G34/G36+G15</f>
        <v>368.87485000000004</v>
      </c>
      <c r="H38" s="160"/>
      <c r="I38" s="145">
        <f>I34/G36+I15</f>
        <v>2213.2497000000003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1807.8979999999999</v>
      </c>
      <c r="G39" s="146">
        <f>ROUND(G38,3)</f>
        <v>368.875</v>
      </c>
      <c r="H39" s="161">
        <f>SDP!$K$4</f>
        <v>1.2</v>
      </c>
      <c r="I39" s="146">
        <f>ROUND(I38,3)</f>
        <v>2213.25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>
  <sheetPr codeName="Feuil82"/>
  <dimension ref="A1:O39"/>
  <sheetViews>
    <sheetView workbookViewId="0">
      <selection activeCell="E16" sqref="E16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425</v>
      </c>
      <c r="B1" s="221" t="str">
        <f>'BP+BE'!B90</f>
        <v>Blindage par paplanches récupérables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K5*0.8</f>
        <v>64</v>
      </c>
      <c r="E5" s="206">
        <f>K5*0.2</f>
        <v>16</v>
      </c>
      <c r="F5" s="206">
        <f t="shared" ref="F5:F13" si="0">D5*C5</f>
        <v>64</v>
      </c>
      <c r="G5" s="206">
        <f t="shared" ref="G5:G13" si="1">E5*C5</f>
        <v>16</v>
      </c>
      <c r="H5" s="158">
        <f>SDP!$K$4</f>
        <v>1.2</v>
      </c>
      <c r="I5" s="206">
        <f t="shared" ref="I5:I13" si="2">(F5+G5)*H5</f>
        <v>96</v>
      </c>
      <c r="K5">
        <v>80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80</v>
      </c>
      <c r="G15" s="139">
        <f>SUM(G5:G14)</f>
        <v>16</v>
      </c>
      <c r="H15" s="153">
        <f>SDP!$K$4</f>
        <v>1.2</v>
      </c>
      <c r="I15" s="139">
        <f>SUM(I5:I14)</f>
        <v>96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80</v>
      </c>
      <c r="G38" s="145">
        <f>G34/G36+G15</f>
        <v>16</v>
      </c>
      <c r="H38" s="160"/>
      <c r="I38" s="145">
        <f>I34/G36+I15</f>
        <v>96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80</v>
      </c>
      <c r="G39" s="146">
        <f>ROUND(G38,3)</f>
        <v>16</v>
      </c>
      <c r="H39" s="161">
        <f>SDP!$K$4</f>
        <v>1.2</v>
      </c>
      <c r="I39" s="146">
        <f>ROUND(I38,3)</f>
        <v>96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>
  <sheetPr codeName="Feuil83"/>
  <dimension ref="A1:O39"/>
  <sheetViews>
    <sheetView workbookViewId="0">
      <selection activeCell="K9" sqref="K9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426</v>
      </c>
      <c r="B1" s="221" t="str">
        <f>'BP+BE'!B91</f>
        <v>Garde-corps métallique en tube galvanisé type S8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K5*0.8</f>
        <v>61.6</v>
      </c>
      <c r="E5" s="206">
        <f>K5*0.2</f>
        <v>15.4</v>
      </c>
      <c r="F5" s="206">
        <f t="shared" ref="F5:F13" si="0">D5*C5</f>
        <v>61.6</v>
      </c>
      <c r="G5" s="206">
        <f t="shared" ref="G5:G13" si="1">E5*C5</f>
        <v>15.4</v>
      </c>
      <c r="H5" s="158">
        <f>SDP!$K$4</f>
        <v>1.2</v>
      </c>
      <c r="I5" s="206">
        <f t="shared" ref="I5:I13" si="2">(F5+G5)*H5</f>
        <v>92.399999999999991</v>
      </c>
      <c r="K5">
        <v>77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77</v>
      </c>
      <c r="G15" s="139">
        <f>SUM(G5:G14)</f>
        <v>15.4</v>
      </c>
      <c r="H15" s="153">
        <f>SDP!$K$4</f>
        <v>1.2</v>
      </c>
      <c r="I15" s="139">
        <f>SUM(I5:I14)</f>
        <v>92.399999999999991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77</v>
      </c>
      <c r="G38" s="145">
        <f>G34/G36+G15</f>
        <v>15.4</v>
      </c>
      <c r="H38" s="160"/>
      <c r="I38" s="145">
        <f>I34/G36+I15</f>
        <v>92.399999999999991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77</v>
      </c>
      <c r="G39" s="146">
        <f>ROUND(G38,3)</f>
        <v>15.4</v>
      </c>
      <c r="H39" s="161">
        <f>SDP!$K$4</f>
        <v>1.2</v>
      </c>
      <c r="I39" s="146">
        <f>ROUND(I38,3)</f>
        <v>92.4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>
  <sheetPr codeName="Feuil84"/>
  <dimension ref="A1:O39"/>
  <sheetViews>
    <sheetView workbookViewId="0">
      <selection activeCell="D17" sqref="D17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427</v>
      </c>
      <c r="B1" s="221" t="str">
        <f>'BP+BE'!B92</f>
        <v>Béton de qualité Q350 dosé à 350 kg de ciment HRS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tr">
        <f>'PRIX ELEMENTAIRES FOURNITURES'!B121</f>
        <v>Beton 350 HRS</v>
      </c>
      <c r="B5" s="204" t="s">
        <v>23</v>
      </c>
      <c r="C5" s="204">
        <v>1.05</v>
      </c>
      <c r="D5" s="206">
        <f>'PRIX ELEMENTAIRES FOURNITURES'!J121*0.8</f>
        <v>73.600000000000009</v>
      </c>
      <c r="E5" s="206">
        <f>'PRIX ELEMENTAIRES FOURNITURES'!J121*0.2</f>
        <v>18.400000000000002</v>
      </c>
      <c r="F5" s="206">
        <f t="shared" ref="F5:F13" si="0">D5*C5</f>
        <v>77.280000000000015</v>
      </c>
      <c r="G5" s="206">
        <f t="shared" ref="G5:G13" si="1">E5*C5</f>
        <v>19.320000000000004</v>
      </c>
      <c r="H5" s="158">
        <f>SDP!$K$4</f>
        <v>1.2</v>
      </c>
      <c r="I5" s="206">
        <f t="shared" ref="I5:I13" si="2">(F5+G5)*H5</f>
        <v>115.92000000000002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96.600000000000023</v>
      </c>
      <c r="G15" s="139">
        <f>SUM(G5:G14)</f>
        <v>19.320000000000004</v>
      </c>
      <c r="H15" s="153">
        <f>SDP!$K$4</f>
        <v>1.2</v>
      </c>
      <c r="I15" s="139">
        <f>SUM(I5:I14)</f>
        <v>115.92000000000002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 t="str">
        <f>'PRIX ELEMENTAIRES ENGINS EQUI'!B27</f>
        <v>Compresseur</v>
      </c>
      <c r="B17" s="204" t="s">
        <v>221</v>
      </c>
      <c r="C17" s="204">
        <v>1</v>
      </c>
      <c r="D17" s="206">
        <f>'PRIX ELEMENTAIRES ENGINS EQUI'!G27*0.8</f>
        <v>120</v>
      </c>
      <c r="E17" s="206">
        <f>'PRIX ELEMENTAIRES ENGINS EQUI'!G34*0.2</f>
        <v>30</v>
      </c>
      <c r="F17" s="206">
        <f>D17*C17</f>
        <v>120</v>
      </c>
      <c r="G17" s="206">
        <f>E17*C17</f>
        <v>30</v>
      </c>
      <c r="H17" s="206">
        <f>SDP!$K$4</f>
        <v>1.2</v>
      </c>
      <c r="I17" s="206">
        <f>(G17+F17)*H17</f>
        <v>180</v>
      </c>
    </row>
    <row r="18" spans="1:11" ht="21" customHeight="1">
      <c r="A18" s="204" t="str">
        <f>'PRIX ELEMENTAIRES ENGINS EQUI'!B42</f>
        <v>Vibreur</v>
      </c>
      <c r="B18" s="204" t="s">
        <v>221</v>
      </c>
      <c r="C18" s="204">
        <v>2</v>
      </c>
      <c r="D18" s="206">
        <f>'PRIX ELEMENTAIRES ENGINS EQUI'!G42*0.8</f>
        <v>8</v>
      </c>
      <c r="E18" s="206">
        <f>'PRIX ELEMENTAIRES ENGINS EQUI'!G42*0.2</f>
        <v>2</v>
      </c>
      <c r="F18" s="206">
        <f>D18*C18</f>
        <v>16</v>
      </c>
      <c r="G18" s="206">
        <f>E18*C18</f>
        <v>4</v>
      </c>
      <c r="H18" s="206">
        <f>SDP!$K$4</f>
        <v>1.2</v>
      </c>
      <c r="I18" s="206">
        <f>(G18+F18)*H18</f>
        <v>24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136</v>
      </c>
      <c r="G26" s="139">
        <f>SUM(G17:G25)</f>
        <v>34</v>
      </c>
      <c r="H26" s="153">
        <f>SDP!$K$4</f>
        <v>1.2</v>
      </c>
      <c r="I26" s="139">
        <f>SUM(I17:I25)</f>
        <v>204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>
        <v>1</v>
      </c>
      <c r="D28" s="206">
        <f>K28*0.8</f>
        <v>33.527999999999999</v>
      </c>
      <c r="E28" s="206">
        <f>K28*0.2</f>
        <v>8.3819999999999997</v>
      </c>
      <c r="F28" s="206">
        <f>ROUND(D28*C28,3)</f>
        <v>33.527999999999999</v>
      </c>
      <c r="G28" s="206">
        <f>ROUND(E28*C28,3)</f>
        <v>8.3819999999999997</v>
      </c>
      <c r="H28" s="206">
        <f>SDP!$K$4</f>
        <v>1.2</v>
      </c>
      <c r="I28" s="206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>
        <v>1</v>
      </c>
      <c r="D29" s="206">
        <f>ROUND(K29*0.8,3)</f>
        <v>29.434000000000001</v>
      </c>
      <c r="E29" s="206">
        <f>ROUND(K29*0.2,3)</f>
        <v>7.3579999999999997</v>
      </c>
      <c r="F29" s="206">
        <f>ROUND(D29*C29,3)</f>
        <v>29.434000000000001</v>
      </c>
      <c r="G29" s="206">
        <f>ROUND(E29*C29,3)</f>
        <v>7.3579999999999997</v>
      </c>
      <c r="H29" s="206">
        <f>SDP!$K$4</f>
        <v>1.2</v>
      </c>
      <c r="I29" s="206">
        <f t="shared" si="6"/>
        <v>44.150399999999998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>
        <v>6</v>
      </c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128.928</v>
      </c>
      <c r="G30" s="206">
        <f t="shared" ref="G30" si="10">E30*C30</f>
        <v>32.231999999999999</v>
      </c>
      <c r="H30" s="206">
        <f>SDP!$K$4</f>
        <v>1.2</v>
      </c>
      <c r="I30" s="206">
        <f t="shared" si="6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191.89</v>
      </c>
      <c r="G31" s="139">
        <f>SUM(G28:G30)</f>
        <v>47.971999999999994</v>
      </c>
      <c r="H31" s="153">
        <f>SDP!$K$4</f>
        <v>1.2</v>
      </c>
      <c r="I31" s="139">
        <f>SUM(I28:I30)</f>
        <v>287.83439999999996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327.89</v>
      </c>
      <c r="G34" s="143">
        <f>G31+G26</f>
        <v>81.971999999999994</v>
      </c>
      <c r="H34" s="156"/>
      <c r="I34" s="150">
        <f>I31+I26</f>
        <v>491.83439999999996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20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112.99450000000002</v>
      </c>
      <c r="G38" s="145">
        <f>G34/G36+G15</f>
        <v>23.418600000000005</v>
      </c>
      <c r="H38" s="160"/>
      <c r="I38" s="145">
        <f>I34/G36+I15</f>
        <v>140.51172000000003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112.995</v>
      </c>
      <c r="G39" s="146">
        <f>ROUND(G38,3)</f>
        <v>23.419</v>
      </c>
      <c r="H39" s="161">
        <f>SDP!$K$4</f>
        <v>1.2</v>
      </c>
      <c r="I39" s="146">
        <f>ROUND(I38,3)</f>
        <v>140.512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>
  <sheetPr codeName="Feuil85"/>
  <dimension ref="A1:O39"/>
  <sheetViews>
    <sheetView workbookViewId="0">
      <selection activeCell="E35" sqref="E35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428</v>
      </c>
      <c r="B1" s="221" t="str">
        <f>'BP+BE'!B93</f>
        <v>Acier HA et ronds lisses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tr">
        <f>'PRIX ELEMENTAIRES FOURNITURES'!B28</f>
        <v>Acier</v>
      </c>
      <c r="B5" s="204" t="s">
        <v>143</v>
      </c>
      <c r="C5" s="204">
        <v>1.05</v>
      </c>
      <c r="D5" s="206">
        <f>'PRIX ELEMENTAIRES FOURNITURES'!J28*0.8</f>
        <v>1.0903200000000002</v>
      </c>
      <c r="E5" s="206">
        <f>'PRIX ELEMENTAIRES FOURNITURES'!J28*0.2</f>
        <v>0.27258000000000004</v>
      </c>
      <c r="F5" s="206">
        <f t="shared" ref="F5:F13" si="0">D5*C5</f>
        <v>1.1448360000000002</v>
      </c>
      <c r="G5" s="206">
        <f t="shared" ref="G5:G13" si="1">E5*C5</f>
        <v>0.28620900000000005</v>
      </c>
      <c r="H5" s="158">
        <f>SDP!$K$4</f>
        <v>1.2</v>
      </c>
      <c r="I5" s="206">
        <f t="shared" ref="I5:I13" si="2">(F5+G5)*H5</f>
        <v>1.7172540000000001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1.4310450000000001</v>
      </c>
      <c r="G15" s="139">
        <f>SUM(G5:G14)</f>
        <v>0.28620900000000005</v>
      </c>
      <c r="H15" s="153">
        <f>SDP!$K$4</f>
        <v>1.2</v>
      </c>
      <c r="I15" s="139">
        <f>SUM(I5:I14)</f>
        <v>1.7172540000000001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 t="str">
        <f>'PRIX ELEMENTAIRES ENGINS EQUI'!B9</f>
        <v>Grue</v>
      </c>
      <c r="B17" s="204" t="s">
        <v>221</v>
      </c>
      <c r="C17" s="204">
        <v>0.1</v>
      </c>
      <c r="D17" s="206">
        <f>'PRIX ELEMENTAIRES ENGINS EQUI'!G9*0.8</f>
        <v>640</v>
      </c>
      <c r="E17" s="206">
        <f>'PRIX ELEMENTAIRES ENGINS EQUI'!G9*0.2</f>
        <v>160</v>
      </c>
      <c r="F17" s="206">
        <f>D17*C17</f>
        <v>64</v>
      </c>
      <c r="G17" s="206">
        <f>E17*C17</f>
        <v>16</v>
      </c>
      <c r="H17" s="206">
        <f>SDP!$K$4</f>
        <v>1.2</v>
      </c>
      <c r="I17" s="206">
        <f>(G17+F17)*H17</f>
        <v>96</v>
      </c>
    </row>
    <row r="18" spans="1:11" ht="21" customHeight="1">
      <c r="A18" s="204" t="str">
        <f>'PRIX ELEMENTAIRES ENGINS EQUI'!B28</f>
        <v>Atelier ferraillage</v>
      </c>
      <c r="B18" s="204" t="s">
        <v>221</v>
      </c>
      <c r="C18" s="204">
        <v>1</v>
      </c>
      <c r="D18" s="206">
        <f>'PRIX ELEMENTAIRES ENGINS EQUI'!G28*0.8</f>
        <v>80</v>
      </c>
      <c r="E18" s="206">
        <f>'PRIX ELEMENTAIRES ENGINS EQUI'!G28*0.2</f>
        <v>20</v>
      </c>
      <c r="F18" s="206">
        <f>D18*C18</f>
        <v>80</v>
      </c>
      <c r="G18" s="206">
        <f>E18*C18</f>
        <v>20</v>
      </c>
      <c r="H18" s="206">
        <f>SDP!$K$4</f>
        <v>1.2</v>
      </c>
      <c r="I18" s="206">
        <f>(G18+F18)*H18</f>
        <v>120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144</v>
      </c>
      <c r="G26" s="139">
        <f>SUM(G17:G25)</f>
        <v>36</v>
      </c>
      <c r="H26" s="153">
        <f>SDP!$K$4</f>
        <v>1.2</v>
      </c>
      <c r="I26" s="139">
        <f>SUM(I17:I25)</f>
        <v>216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>
        <v>1</v>
      </c>
      <c r="D28" s="206">
        <f>K28*0.8</f>
        <v>33.527999999999999</v>
      </c>
      <c r="E28" s="206">
        <f>K28*0.2</f>
        <v>8.3819999999999997</v>
      </c>
      <c r="F28" s="206">
        <f>ROUND(D28*C28,3)</f>
        <v>33.527999999999999</v>
      </c>
      <c r="G28" s="206">
        <f>ROUND(E28*C28,3)</f>
        <v>8.3819999999999997</v>
      </c>
      <c r="H28" s="206">
        <f>SDP!$K$4</f>
        <v>1.2</v>
      </c>
      <c r="I28" s="206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>
        <v>4</v>
      </c>
      <c r="D29" s="206">
        <f>ROUND(K29*0.8,3)</f>
        <v>29.434000000000001</v>
      </c>
      <c r="E29" s="206">
        <f>ROUND(K29*0.2,3)</f>
        <v>7.3579999999999997</v>
      </c>
      <c r="F29" s="206">
        <f>ROUND(D29*C29,3)</f>
        <v>117.736</v>
      </c>
      <c r="G29" s="206">
        <f>ROUND(E29*C29,3)</f>
        <v>29.431999999999999</v>
      </c>
      <c r="H29" s="206">
        <f>SDP!$K$4</f>
        <v>1.2</v>
      </c>
      <c r="I29" s="206">
        <f t="shared" si="6"/>
        <v>176.60159999999999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>
        <v>8</v>
      </c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171.904</v>
      </c>
      <c r="G30" s="206">
        <f t="shared" ref="G30" si="10">E30*C30</f>
        <v>42.975999999999999</v>
      </c>
      <c r="H30" s="206">
        <f>SDP!$K$4</f>
        <v>1.2</v>
      </c>
      <c r="I30" s="206">
        <f t="shared" si="6"/>
        <v>257.85599999999999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323.16800000000001</v>
      </c>
      <c r="G31" s="139">
        <f>SUM(G28:G30)</f>
        <v>80.789999999999992</v>
      </c>
      <c r="H31" s="153">
        <f>SDP!$K$4</f>
        <v>1.2</v>
      </c>
      <c r="I31" s="139">
        <f>SUM(I28:I30)</f>
        <v>484.74959999999999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467.16800000000001</v>
      </c>
      <c r="G34" s="143">
        <f>G31+G26</f>
        <v>116.78999999999999</v>
      </c>
      <c r="H34" s="156"/>
      <c r="I34" s="150">
        <f>I31+I26</f>
        <v>700.74959999999999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1200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1.8203516666666668</v>
      </c>
      <c r="G38" s="145">
        <f>G34/G36+G15</f>
        <v>0.38353400000000004</v>
      </c>
      <c r="H38" s="160"/>
      <c r="I38" s="145">
        <f>I34/G36+I15</f>
        <v>2.301212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1.82</v>
      </c>
      <c r="G39" s="146">
        <f>ROUND(G38,3)</f>
        <v>0.38400000000000001</v>
      </c>
      <c r="H39" s="161">
        <f>SDP!$K$4</f>
        <v>1.2</v>
      </c>
      <c r="I39" s="146">
        <f>ROUND(I38,3)</f>
        <v>2.3010000000000002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>
  <sheetPr codeName="Feuil86"/>
  <dimension ref="A1:O39"/>
  <sheetViews>
    <sheetView workbookViewId="0">
      <selection activeCell="D34" sqref="D34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429</v>
      </c>
      <c r="B1" s="221" t="str">
        <f>'BP+BE'!B94</f>
        <v xml:space="preserve">Coffrage lisse 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tr">
        <f>'PRIX ELEMENTAIRES FOURNITURES'!B49</f>
        <v>coffrages lisses</v>
      </c>
      <c r="B5" s="204" t="s">
        <v>21</v>
      </c>
      <c r="C5" s="204">
        <v>1</v>
      </c>
      <c r="D5" s="206">
        <f>'PRIX ELEMENTAIRES FOURNITURES'!J49*0.8</f>
        <v>12.799776000000001</v>
      </c>
      <c r="E5" s="206">
        <f>'PRIX ELEMENTAIRES FOURNITURES'!J49*0.2</f>
        <v>3.1999440000000003</v>
      </c>
      <c r="F5" s="206">
        <f t="shared" ref="F5:F13" si="0">D5*C5</f>
        <v>12.799776000000001</v>
      </c>
      <c r="G5" s="206">
        <f t="shared" ref="G5:G13" si="1">E5*C5</f>
        <v>3.1999440000000003</v>
      </c>
      <c r="H5" s="158">
        <f>SDP!$K$4</f>
        <v>1.2</v>
      </c>
      <c r="I5" s="206">
        <f t="shared" ref="I5:I13" si="2">(F5+G5)*H5</f>
        <v>19.199664000000002</v>
      </c>
      <c r="L5" s="136"/>
    </row>
    <row r="6" spans="1:15" ht="17.25" customHeight="1">
      <c r="A6" s="204" t="str">
        <f>'PRIX ELEMENTAIRES FOURNITURES'!B148</f>
        <v>etaiement</v>
      </c>
      <c r="B6" s="204" t="s">
        <v>21</v>
      </c>
      <c r="C6" s="203">
        <v>1</v>
      </c>
      <c r="D6" s="206">
        <f>'PRIX ELEMENTAIRES FOURNITURES'!J148*0.8</f>
        <v>4</v>
      </c>
      <c r="E6" s="206">
        <f>'PRIX ELEMENTAIRES FOURNITURES'!J148*0.2</f>
        <v>1</v>
      </c>
      <c r="F6" s="206">
        <f t="shared" si="0"/>
        <v>4</v>
      </c>
      <c r="G6" s="206">
        <f t="shared" si="1"/>
        <v>1</v>
      </c>
      <c r="H6" s="158">
        <f>SDP!$K$4</f>
        <v>1.2</v>
      </c>
      <c r="I6" s="206">
        <f t="shared" si="2"/>
        <v>6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20.999720000000003</v>
      </c>
      <c r="G15" s="139">
        <f>SUM(G5:G14)</f>
        <v>4.1999440000000003</v>
      </c>
      <c r="H15" s="153">
        <f>SDP!$K$4</f>
        <v>1.2</v>
      </c>
      <c r="I15" s="139">
        <f>SUM(I5:I14)</f>
        <v>25.199664000000002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 t="str">
        <f>'PRIX ELEMENTAIRES ENGINS EQUI'!B43</f>
        <v>Telescopique</v>
      </c>
      <c r="B17" s="204" t="s">
        <v>221</v>
      </c>
      <c r="C17" s="204">
        <v>1</v>
      </c>
      <c r="D17" s="206">
        <f>'PRIX ELEMENTAIRES ENGINS EQUI'!G43*0.8</f>
        <v>240</v>
      </c>
      <c r="E17" s="206">
        <f>'PRIX ELEMENTAIRES ENGINS EQUI'!G43*0.2</f>
        <v>60</v>
      </c>
      <c r="F17" s="206">
        <f>D17*C17</f>
        <v>240</v>
      </c>
      <c r="G17" s="206">
        <f>E17*C17</f>
        <v>60</v>
      </c>
      <c r="H17" s="206">
        <f>SDP!$K$4</f>
        <v>1.2</v>
      </c>
      <c r="I17" s="206">
        <f>(G17+F17)*H17</f>
        <v>360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240</v>
      </c>
      <c r="G26" s="139">
        <f>SUM(G17:G25)</f>
        <v>60</v>
      </c>
      <c r="H26" s="153">
        <f>SDP!$K$4</f>
        <v>1.2</v>
      </c>
      <c r="I26" s="139">
        <f>SUM(I17:I25)</f>
        <v>360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>
        <v>1</v>
      </c>
      <c r="D28" s="206">
        <f>K28*0.8</f>
        <v>33.527999999999999</v>
      </c>
      <c r="E28" s="206">
        <f>K28*0.2</f>
        <v>8.3819999999999997</v>
      </c>
      <c r="F28" s="206">
        <f>ROUND(D28*C28,3)</f>
        <v>33.527999999999999</v>
      </c>
      <c r="G28" s="206">
        <f>ROUND(E28*C28,3)</f>
        <v>8.3819999999999997</v>
      </c>
      <c r="H28" s="206">
        <f>SDP!$K$4</f>
        <v>1.2</v>
      </c>
      <c r="I28" s="206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>
        <v>4</v>
      </c>
      <c r="D29" s="206">
        <f>ROUND(K29*0.8,3)</f>
        <v>29.434000000000001</v>
      </c>
      <c r="E29" s="206">
        <f>ROUND(K29*0.2,3)</f>
        <v>7.3579999999999997</v>
      </c>
      <c r="F29" s="206">
        <f>ROUND(D29*C29,3)</f>
        <v>117.736</v>
      </c>
      <c r="G29" s="206">
        <f>ROUND(E29*C29,3)</f>
        <v>29.431999999999999</v>
      </c>
      <c r="H29" s="206">
        <f>SDP!$K$4</f>
        <v>1.2</v>
      </c>
      <c r="I29" s="206">
        <f t="shared" si="6"/>
        <v>176.60159999999999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>
        <v>8</v>
      </c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171.904</v>
      </c>
      <c r="G30" s="206">
        <f t="shared" ref="G30" si="10">E30*C30</f>
        <v>42.975999999999999</v>
      </c>
      <c r="H30" s="206">
        <f>SDP!$K$4</f>
        <v>1.2</v>
      </c>
      <c r="I30" s="206">
        <f t="shared" si="6"/>
        <v>257.85599999999999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323.16800000000001</v>
      </c>
      <c r="G31" s="139">
        <f>SUM(G28:G30)</f>
        <v>80.789999999999992</v>
      </c>
      <c r="H31" s="153">
        <f>SDP!$K$4</f>
        <v>1.2</v>
      </c>
      <c r="I31" s="139">
        <f>SUM(I28:I30)</f>
        <v>484.74959999999999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563.16800000000001</v>
      </c>
      <c r="G34" s="143">
        <f>G31+G26</f>
        <v>140.79</v>
      </c>
      <c r="H34" s="156"/>
      <c r="I34" s="150">
        <f>I31+I26</f>
        <v>844.74959999999999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140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25.022348571428573</v>
      </c>
      <c r="G38" s="145">
        <f>G34/G36+G15</f>
        <v>5.2055868571428574</v>
      </c>
      <c r="H38" s="160"/>
      <c r="I38" s="145">
        <f>I34/G36+I15</f>
        <v>31.233589714285717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25.021999999999998</v>
      </c>
      <c r="G39" s="146">
        <f>ROUND(G38,3)</f>
        <v>5.2060000000000004</v>
      </c>
      <c r="H39" s="161">
        <f>SDP!$K$4</f>
        <v>1.2</v>
      </c>
      <c r="I39" s="146">
        <f>ROUND(I38,3)</f>
        <v>31.234000000000002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6"/>
  <dimension ref="A1:O39"/>
  <sheetViews>
    <sheetView topLeftCell="A13" workbookViewId="0">
      <selection activeCell="F23" sqref="F23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103</v>
      </c>
      <c r="B1" s="221" t="str">
        <f>'BP+BE'!B8</f>
        <v>Démolition de constructructions existantes en BA ou en béton non armé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140" t="s">
        <v>418</v>
      </c>
      <c r="E3" s="140" t="s">
        <v>195</v>
      </c>
      <c r="F3" s="140" t="s">
        <v>418</v>
      </c>
      <c r="G3" s="138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5"/>
      <c r="B5" s="5"/>
      <c r="C5" s="5"/>
      <c r="D5" s="140"/>
      <c r="E5" s="140"/>
      <c r="F5" s="140"/>
      <c r="G5" s="140"/>
      <c r="H5" s="140"/>
      <c r="I5" s="140"/>
      <c r="L5" s="136"/>
    </row>
    <row r="6" spans="1:15" ht="17.25" customHeight="1">
      <c r="A6" s="5"/>
      <c r="B6" s="5"/>
      <c r="C6" s="5"/>
      <c r="D6" s="140"/>
      <c r="E6" s="140"/>
      <c r="F6" s="140"/>
      <c r="G6" s="140"/>
      <c r="H6" s="140"/>
      <c r="I6" s="140"/>
      <c r="L6" s="136"/>
    </row>
    <row r="7" spans="1:15" ht="15" customHeight="1">
      <c r="A7" s="5"/>
      <c r="B7" s="5"/>
      <c r="C7" s="5"/>
      <c r="D7" s="140"/>
      <c r="E7" s="140"/>
      <c r="F7" s="140"/>
      <c r="G7" s="140"/>
      <c r="H7" s="140"/>
      <c r="I7" s="140"/>
    </row>
    <row r="8" spans="1:15" ht="21" customHeight="1">
      <c r="A8" s="5"/>
      <c r="B8" s="5"/>
      <c r="C8" s="5"/>
      <c r="D8" s="140"/>
      <c r="E8" s="140"/>
      <c r="F8" s="140"/>
      <c r="G8" s="140"/>
      <c r="H8" s="140"/>
      <c r="I8" s="140"/>
      <c r="L8" s="136"/>
    </row>
    <row r="9" spans="1:15" ht="19.5" customHeight="1">
      <c r="A9" s="5"/>
      <c r="B9" s="5"/>
      <c r="C9" s="5"/>
      <c r="D9" s="140"/>
      <c r="E9" s="140"/>
      <c r="F9" s="140"/>
      <c r="G9" s="140"/>
      <c r="H9" s="140"/>
      <c r="I9" s="140"/>
      <c r="L9" s="136"/>
    </row>
    <row r="10" spans="1:15" ht="17.25" customHeight="1">
      <c r="A10" s="5"/>
      <c r="B10" s="5"/>
      <c r="C10" s="5"/>
      <c r="D10" s="140"/>
      <c r="E10" s="140"/>
      <c r="F10" s="140"/>
      <c r="G10" s="140"/>
      <c r="H10" s="140"/>
      <c r="I10" s="140"/>
      <c r="L10" s="136"/>
    </row>
    <row r="11" spans="1:15" ht="18" customHeight="1">
      <c r="A11" s="5"/>
      <c r="B11" s="5"/>
      <c r="C11" s="5"/>
      <c r="D11" s="140"/>
      <c r="E11" s="140"/>
      <c r="F11" s="140"/>
      <c r="G11" s="140"/>
      <c r="H11" s="140"/>
      <c r="I11" s="140"/>
      <c r="L11" s="136"/>
    </row>
    <row r="12" spans="1:15" ht="19.5" customHeight="1">
      <c r="A12" s="5"/>
      <c r="B12" s="5"/>
      <c r="C12" s="5"/>
      <c r="D12" s="140"/>
      <c r="E12" s="140"/>
      <c r="F12" s="140"/>
      <c r="G12" s="140"/>
      <c r="H12" s="140"/>
      <c r="I12" s="140"/>
      <c r="L12" s="136"/>
    </row>
    <row r="13" spans="1:15" ht="25.5" customHeight="1">
      <c r="A13" s="5"/>
      <c r="B13" s="5"/>
      <c r="C13" s="5"/>
      <c r="D13" s="140"/>
      <c r="E13" s="140"/>
      <c r="F13" s="140"/>
      <c r="G13" s="140"/>
      <c r="H13" s="140"/>
      <c r="I13" s="140"/>
      <c r="L13" s="136"/>
    </row>
    <row r="14" spans="1:15" ht="23.25" customHeight="1">
      <c r="A14" s="5"/>
      <c r="B14" s="5"/>
      <c r="C14" s="5"/>
      <c r="D14" s="140"/>
      <c r="E14" s="140"/>
      <c r="F14" s="140"/>
      <c r="G14" s="140"/>
      <c r="H14" s="140"/>
      <c r="I14" s="140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0</v>
      </c>
      <c r="G15" s="139">
        <f>SUM(G5:G14)</f>
        <v>0</v>
      </c>
      <c r="H15" s="153">
        <f>SDP!$K$4</f>
        <v>1.2</v>
      </c>
      <c r="I15" s="139">
        <f>SUM(I5:I14)</f>
        <v>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5" t="str">
        <f>'PRIX ELEMENTAIRES ENGINS EQUI'!B17</f>
        <v>Camion 18 m3</v>
      </c>
      <c r="B17" s="5" t="s">
        <v>221</v>
      </c>
      <c r="C17" s="5">
        <v>1</v>
      </c>
      <c r="D17" s="140">
        <f>'PRIX ELEMENTAIRES ENGINS EQUI'!G17*0.8</f>
        <v>240</v>
      </c>
      <c r="E17" s="140">
        <f>'PRIX ELEMENTAIRES ENGINS EQUI'!G17*0.2</f>
        <v>60</v>
      </c>
      <c r="F17" s="140">
        <f>D17*C17</f>
        <v>240</v>
      </c>
      <c r="G17" s="140">
        <f>E17*C17</f>
        <v>60</v>
      </c>
      <c r="H17" s="140">
        <f>SDP!$K$4</f>
        <v>1.2</v>
      </c>
      <c r="I17" s="140">
        <f>(G17+F17)*H17</f>
        <v>360</v>
      </c>
    </row>
    <row r="18" spans="1:11" ht="21" customHeight="1">
      <c r="A18" s="5" t="str">
        <f>'PRIX ELEMENTAIRES ENGINS EQUI'!B33</f>
        <v>Marteau piqueur</v>
      </c>
      <c r="B18" s="5" t="s">
        <v>221</v>
      </c>
      <c r="C18" s="5">
        <v>2</v>
      </c>
      <c r="D18" s="140">
        <f>'PRIX ELEMENTAIRES ENGINS EQUI'!G33*0.8</f>
        <v>24</v>
      </c>
      <c r="E18" s="140">
        <f>'PRIX ELEMENTAIRES ENGINS EQUI'!G33*0.2</f>
        <v>6</v>
      </c>
      <c r="F18" s="140">
        <f>D18*C18</f>
        <v>48</v>
      </c>
      <c r="G18" s="140">
        <f>E18*C18</f>
        <v>12</v>
      </c>
      <c r="H18" s="140">
        <f>SDP!$K$4</f>
        <v>1.2</v>
      </c>
      <c r="I18" s="140">
        <f>(G18+F18)*H18</f>
        <v>72</v>
      </c>
    </row>
    <row r="19" spans="1:11" ht="17.25" customHeight="1">
      <c r="A19" s="5" t="s">
        <v>259</v>
      </c>
      <c r="B19" s="5" t="s">
        <v>221</v>
      </c>
      <c r="C19" s="5">
        <v>1</v>
      </c>
      <c r="D19" s="140">
        <f>'PRIX ELEMENTAIRES ENGINS EQUI'!G34*0.8</f>
        <v>120</v>
      </c>
      <c r="E19" s="140">
        <f>'PRIX ELEMENTAIRES ENGINS EQUI'!G34*0.2</f>
        <v>30</v>
      </c>
      <c r="F19" s="140">
        <f t="shared" ref="F19:F20" si="0">D19*C19</f>
        <v>120</v>
      </c>
      <c r="G19" s="140">
        <f t="shared" ref="G19:G20" si="1">E19*C19</f>
        <v>30</v>
      </c>
      <c r="H19" s="140">
        <f>SDP!$K$4</f>
        <v>1.2</v>
      </c>
      <c r="I19" s="140">
        <f t="shared" ref="I19:I20" si="2">(G19+F19)*H19</f>
        <v>180</v>
      </c>
    </row>
    <row r="20" spans="1:11" ht="21" customHeight="1">
      <c r="A20" s="5" t="str">
        <f>'PRIX ELEMENTAIRES ENGINS EQUI'!B35</f>
        <v>pelle pneumatique</v>
      </c>
      <c r="B20" s="5" t="s">
        <v>221</v>
      </c>
      <c r="C20" s="5">
        <v>1</v>
      </c>
      <c r="D20" s="140">
        <f>'PRIX ELEMENTAIRES ENGINS EQUI'!G35*0.8</f>
        <v>280</v>
      </c>
      <c r="E20" s="140">
        <f>'PRIX ELEMENTAIRES ENGINS EQUI'!G35*0.2</f>
        <v>70</v>
      </c>
      <c r="F20" s="140">
        <f t="shared" si="0"/>
        <v>280</v>
      </c>
      <c r="G20" s="140">
        <f t="shared" si="1"/>
        <v>70</v>
      </c>
      <c r="H20" s="140">
        <f>SDP!$K$4</f>
        <v>1.2</v>
      </c>
      <c r="I20" s="140">
        <f t="shared" si="2"/>
        <v>420</v>
      </c>
    </row>
    <row r="21" spans="1:11" ht="18.75" customHeight="1">
      <c r="A21" s="5"/>
      <c r="B21" s="5" t="s">
        <v>221</v>
      </c>
      <c r="C21" s="5"/>
      <c r="D21" s="140"/>
      <c r="E21" s="140"/>
      <c r="F21" s="140"/>
      <c r="G21" s="140"/>
      <c r="H21" s="140"/>
      <c r="I21" s="140"/>
    </row>
    <row r="22" spans="1:11" ht="21" customHeight="1">
      <c r="A22" s="5"/>
      <c r="B22" s="5" t="s">
        <v>221</v>
      </c>
      <c r="C22" s="5"/>
      <c r="D22" s="140"/>
      <c r="E22" s="140"/>
      <c r="F22" s="140"/>
      <c r="G22" s="140"/>
      <c r="H22" s="140"/>
      <c r="I22" s="140"/>
    </row>
    <row r="23" spans="1:11" ht="18.75" customHeight="1">
      <c r="A23" s="5"/>
      <c r="B23" s="5" t="s">
        <v>221</v>
      </c>
      <c r="C23" s="5"/>
      <c r="D23" s="140"/>
      <c r="E23" s="140"/>
      <c r="F23" s="140"/>
      <c r="G23" s="140"/>
      <c r="H23" s="140"/>
      <c r="I23" s="140"/>
    </row>
    <row r="24" spans="1:11" ht="19.5" customHeight="1">
      <c r="A24" s="5"/>
      <c r="B24" s="5" t="s">
        <v>221</v>
      </c>
      <c r="C24" s="5"/>
      <c r="D24" s="140"/>
      <c r="E24" s="140"/>
      <c r="F24" s="140"/>
      <c r="G24" s="140"/>
      <c r="H24" s="140"/>
      <c r="I24" s="140"/>
    </row>
    <row r="25" spans="1:11" ht="23.25" customHeight="1">
      <c r="A25" s="5"/>
      <c r="B25" s="5" t="s">
        <v>221</v>
      </c>
      <c r="C25" s="5"/>
      <c r="D25" s="140"/>
      <c r="E25" s="140"/>
      <c r="F25" s="140"/>
      <c r="G25" s="140"/>
      <c r="H25" s="140"/>
      <c r="I25" s="140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688</v>
      </c>
      <c r="G26" s="139">
        <f>SUM(G17:G25)</f>
        <v>172</v>
      </c>
      <c r="H26" s="153"/>
      <c r="I26" s="139">
        <f>SUM(I17:I25)</f>
        <v>1032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/>
      <c r="I27" s="139"/>
    </row>
    <row r="28" spans="1:11" ht="19.5" customHeight="1">
      <c r="A28" s="5" t="s">
        <v>218</v>
      </c>
      <c r="B28" s="5" t="s">
        <v>221</v>
      </c>
      <c r="C28" s="5">
        <v>1</v>
      </c>
      <c r="D28" s="140">
        <f>K28*0.8</f>
        <v>33.527999999999999</v>
      </c>
      <c r="E28" s="140">
        <f>K28*0.2</f>
        <v>8.3819999999999997</v>
      </c>
      <c r="F28" s="140">
        <f>ROUND(D28*C28,3)</f>
        <v>33.527999999999999</v>
      </c>
      <c r="G28" s="140">
        <f>ROUND(E28*C28,3)</f>
        <v>8.3819999999999997</v>
      </c>
      <c r="H28" s="140">
        <f>SDP!$K$4</f>
        <v>1.2</v>
      </c>
      <c r="I28" s="140">
        <f t="shared" ref="I28:I30" si="3">(F28+G28)*H28</f>
        <v>50.291999999999994</v>
      </c>
      <c r="K28">
        <f>'PRIX ELEMENTAIRES MO'!$I$15</f>
        <v>41.91</v>
      </c>
    </row>
    <row r="29" spans="1:11" ht="18" customHeight="1">
      <c r="A29" s="5" t="s">
        <v>219</v>
      </c>
      <c r="B29" s="5" t="s">
        <v>221</v>
      </c>
      <c r="C29" s="5">
        <v>1</v>
      </c>
      <c r="D29" s="140">
        <f>ROUND(K29*0.8,3)</f>
        <v>29.434000000000001</v>
      </c>
      <c r="E29" s="140">
        <f>ROUND(K29*0.2,3)</f>
        <v>7.3579999999999997</v>
      </c>
      <c r="F29" s="140">
        <f>ROUND(D29*C29,3)</f>
        <v>29.434000000000001</v>
      </c>
      <c r="G29" s="140">
        <f>ROUND(E29*C29,3)</f>
        <v>7.3579999999999997</v>
      </c>
      <c r="H29" s="140">
        <f>SDP!$K$4</f>
        <v>1.2</v>
      </c>
      <c r="I29" s="140">
        <f t="shared" si="3"/>
        <v>44.150399999999998</v>
      </c>
      <c r="K29">
        <f>'PRIX ELEMENTAIRES MO'!$I$16</f>
        <v>36.792000000000002</v>
      </c>
    </row>
    <row r="30" spans="1:11" ht="18" customHeight="1">
      <c r="A30" s="5" t="s">
        <v>220</v>
      </c>
      <c r="B30" s="5" t="s">
        <v>221</v>
      </c>
      <c r="C30" s="23">
        <v>6</v>
      </c>
      <c r="D30" s="140">
        <f t="shared" ref="D30" si="4">K30*0.8</f>
        <v>21.488</v>
      </c>
      <c r="E30" s="140">
        <f t="shared" ref="E30" si="5">K30*0.2</f>
        <v>5.3719999999999999</v>
      </c>
      <c r="F30" s="140">
        <f t="shared" ref="F30" si="6">D30*C30</f>
        <v>128.928</v>
      </c>
      <c r="G30" s="140">
        <f t="shared" ref="G30" si="7">E30*C30</f>
        <v>32.231999999999999</v>
      </c>
      <c r="H30" s="140">
        <f>SDP!$K$4</f>
        <v>1.2</v>
      </c>
      <c r="I30" s="140">
        <f t="shared" si="3"/>
        <v>193.392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191.89</v>
      </c>
      <c r="G31" s="139">
        <f>SUM(G28:G30)</f>
        <v>47.971999999999994</v>
      </c>
      <c r="H31" s="153">
        <f>SDP!$K$4</f>
        <v>1.2</v>
      </c>
      <c r="I31" s="139">
        <f>SUM(I28:I30)</f>
        <v>287.83439999999996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138"/>
      <c r="E34" s="138"/>
      <c r="F34" s="138">
        <f>F31+F26</f>
        <v>879.89</v>
      </c>
      <c r="G34" s="143">
        <f>G31+G26</f>
        <v>219.97199999999998</v>
      </c>
      <c r="H34" s="156"/>
      <c r="I34" s="150">
        <f>I31+I26</f>
        <v>1319.8344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138"/>
      <c r="E36" s="138"/>
      <c r="F36" s="138"/>
      <c r="G36" s="138">
        <v>50</v>
      </c>
      <c r="H36" s="158"/>
      <c r="I36" s="138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17.597799999999999</v>
      </c>
      <c r="G38" s="145">
        <f>G34/G36+G15</f>
        <v>4.3994399999999994</v>
      </c>
      <c r="H38" s="160"/>
      <c r="I38" s="145">
        <f>I34/G36+I15</f>
        <v>26.396687999999997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17.597999999999999</v>
      </c>
      <c r="G39" s="146">
        <f>ROUND(G38,3)</f>
        <v>4.399</v>
      </c>
      <c r="H39" s="161">
        <f>SDP!$K$4</f>
        <v>1.2</v>
      </c>
      <c r="I39" s="146">
        <f>ROUND(I38,3)</f>
        <v>26.396999999999998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>
  <sheetPr codeName="Feuil87"/>
  <dimension ref="A1:O39"/>
  <sheetViews>
    <sheetView topLeftCell="A16" workbookViewId="0">
      <selection activeCell="E36" sqref="E36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430</v>
      </c>
      <c r="B1" s="221" t="str">
        <f>'BP+BE'!B95</f>
        <v xml:space="preserve">Coffrage Ordinaire 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tr">
        <f>'PRIX ELEMENTAIRES FOURNITURES'!B122</f>
        <v>coffrage ordinaire</v>
      </c>
      <c r="B5" s="204" t="s">
        <v>21</v>
      </c>
      <c r="C5" s="204">
        <v>1</v>
      </c>
      <c r="D5" s="206">
        <f>'PRIX ELEMENTAIRES FOURNITURES'!J122*0.8</f>
        <v>4.8000000000000007</v>
      </c>
      <c r="E5" s="206">
        <f>'PRIX ELEMENTAIRES FOURNITURES'!J122*0.2</f>
        <v>1.2000000000000002</v>
      </c>
      <c r="F5" s="206">
        <f t="shared" ref="F5:F13" si="0">D5*C5</f>
        <v>4.8000000000000007</v>
      </c>
      <c r="G5" s="206">
        <f t="shared" ref="G5:G13" si="1">E5*C5</f>
        <v>1.2000000000000002</v>
      </c>
      <c r="H5" s="158">
        <f>SDP!$K$4</f>
        <v>1.2</v>
      </c>
      <c r="I5" s="206">
        <f t="shared" ref="I5:I13" si="2">(F5+G5)*H5</f>
        <v>7.2000000000000011</v>
      </c>
      <c r="L5" s="136"/>
    </row>
    <row r="6" spans="1:15" ht="17.25" customHeight="1">
      <c r="A6" s="204" t="str">
        <f>'PRIX ELEMENTAIRES FOURNITURES'!B148</f>
        <v>etaiement</v>
      </c>
      <c r="B6" s="204" t="s">
        <v>21</v>
      </c>
      <c r="C6" s="203">
        <v>1</v>
      </c>
      <c r="D6" s="206">
        <f>'PRIX ELEMENTAIRES FOURNITURES'!J148*0.8</f>
        <v>4</v>
      </c>
      <c r="E6" s="206">
        <f>'PRIX ELEMENTAIRES FOURNITURES'!J148*0.2</f>
        <v>1</v>
      </c>
      <c r="F6" s="206">
        <f t="shared" si="0"/>
        <v>4</v>
      </c>
      <c r="G6" s="206">
        <f t="shared" si="1"/>
        <v>1</v>
      </c>
      <c r="H6" s="158">
        <f>SDP!$K$4</f>
        <v>1.2</v>
      </c>
      <c r="I6" s="206">
        <f t="shared" si="2"/>
        <v>6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11</v>
      </c>
      <c r="G15" s="139">
        <f>SUM(G5:G14)</f>
        <v>2.2000000000000002</v>
      </c>
      <c r="H15" s="153">
        <f>SDP!$K$4</f>
        <v>1.2</v>
      </c>
      <c r="I15" s="139">
        <f>SUM(I5:I14)</f>
        <v>13.200000000000001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 t="str">
        <f>'PRIX ELEMENTAIRES ENGINS EQUI'!B43</f>
        <v>Telescopique</v>
      </c>
      <c r="B17" s="204" t="s">
        <v>221</v>
      </c>
      <c r="C17" s="204">
        <v>1</v>
      </c>
      <c r="D17" s="206">
        <f>'PRIX ELEMENTAIRES ENGINS EQUI'!G43*0.8</f>
        <v>240</v>
      </c>
      <c r="E17" s="206">
        <f>'PRIX ELEMENTAIRES ENGINS EQUI'!G43*0.2</f>
        <v>60</v>
      </c>
      <c r="F17" s="206">
        <f>D17*C17</f>
        <v>240</v>
      </c>
      <c r="G17" s="206">
        <f>E17*C17</f>
        <v>60</v>
      </c>
      <c r="H17" s="206">
        <f>SDP!$K$4</f>
        <v>1.2</v>
      </c>
      <c r="I17" s="206">
        <f>(G17+F17)*H17</f>
        <v>360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240</v>
      </c>
      <c r="G26" s="139">
        <f>SUM(G17:G25)</f>
        <v>60</v>
      </c>
      <c r="H26" s="153">
        <f>SDP!$K$4</f>
        <v>1.2</v>
      </c>
      <c r="I26" s="139">
        <f>SUM(I17:I25)</f>
        <v>360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>
        <v>1</v>
      </c>
      <c r="D28" s="206">
        <f>K28*0.8</f>
        <v>33.527999999999999</v>
      </c>
      <c r="E28" s="206">
        <f>K28*0.2</f>
        <v>8.3819999999999997</v>
      </c>
      <c r="F28" s="206">
        <f>ROUND(D28*C28,3)</f>
        <v>33.527999999999999</v>
      </c>
      <c r="G28" s="206">
        <f>ROUND(E28*C28,3)</f>
        <v>8.3819999999999997</v>
      </c>
      <c r="H28" s="206">
        <f>SDP!$K$4</f>
        <v>1.2</v>
      </c>
      <c r="I28" s="206">
        <f t="shared" ref="I28:I30" si="6">(F28+G28)*H28</f>
        <v>50.291999999999994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>
        <v>4</v>
      </c>
      <c r="D29" s="206">
        <f>ROUND(K29*0.8,3)</f>
        <v>29.434000000000001</v>
      </c>
      <c r="E29" s="206">
        <f>ROUND(K29*0.2,3)</f>
        <v>7.3579999999999997</v>
      </c>
      <c r="F29" s="206">
        <f>ROUND(D29*C29,3)</f>
        <v>117.736</v>
      </c>
      <c r="G29" s="206">
        <f>ROUND(E29*C29,3)</f>
        <v>29.431999999999999</v>
      </c>
      <c r="H29" s="206">
        <f>SDP!$K$4</f>
        <v>1.2</v>
      </c>
      <c r="I29" s="206">
        <f t="shared" si="6"/>
        <v>176.60159999999999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>
        <v>7</v>
      </c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150.416</v>
      </c>
      <c r="G30" s="206">
        <f t="shared" ref="G30" si="10">E30*C30</f>
        <v>37.603999999999999</v>
      </c>
      <c r="H30" s="206">
        <f>SDP!$K$4</f>
        <v>1.2</v>
      </c>
      <c r="I30" s="206">
        <f t="shared" si="6"/>
        <v>225.62399999999997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301.68</v>
      </c>
      <c r="G31" s="139">
        <f>SUM(G28:G30)</f>
        <v>75.418000000000006</v>
      </c>
      <c r="H31" s="153">
        <f>SDP!$K$4</f>
        <v>1.2</v>
      </c>
      <c r="I31" s="139">
        <f>SUM(I28:I30)</f>
        <v>452.51759999999996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541.68000000000006</v>
      </c>
      <c r="G34" s="143">
        <f>G31+G26</f>
        <v>135.41800000000001</v>
      </c>
      <c r="H34" s="156"/>
      <c r="I34" s="150">
        <f>I31+I26</f>
        <v>812.5175999999999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160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14.3855</v>
      </c>
      <c r="G38" s="145">
        <f>G34/G36+G15</f>
        <v>3.0463625000000003</v>
      </c>
      <c r="H38" s="160"/>
      <c r="I38" s="145">
        <f>I34/G36+I15</f>
        <v>18.278235000000002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14.385999999999999</v>
      </c>
      <c r="G39" s="146">
        <f>ROUND(G38,3)</f>
        <v>3.0459999999999998</v>
      </c>
      <c r="H39" s="161">
        <f>SDP!$K$4</f>
        <v>1.2</v>
      </c>
      <c r="I39" s="146">
        <f>ROUND(I38,3)</f>
        <v>18.277999999999999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>
  <sheetPr codeName="Feuil91"/>
  <dimension ref="A1:O39"/>
  <sheetViews>
    <sheetView workbookViewId="0">
      <selection activeCell="B2" sqref="B2:B3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501</v>
      </c>
      <c r="B1" s="221" t="str">
        <f>'BP+BE'!B98</f>
        <v>Fourreau semi rigide 63 mm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501'!K5*0.8</f>
        <v>3.2</v>
      </c>
      <c r="E5" s="206">
        <f>K5*0.2</f>
        <v>0.8</v>
      </c>
      <c r="F5" s="206">
        <f t="shared" ref="F5:F13" si="0">D5*C5</f>
        <v>3.2</v>
      </c>
      <c r="G5" s="206">
        <f t="shared" ref="G5:G13" si="1">E5*C5</f>
        <v>0.8</v>
      </c>
      <c r="H5" s="158">
        <f>SDP!$K$4</f>
        <v>1.2</v>
      </c>
      <c r="I5" s="206">
        <f t="shared" ref="I5:I13" si="2">(F5+G5)*H5</f>
        <v>4.8</v>
      </c>
      <c r="K5">
        <v>4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4</v>
      </c>
      <c r="G15" s="139">
        <f>SUM(G5:G14)</f>
        <v>0.8</v>
      </c>
      <c r="H15" s="153">
        <f>SDP!$K$4</f>
        <v>1.2</v>
      </c>
      <c r="I15" s="139">
        <f>SUM(I5:I14)</f>
        <v>4.8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4</v>
      </c>
      <c r="G38" s="145">
        <f>G34/G36+G15</f>
        <v>0.8</v>
      </c>
      <c r="H38" s="160"/>
      <c r="I38" s="145">
        <f>I34/G36+I15</f>
        <v>4.8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4</v>
      </c>
      <c r="G39" s="146">
        <f>ROUND(G38,3)</f>
        <v>0.8</v>
      </c>
      <c r="H39" s="161">
        <f>SDP!$K$4</f>
        <v>1.2</v>
      </c>
      <c r="I39" s="146">
        <f>ROUND(I38,3)</f>
        <v>4.8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>
  <sheetPr codeName="Feuil92"/>
  <dimension ref="A1:O39"/>
  <sheetViews>
    <sheetView topLeftCell="A7" workbookViewId="0">
      <selection activeCell="K11" sqref="K11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147</v>
      </c>
      <c r="B1" s="221" t="str">
        <f>'BP+BE'!B99</f>
        <v>Conduite en PVC de diamètre DE 110 mm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502a'!K5*0.8</f>
        <v>4.8000000000000007</v>
      </c>
      <c r="E5" s="206">
        <f>K5*0.2</f>
        <v>1.2000000000000002</v>
      </c>
      <c r="F5" s="206">
        <f t="shared" ref="F5:F13" si="0">D5*C5</f>
        <v>4.8000000000000007</v>
      </c>
      <c r="G5" s="206">
        <f t="shared" ref="G5:G13" si="1">E5*C5</f>
        <v>1.2000000000000002</v>
      </c>
      <c r="H5" s="158">
        <f>SDP!$K$4</f>
        <v>1.2</v>
      </c>
      <c r="I5" s="206">
        <f t="shared" ref="I5:I13" si="2">(F5+G5)*H5</f>
        <v>7.2000000000000011</v>
      </c>
      <c r="K5">
        <v>6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6.0000000000000009</v>
      </c>
      <c r="G15" s="139">
        <f>SUM(G5:G14)</f>
        <v>1.2000000000000002</v>
      </c>
      <c r="H15" s="153">
        <f>SDP!$K$4</f>
        <v>1.2</v>
      </c>
      <c r="I15" s="139">
        <f>SUM(I5:I14)</f>
        <v>7.2000000000000011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6.0000000000000009</v>
      </c>
      <c r="G38" s="145">
        <f>G34/G36+G15</f>
        <v>1.2000000000000002</v>
      </c>
      <c r="H38" s="160"/>
      <c r="I38" s="145">
        <f>I34/G36+I15</f>
        <v>7.2000000000000011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6</v>
      </c>
      <c r="G39" s="146">
        <f>ROUND(G38,3)</f>
        <v>1.2</v>
      </c>
      <c r="H39" s="161">
        <f>SDP!$K$4</f>
        <v>1.2</v>
      </c>
      <c r="I39" s="146">
        <f>ROUND(I38,3)</f>
        <v>7.2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>
  <sheetPr codeName="Feuil93"/>
  <dimension ref="A1:O39"/>
  <sheetViews>
    <sheetView workbookViewId="0">
      <selection activeCell="K9" sqref="K9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 t="s">
        <v>148</v>
      </c>
      <c r="B1" s="221" t="str">
        <f>'BP+BE'!B100</f>
        <v>Conduite en PVC de diamètre DE 160 mm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502b'!K5*0.8</f>
        <v>6.4</v>
      </c>
      <c r="E5" s="206">
        <f>K5*0.2</f>
        <v>1.6</v>
      </c>
      <c r="F5" s="206">
        <f t="shared" ref="F5:F13" si="0">D5*C5</f>
        <v>6.4</v>
      </c>
      <c r="G5" s="206">
        <f t="shared" ref="G5:G13" si="1">E5*C5</f>
        <v>1.6</v>
      </c>
      <c r="H5" s="158">
        <f>SDP!$K$4</f>
        <v>1.2</v>
      </c>
      <c r="I5" s="206">
        <f t="shared" ref="I5:I13" si="2">(F5+G5)*H5</f>
        <v>9.6</v>
      </c>
      <c r="K5">
        <v>8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8</v>
      </c>
      <c r="G15" s="139">
        <f>SUM(G5:G14)</f>
        <v>1.6</v>
      </c>
      <c r="H15" s="153">
        <f>SDP!$K$4</f>
        <v>1.2</v>
      </c>
      <c r="I15" s="139">
        <f>SUM(I5:I14)</f>
        <v>9.6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8</v>
      </c>
      <c r="G38" s="145">
        <f>G34/G36+G15</f>
        <v>1.6</v>
      </c>
      <c r="H38" s="160"/>
      <c r="I38" s="145">
        <f>I34/G36+I15</f>
        <v>9.6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8</v>
      </c>
      <c r="G39" s="146">
        <f>ROUND(G38,3)</f>
        <v>1.6</v>
      </c>
      <c r="H39" s="161">
        <f>SDP!$K$4</f>
        <v>1.2</v>
      </c>
      <c r="I39" s="146">
        <f>ROUND(I38,3)</f>
        <v>9.6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>
  <sheetPr codeName="Feuil94"/>
  <dimension ref="A1:O39"/>
  <sheetViews>
    <sheetView topLeftCell="A4" workbookViewId="0">
      <selection activeCell="J8" sqref="J8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503</v>
      </c>
      <c r="B1" s="221" t="str">
        <f>'BP+BE'!B101</f>
        <v>câble moyenne tension (3x25 mm2)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503'!K5*0.8</f>
        <v>35.200000000000003</v>
      </c>
      <c r="E5" s="206">
        <f>K5*0.2</f>
        <v>8.8000000000000007</v>
      </c>
      <c r="F5" s="206">
        <f t="shared" ref="F5:F13" si="0">D5*C5</f>
        <v>35.200000000000003</v>
      </c>
      <c r="G5" s="206">
        <f t="shared" ref="G5:G13" si="1">E5*C5</f>
        <v>8.8000000000000007</v>
      </c>
      <c r="H5" s="158">
        <f>SDP!$K$4</f>
        <v>1.2</v>
      </c>
      <c r="I5" s="206">
        <f t="shared" ref="I5:I13" si="2">(F5+G5)*H5</f>
        <v>52.8</v>
      </c>
      <c r="K5">
        <v>44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44</v>
      </c>
      <c r="G15" s="139">
        <f>SUM(G5:G14)</f>
        <v>8.8000000000000007</v>
      </c>
      <c r="H15" s="153">
        <f>SDP!$K$4</f>
        <v>1.2</v>
      </c>
      <c r="I15" s="139">
        <f>SUM(I5:I14)</f>
        <v>52.8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44</v>
      </c>
      <c r="G38" s="145">
        <f>G34/G36+G15</f>
        <v>8.8000000000000007</v>
      </c>
      <c r="H38" s="160"/>
      <c r="I38" s="145">
        <f>I34/G36+I15</f>
        <v>52.8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44</v>
      </c>
      <c r="G39" s="146">
        <f>ROUND(G38,3)</f>
        <v>8.8000000000000007</v>
      </c>
      <c r="H39" s="161">
        <f>SDP!$K$4</f>
        <v>1.2</v>
      </c>
      <c r="I39" s="146">
        <f>ROUND(I38,3)</f>
        <v>52.8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>
  <sheetPr codeName="Feuil95"/>
  <dimension ref="A1:O39"/>
  <sheetViews>
    <sheetView workbookViewId="0">
      <selection activeCell="L10" sqref="L10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504</v>
      </c>
      <c r="B1" s="221" t="str">
        <f>'BP+BE'!B102</f>
        <v>Câble basse tension 2 x10 mm2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504'!K5*0.8</f>
        <v>4.8000000000000007</v>
      </c>
      <c r="E5" s="206">
        <f>K5*0.2</f>
        <v>1.2000000000000002</v>
      </c>
      <c r="F5" s="206">
        <f t="shared" ref="F5:F13" si="0">D5*C5</f>
        <v>4.8000000000000007</v>
      </c>
      <c r="G5" s="206">
        <f t="shared" ref="G5:G13" si="1">E5*C5</f>
        <v>1.2000000000000002</v>
      </c>
      <c r="H5" s="158">
        <f>SDP!$K$4</f>
        <v>1.2</v>
      </c>
      <c r="I5" s="206">
        <f t="shared" ref="I5:I13" si="2">(F5+G5)*H5</f>
        <v>7.2000000000000011</v>
      </c>
      <c r="K5">
        <v>6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6.0000000000000009</v>
      </c>
      <c r="G15" s="139">
        <f>SUM(G5:G14)</f>
        <v>1.2000000000000002</v>
      </c>
      <c r="H15" s="153">
        <f>SDP!$K$4</f>
        <v>1.2</v>
      </c>
      <c r="I15" s="139">
        <f>SUM(I5:I14)</f>
        <v>7.2000000000000011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6.0000000000000009</v>
      </c>
      <c r="G38" s="145">
        <f>G34/G36+G15</f>
        <v>1.2000000000000002</v>
      </c>
      <c r="H38" s="160"/>
      <c r="I38" s="145">
        <f>I34/G36+I15</f>
        <v>7.2000000000000011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6</v>
      </c>
      <c r="G39" s="146">
        <f>ROUND(G38,3)</f>
        <v>1.2</v>
      </c>
      <c r="H39" s="161">
        <f>SDP!$K$4</f>
        <v>1.2</v>
      </c>
      <c r="I39" s="146">
        <f>ROUND(I38,3)</f>
        <v>7.2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>
  <sheetPr codeName="Feuil96"/>
  <dimension ref="A1:O39"/>
  <sheetViews>
    <sheetView workbookViewId="0">
      <selection activeCell="K8" sqref="K8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505</v>
      </c>
      <c r="B1" s="221" t="str">
        <f>'BP+BE'!B103</f>
        <v>Câble basse tension 3x2,5 mm2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505'!K5*0.8</f>
        <v>3.2</v>
      </c>
      <c r="E5" s="206">
        <f>K5*0.2</f>
        <v>0.8</v>
      </c>
      <c r="F5" s="206">
        <f t="shared" ref="F5:F13" si="0">D5*C5</f>
        <v>3.2</v>
      </c>
      <c r="G5" s="206">
        <f t="shared" ref="G5:G13" si="1">E5*C5</f>
        <v>0.8</v>
      </c>
      <c r="H5" s="158">
        <f>SDP!$K$4</f>
        <v>1.2</v>
      </c>
      <c r="I5" s="206">
        <f t="shared" ref="I5:I13" si="2">(F5+G5)*H5</f>
        <v>4.8</v>
      </c>
      <c r="K5">
        <v>4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4</v>
      </c>
      <c r="G15" s="139">
        <f>SUM(G5:G14)</f>
        <v>0.8</v>
      </c>
      <c r="H15" s="153">
        <f>SDP!$K$4</f>
        <v>1.2</v>
      </c>
      <c r="I15" s="139">
        <f>SUM(I5:I14)</f>
        <v>4.8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4</v>
      </c>
      <c r="G38" s="145">
        <f>G34/G36+G15</f>
        <v>0.8</v>
      </c>
      <c r="H38" s="160"/>
      <c r="I38" s="145">
        <f>I34/G36+I15</f>
        <v>4.8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4</v>
      </c>
      <c r="G39" s="146">
        <f>ROUND(G38,3)</f>
        <v>0.8</v>
      </c>
      <c r="H39" s="161">
        <f>SDP!$K$4</f>
        <v>1.2</v>
      </c>
      <c r="I39" s="146">
        <f>ROUND(I38,3)</f>
        <v>4.8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>
  <sheetPr codeName="Feuil97"/>
  <dimension ref="A1:O39"/>
  <sheetViews>
    <sheetView topLeftCell="A16" workbookViewId="0">
      <selection activeCell="D17" sqref="D17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506</v>
      </c>
      <c r="B1" s="221" t="str">
        <f>'BP+BE'!B104</f>
        <v>Regard pour transformateur type semi-enterré en BA (1,2 m x 1m)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506'!K5*0.8</f>
        <v>440</v>
      </c>
      <c r="E5" s="206">
        <f>K5*0.2</f>
        <v>110</v>
      </c>
      <c r="F5" s="206">
        <f t="shared" ref="F5:F13" si="0">D5*C5</f>
        <v>440</v>
      </c>
      <c r="G5" s="206">
        <f t="shared" ref="G5:G13" si="1">E5*C5</f>
        <v>110</v>
      </c>
      <c r="H5" s="158">
        <f>SDP!$K$4</f>
        <v>1.2</v>
      </c>
      <c r="I5" s="206">
        <f t="shared" ref="I5:I13" si="2">(F5+G5)*H5</f>
        <v>660</v>
      </c>
      <c r="K5">
        <v>550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550</v>
      </c>
      <c r="G15" s="139">
        <f>SUM(G5:G14)</f>
        <v>110</v>
      </c>
      <c r="H15" s="153">
        <f>SDP!$K$4</f>
        <v>1.2</v>
      </c>
      <c r="I15" s="139">
        <f>SUM(I5:I14)</f>
        <v>660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550</v>
      </c>
      <c r="G38" s="145">
        <f>G34/G36+G15</f>
        <v>110</v>
      </c>
      <c r="H38" s="160"/>
      <c r="I38" s="145">
        <f>I34/G36+I15</f>
        <v>660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550</v>
      </c>
      <c r="G39" s="146">
        <f>ROUND(G38,3)</f>
        <v>110</v>
      </c>
      <c r="H39" s="161">
        <f>SDP!$K$4</f>
        <v>1.2</v>
      </c>
      <c r="I39" s="146">
        <f>ROUND(I38,3)</f>
        <v>660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>
  <sheetPr codeName="Feuil98"/>
  <dimension ref="A1:O39"/>
  <sheetViews>
    <sheetView topLeftCell="A4" workbookViewId="0">
      <selection activeCell="C20" sqref="C20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507</v>
      </c>
      <c r="B1" s="221" t="str">
        <f>'BP+BE'!B105</f>
        <v>Fil de terre 1 x25 mm2 en cuivre nu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507'!K5*0.8</f>
        <v>6.4</v>
      </c>
      <c r="E5" s="206">
        <f>K5*0.2</f>
        <v>1.6</v>
      </c>
      <c r="F5" s="206">
        <f t="shared" ref="F5:F13" si="0">D5*C5</f>
        <v>6.4</v>
      </c>
      <c r="G5" s="206">
        <f t="shared" ref="G5:G13" si="1">E5*C5</f>
        <v>1.6</v>
      </c>
      <c r="H5" s="158">
        <f>SDP!$K$4</f>
        <v>1.2</v>
      </c>
      <c r="I5" s="206">
        <f t="shared" ref="I5:I13" si="2">(F5+G5)*H5</f>
        <v>9.6</v>
      </c>
      <c r="K5">
        <v>8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8</v>
      </c>
      <c r="G15" s="139">
        <f>SUM(G5:G14)</f>
        <v>1.6</v>
      </c>
      <c r="H15" s="153">
        <f>SDP!$K$4</f>
        <v>1.2</v>
      </c>
      <c r="I15" s="139">
        <f>SUM(I5:I14)</f>
        <v>9.6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8</v>
      </c>
      <c r="G38" s="145">
        <f>G34/G36+G15</f>
        <v>1.6</v>
      </c>
      <c r="H38" s="160"/>
      <c r="I38" s="145">
        <f>I34/G36+I15</f>
        <v>9.6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8</v>
      </c>
      <c r="G39" s="146">
        <f>ROUND(G38,3)</f>
        <v>1.6</v>
      </c>
      <c r="H39" s="161">
        <f>SDP!$K$4</f>
        <v>1.2</v>
      </c>
      <c r="I39" s="146">
        <f>ROUND(I38,3)</f>
        <v>9.6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>
  <sheetPr codeName="Feuil99"/>
  <dimension ref="A1:O39"/>
  <sheetViews>
    <sheetView topLeftCell="A13" workbookViewId="0">
      <selection activeCell="K8" sqref="K8"/>
    </sheetView>
  </sheetViews>
  <sheetFormatPr baseColWidth="10" defaultRowHeight="15"/>
  <cols>
    <col min="1" max="1" width="40" customWidth="1"/>
    <col min="2" max="2" width="14.28515625" customWidth="1"/>
    <col min="4" max="9" width="11.42578125" style="141"/>
  </cols>
  <sheetData>
    <row r="1" spans="1:15" ht="30" customHeight="1">
      <c r="A1" s="14">
        <v>508</v>
      </c>
      <c r="B1" s="221" t="str">
        <f>'BP+BE'!B106</f>
        <v>Piquet de terre  en acier galvanisé de cuivre de 2cm de long</v>
      </c>
      <c r="C1" s="222"/>
      <c r="D1" s="222"/>
      <c r="E1" s="222"/>
      <c r="F1" s="222"/>
      <c r="G1" s="222"/>
      <c r="H1" s="222"/>
      <c r="I1" s="223"/>
      <c r="J1" s="20"/>
      <c r="K1" s="18"/>
      <c r="L1" s="19"/>
      <c r="M1" s="19"/>
      <c r="N1" s="19"/>
      <c r="O1" s="19"/>
    </row>
    <row r="2" spans="1:15">
      <c r="A2" s="224" t="s">
        <v>191</v>
      </c>
      <c r="B2" s="226" t="s">
        <v>22</v>
      </c>
      <c r="C2" s="226" t="s">
        <v>192</v>
      </c>
      <c r="D2" s="227" t="s">
        <v>419</v>
      </c>
      <c r="E2" s="227"/>
      <c r="F2" s="227" t="s">
        <v>420</v>
      </c>
      <c r="G2" s="227"/>
      <c r="H2" s="228" t="s">
        <v>196</v>
      </c>
      <c r="I2" s="228" t="s">
        <v>197</v>
      </c>
      <c r="J2" s="20"/>
      <c r="K2" s="20"/>
      <c r="L2" s="20"/>
      <c r="M2" s="20"/>
      <c r="N2" s="20"/>
      <c r="O2" s="20"/>
    </row>
    <row r="3" spans="1:15" ht="60.75" customHeight="1">
      <c r="A3" s="225"/>
      <c r="B3" s="226"/>
      <c r="C3" s="226"/>
      <c r="D3" s="206" t="s">
        <v>418</v>
      </c>
      <c r="E3" s="206" t="s">
        <v>195</v>
      </c>
      <c r="F3" s="206" t="s">
        <v>418</v>
      </c>
      <c r="G3" s="205" t="s">
        <v>195</v>
      </c>
      <c r="H3" s="228"/>
      <c r="I3" s="228"/>
    </row>
    <row r="4" spans="1:15" ht="20.25" customHeight="1">
      <c r="A4" s="15" t="s">
        <v>198</v>
      </c>
      <c r="B4" s="15"/>
      <c r="C4" s="15"/>
      <c r="D4" s="139"/>
      <c r="E4" s="139"/>
      <c r="F4" s="139"/>
      <c r="G4" s="139"/>
      <c r="H4" s="139"/>
      <c r="I4" s="139"/>
    </row>
    <row r="5" spans="1:15" ht="30.75" customHeight="1">
      <c r="A5" s="204" t="s">
        <v>495</v>
      </c>
      <c r="B5" s="204" t="s">
        <v>24</v>
      </c>
      <c r="C5" s="204">
        <v>1</v>
      </c>
      <c r="D5" s="206">
        <f>'SDP 508'!K5*0.8</f>
        <v>24</v>
      </c>
      <c r="E5" s="206">
        <f>K5*0.2</f>
        <v>6</v>
      </c>
      <c r="F5" s="206">
        <f t="shared" ref="F5:F13" si="0">D5*C5</f>
        <v>24</v>
      </c>
      <c r="G5" s="206">
        <f t="shared" ref="G5:G13" si="1">E5*C5</f>
        <v>6</v>
      </c>
      <c r="H5" s="158">
        <f>SDP!$K$4</f>
        <v>1.2</v>
      </c>
      <c r="I5" s="206">
        <f t="shared" ref="I5:I13" si="2">(F5+G5)*H5</f>
        <v>36</v>
      </c>
      <c r="K5">
        <v>30</v>
      </c>
      <c r="L5" s="136"/>
    </row>
    <row r="6" spans="1:15" ht="17.25" customHeight="1">
      <c r="A6" s="204"/>
      <c r="B6" s="204"/>
      <c r="C6" s="203"/>
      <c r="D6" s="206"/>
      <c r="E6" s="206"/>
      <c r="F6" s="206">
        <f t="shared" si="0"/>
        <v>0</v>
      </c>
      <c r="G6" s="206">
        <f t="shared" si="1"/>
        <v>0</v>
      </c>
      <c r="H6" s="158">
        <f>SDP!$K$4</f>
        <v>1.2</v>
      </c>
      <c r="I6" s="206">
        <f t="shared" si="2"/>
        <v>0</v>
      </c>
      <c r="L6" s="136"/>
    </row>
    <row r="7" spans="1:15" ht="15" customHeight="1">
      <c r="A7" s="204"/>
      <c r="B7" s="204"/>
      <c r="C7" s="204"/>
      <c r="D7" s="206"/>
      <c r="E7" s="206"/>
      <c r="F7" s="206">
        <f t="shared" si="0"/>
        <v>0</v>
      </c>
      <c r="G7" s="206">
        <f t="shared" si="1"/>
        <v>0</v>
      </c>
      <c r="H7" s="158">
        <f>SDP!$K$4</f>
        <v>1.2</v>
      </c>
      <c r="I7" s="206">
        <f t="shared" si="2"/>
        <v>0</v>
      </c>
    </row>
    <row r="8" spans="1:15" ht="21" customHeight="1">
      <c r="A8" s="204"/>
      <c r="B8" s="204"/>
      <c r="C8" s="204"/>
      <c r="D8" s="206"/>
      <c r="E8" s="206"/>
      <c r="F8" s="206">
        <f t="shared" si="0"/>
        <v>0</v>
      </c>
      <c r="G8" s="206">
        <f t="shared" si="1"/>
        <v>0</v>
      </c>
      <c r="H8" s="158">
        <f>SDP!$K$4</f>
        <v>1.2</v>
      </c>
      <c r="I8" s="206">
        <f t="shared" si="2"/>
        <v>0</v>
      </c>
      <c r="L8" s="136"/>
    </row>
    <row r="9" spans="1:15" ht="19.5" customHeight="1">
      <c r="A9" s="204"/>
      <c r="B9" s="204"/>
      <c r="C9" s="204"/>
      <c r="D9" s="206"/>
      <c r="E9" s="206"/>
      <c r="F9" s="206">
        <f t="shared" si="0"/>
        <v>0</v>
      </c>
      <c r="G9" s="206">
        <f t="shared" si="1"/>
        <v>0</v>
      </c>
      <c r="H9" s="158">
        <f>SDP!$K$4</f>
        <v>1.2</v>
      </c>
      <c r="I9" s="206">
        <f t="shared" si="2"/>
        <v>0</v>
      </c>
      <c r="L9" s="136"/>
    </row>
    <row r="10" spans="1:15" ht="17.25" customHeight="1">
      <c r="A10" s="204"/>
      <c r="B10" s="204"/>
      <c r="C10" s="204"/>
      <c r="D10" s="206"/>
      <c r="E10" s="206"/>
      <c r="F10" s="206">
        <f t="shared" si="0"/>
        <v>0</v>
      </c>
      <c r="G10" s="206">
        <f t="shared" si="1"/>
        <v>0</v>
      </c>
      <c r="H10" s="158">
        <f>SDP!$K$4</f>
        <v>1.2</v>
      </c>
      <c r="I10" s="206">
        <f t="shared" si="2"/>
        <v>0</v>
      </c>
      <c r="L10" s="136"/>
    </row>
    <row r="11" spans="1:15" ht="18" customHeight="1">
      <c r="A11" s="204"/>
      <c r="B11" s="204"/>
      <c r="C11" s="23"/>
      <c r="D11" s="206"/>
      <c r="E11" s="206"/>
      <c r="F11" s="206">
        <f t="shared" si="0"/>
        <v>0</v>
      </c>
      <c r="G11" s="206">
        <f t="shared" si="1"/>
        <v>0</v>
      </c>
      <c r="H11" s="158">
        <f>SDP!$K$4</f>
        <v>1.2</v>
      </c>
      <c r="I11" s="206">
        <f t="shared" si="2"/>
        <v>0</v>
      </c>
      <c r="L11" s="136"/>
    </row>
    <row r="12" spans="1:15" ht="19.5" customHeight="1">
      <c r="A12" s="204"/>
      <c r="B12" s="204"/>
      <c r="C12" s="204"/>
      <c r="D12" s="206"/>
      <c r="E12" s="206"/>
      <c r="F12" s="206">
        <f t="shared" si="0"/>
        <v>0</v>
      </c>
      <c r="G12" s="206">
        <f t="shared" si="1"/>
        <v>0</v>
      </c>
      <c r="H12" s="158">
        <f>SDP!$K$4</f>
        <v>1.2</v>
      </c>
      <c r="I12" s="206">
        <f t="shared" si="2"/>
        <v>0</v>
      </c>
      <c r="L12" s="136"/>
    </row>
    <row r="13" spans="1:15" ht="25.5" customHeight="1">
      <c r="A13" s="204"/>
      <c r="B13" s="204"/>
      <c r="C13" s="204"/>
      <c r="D13" s="206"/>
      <c r="E13" s="206"/>
      <c r="F13" s="206">
        <f t="shared" si="0"/>
        <v>0</v>
      </c>
      <c r="G13" s="206">
        <f t="shared" si="1"/>
        <v>0</v>
      </c>
      <c r="H13" s="158">
        <f>SDP!$K$4</f>
        <v>1.2</v>
      </c>
      <c r="I13" s="206">
        <f t="shared" si="2"/>
        <v>0</v>
      </c>
      <c r="L13" s="136"/>
    </row>
    <row r="14" spans="1:15" ht="23.25" customHeight="1">
      <c r="A14" s="204"/>
      <c r="B14" s="204"/>
      <c r="C14" s="204"/>
      <c r="D14" s="206"/>
      <c r="E14" s="206"/>
      <c r="F14" s="206"/>
      <c r="G14" s="206"/>
      <c r="H14" s="158">
        <f>SDP!$K$4</f>
        <v>1.2</v>
      </c>
      <c r="I14" s="206"/>
      <c r="L14" s="136"/>
    </row>
    <row r="15" spans="1:15" ht="22.5" customHeight="1">
      <c r="A15" s="218" t="s">
        <v>199</v>
      </c>
      <c r="B15" s="219"/>
      <c r="C15" s="15"/>
      <c r="D15" s="139"/>
      <c r="E15" s="139"/>
      <c r="F15" s="139">
        <f>SUM(F5:G14)</f>
        <v>30</v>
      </c>
      <c r="G15" s="139">
        <f>SUM(G5:G14)</f>
        <v>6</v>
      </c>
      <c r="H15" s="153">
        <f>SDP!$K$4</f>
        <v>1.2</v>
      </c>
      <c r="I15" s="139">
        <f>SUM(I5:I14)</f>
        <v>36</v>
      </c>
    </row>
    <row r="16" spans="1:15" ht="21.75" customHeight="1">
      <c r="A16" s="15" t="s">
        <v>200</v>
      </c>
      <c r="B16" s="15"/>
      <c r="C16" s="15"/>
      <c r="D16" s="139"/>
      <c r="E16" s="139"/>
      <c r="F16" s="139"/>
      <c r="G16" s="139"/>
      <c r="H16" s="153">
        <f>SDP!$K$4</f>
        <v>1.2</v>
      </c>
      <c r="I16" s="139"/>
    </row>
    <row r="17" spans="1:11" ht="23.25" customHeight="1">
      <c r="A17" s="204"/>
      <c r="B17" s="204"/>
      <c r="C17" s="204"/>
      <c r="D17" s="206"/>
      <c r="E17" s="206"/>
      <c r="F17" s="206">
        <f>D17*C17</f>
        <v>0</v>
      </c>
      <c r="G17" s="206">
        <f>E17*C17</f>
        <v>0</v>
      </c>
      <c r="H17" s="206">
        <f>SDP!$K$4</f>
        <v>1.2</v>
      </c>
      <c r="I17" s="206">
        <f>(G17+F17)*H17</f>
        <v>0</v>
      </c>
    </row>
    <row r="18" spans="1:11" ht="21" customHeight="1">
      <c r="A18" s="204"/>
      <c r="B18" s="204"/>
      <c r="C18" s="204"/>
      <c r="D18" s="206"/>
      <c r="E18" s="206"/>
      <c r="F18" s="206">
        <f>D18*C18</f>
        <v>0</v>
      </c>
      <c r="G18" s="206">
        <f>E18*C18</f>
        <v>0</v>
      </c>
      <c r="H18" s="206">
        <f>SDP!$K$4</f>
        <v>1.2</v>
      </c>
      <c r="I18" s="206">
        <f>(G18+F18)*H18</f>
        <v>0</v>
      </c>
    </row>
    <row r="19" spans="1:11" ht="17.25" customHeight="1">
      <c r="A19" s="204"/>
      <c r="B19" s="204"/>
      <c r="C19" s="204"/>
      <c r="D19" s="206"/>
      <c r="E19" s="206"/>
      <c r="F19" s="206">
        <f t="shared" ref="F19:F24" si="3">D19*C19</f>
        <v>0</v>
      </c>
      <c r="G19" s="206">
        <f t="shared" ref="G19:G24" si="4">E19*C19</f>
        <v>0</v>
      </c>
      <c r="H19" s="206">
        <f>SDP!$K$4</f>
        <v>1.2</v>
      </c>
      <c r="I19" s="206">
        <f t="shared" ref="I19:I24" si="5">(G19+F19)*H19</f>
        <v>0</v>
      </c>
    </row>
    <row r="20" spans="1:11" ht="21" customHeight="1">
      <c r="A20" s="204"/>
      <c r="B20" s="204"/>
      <c r="C20" s="204"/>
      <c r="D20" s="206"/>
      <c r="E20" s="206"/>
      <c r="F20" s="206">
        <f t="shared" si="3"/>
        <v>0</v>
      </c>
      <c r="G20" s="206">
        <f t="shared" si="4"/>
        <v>0</v>
      </c>
      <c r="H20" s="206">
        <f>SDP!$K$4</f>
        <v>1.2</v>
      </c>
      <c r="I20" s="206">
        <f t="shared" si="5"/>
        <v>0</v>
      </c>
    </row>
    <row r="21" spans="1:11" ht="18.75" customHeight="1">
      <c r="A21" s="204"/>
      <c r="B21" s="204"/>
      <c r="C21" s="204"/>
      <c r="D21" s="206"/>
      <c r="E21" s="206"/>
      <c r="F21" s="206">
        <f t="shared" si="3"/>
        <v>0</v>
      </c>
      <c r="G21" s="206">
        <f t="shared" si="4"/>
        <v>0</v>
      </c>
      <c r="H21" s="206">
        <f>SDP!$K$4</f>
        <v>1.2</v>
      </c>
      <c r="I21" s="206">
        <f t="shared" si="5"/>
        <v>0</v>
      </c>
    </row>
    <row r="22" spans="1:11" ht="21" customHeight="1">
      <c r="A22" s="204"/>
      <c r="B22" s="204"/>
      <c r="C22" s="204"/>
      <c r="D22" s="206"/>
      <c r="E22" s="206"/>
      <c r="F22" s="206">
        <f t="shared" si="3"/>
        <v>0</v>
      </c>
      <c r="G22" s="206">
        <f t="shared" si="4"/>
        <v>0</v>
      </c>
      <c r="H22" s="206">
        <f>SDP!$K$4</f>
        <v>1.2</v>
      </c>
      <c r="I22" s="206">
        <f t="shared" si="5"/>
        <v>0</v>
      </c>
    </row>
    <row r="23" spans="1:11" ht="18.75" customHeight="1">
      <c r="A23" s="204"/>
      <c r="B23" s="204"/>
      <c r="C23" s="204"/>
      <c r="D23" s="206"/>
      <c r="E23" s="206"/>
      <c r="F23" s="206">
        <f t="shared" si="3"/>
        <v>0</v>
      </c>
      <c r="G23" s="206">
        <f t="shared" si="4"/>
        <v>0</v>
      </c>
      <c r="H23" s="206">
        <f>SDP!$K$4</f>
        <v>1.2</v>
      </c>
      <c r="I23" s="206">
        <f t="shared" si="5"/>
        <v>0</v>
      </c>
    </row>
    <row r="24" spans="1:11" ht="19.5" customHeight="1">
      <c r="A24" s="204"/>
      <c r="B24" s="204"/>
      <c r="C24" s="204"/>
      <c r="D24" s="206"/>
      <c r="E24" s="206"/>
      <c r="F24" s="206">
        <f t="shared" si="3"/>
        <v>0</v>
      </c>
      <c r="G24" s="206">
        <f t="shared" si="4"/>
        <v>0</v>
      </c>
      <c r="H24" s="206">
        <f>SDP!$K$4</f>
        <v>1.2</v>
      </c>
      <c r="I24" s="206">
        <f t="shared" si="5"/>
        <v>0</v>
      </c>
    </row>
    <row r="25" spans="1:11" ht="23.25" customHeight="1">
      <c r="A25" s="204"/>
      <c r="B25" s="204" t="s">
        <v>221</v>
      </c>
      <c r="C25" s="204"/>
      <c r="D25" s="206"/>
      <c r="E25" s="206"/>
      <c r="F25" s="206"/>
      <c r="G25" s="206"/>
      <c r="H25" s="206">
        <f>SDP!$K$4</f>
        <v>1.2</v>
      </c>
      <c r="I25" s="206"/>
    </row>
    <row r="26" spans="1:11" ht="30.75" customHeight="1">
      <c r="A26" s="220" t="s">
        <v>201</v>
      </c>
      <c r="B26" s="220"/>
      <c r="C26" s="15"/>
      <c r="D26" s="139"/>
      <c r="E26" s="139"/>
      <c r="F26" s="139">
        <f>SUM(F17:F25)</f>
        <v>0</v>
      </c>
      <c r="G26" s="139">
        <f>SUM(G17:G25)</f>
        <v>0</v>
      </c>
      <c r="H26" s="153">
        <f>SDP!$K$4</f>
        <v>1.2</v>
      </c>
      <c r="I26" s="139">
        <f>SUM(I17:I25)</f>
        <v>0</v>
      </c>
    </row>
    <row r="27" spans="1:11" ht="30.75" customHeight="1">
      <c r="A27" s="15" t="s">
        <v>202</v>
      </c>
      <c r="B27" s="15"/>
      <c r="C27" s="15"/>
      <c r="D27" s="139"/>
      <c r="E27" s="139"/>
      <c r="F27" s="139"/>
      <c r="G27" s="139"/>
      <c r="H27" s="153">
        <f>SDP!$K$4</f>
        <v>1.2</v>
      </c>
      <c r="I27" s="139"/>
    </row>
    <row r="28" spans="1:11" ht="19.5" customHeight="1">
      <c r="A28" s="204" t="s">
        <v>218</v>
      </c>
      <c r="B28" s="204" t="s">
        <v>221</v>
      </c>
      <c r="C28" s="204"/>
      <c r="D28" s="206">
        <f>K28*0.8</f>
        <v>33.527999999999999</v>
      </c>
      <c r="E28" s="206">
        <f>K28*0.2</f>
        <v>8.3819999999999997</v>
      </c>
      <c r="F28" s="206">
        <f>ROUND(D28*C28,3)</f>
        <v>0</v>
      </c>
      <c r="G28" s="206">
        <f>ROUND(E28*C28,3)</f>
        <v>0</v>
      </c>
      <c r="H28" s="206">
        <f>SDP!$K$4</f>
        <v>1.2</v>
      </c>
      <c r="I28" s="206">
        <f t="shared" ref="I28:I30" si="6">(F28+G28)*H28</f>
        <v>0</v>
      </c>
      <c r="K28">
        <f>'PRIX ELEMENTAIRES MO'!$I$15</f>
        <v>41.91</v>
      </c>
    </row>
    <row r="29" spans="1:11" ht="18" customHeight="1">
      <c r="A29" s="204" t="s">
        <v>219</v>
      </c>
      <c r="B29" s="204" t="s">
        <v>221</v>
      </c>
      <c r="C29" s="204"/>
      <c r="D29" s="206">
        <f>ROUND(K29*0.8,3)</f>
        <v>29.434000000000001</v>
      </c>
      <c r="E29" s="206">
        <f>ROUND(K29*0.2,3)</f>
        <v>7.3579999999999997</v>
      </c>
      <c r="F29" s="206">
        <f>ROUND(D29*C29,3)</f>
        <v>0</v>
      </c>
      <c r="G29" s="206">
        <f>ROUND(E29*C29,3)</f>
        <v>0</v>
      </c>
      <c r="H29" s="206">
        <f>SDP!$K$4</f>
        <v>1.2</v>
      </c>
      <c r="I29" s="206">
        <f t="shared" si="6"/>
        <v>0</v>
      </c>
      <c r="K29">
        <f>'PRIX ELEMENTAIRES MO'!$I$16</f>
        <v>36.792000000000002</v>
      </c>
    </row>
    <row r="30" spans="1:11" ht="18" customHeight="1">
      <c r="A30" s="204" t="s">
        <v>220</v>
      </c>
      <c r="B30" s="204" t="s">
        <v>221</v>
      </c>
      <c r="C30" s="23"/>
      <c r="D30" s="206">
        <f t="shared" ref="D30" si="7">K30*0.8</f>
        <v>21.488</v>
      </c>
      <c r="E30" s="206">
        <f t="shared" ref="E30" si="8">K30*0.2</f>
        <v>5.3719999999999999</v>
      </c>
      <c r="F30" s="206">
        <f t="shared" ref="F30" si="9">D30*C30</f>
        <v>0</v>
      </c>
      <c r="G30" s="206">
        <f t="shared" ref="G30" si="10">E30*C30</f>
        <v>0</v>
      </c>
      <c r="H30" s="206">
        <f>SDP!$K$4</f>
        <v>1.2</v>
      </c>
      <c r="I30" s="206">
        <f t="shared" si="6"/>
        <v>0</v>
      </c>
      <c r="K30">
        <f>'PRIX ELEMENTAIRES MO'!$I$17</f>
        <v>26.86</v>
      </c>
    </row>
    <row r="31" spans="1:11">
      <c r="A31" s="220" t="s">
        <v>203</v>
      </c>
      <c r="B31" s="220"/>
      <c r="C31" s="15"/>
      <c r="D31" s="139"/>
      <c r="E31" s="139"/>
      <c r="F31" s="139">
        <f>SUM(F28:F30)</f>
        <v>0</v>
      </c>
      <c r="G31" s="139">
        <f>SUM(G28:G30)</f>
        <v>0</v>
      </c>
      <c r="H31" s="153">
        <f>SDP!$K$4</f>
        <v>1.2</v>
      </c>
      <c r="I31" s="139">
        <f>SUM(I28:I30)</f>
        <v>0</v>
      </c>
    </row>
    <row r="32" spans="1:11">
      <c r="H32" s="154"/>
      <c r="I32" s="148"/>
    </row>
    <row r="33" spans="1:11">
      <c r="G33" s="142"/>
      <c r="H33" s="155"/>
      <c r="I33" s="149"/>
    </row>
    <row r="34" spans="1:11">
      <c r="A34" s="1" t="s">
        <v>204</v>
      </c>
      <c r="B34" s="14"/>
      <c r="C34" s="14"/>
      <c r="D34" s="205"/>
      <c r="E34" s="205"/>
      <c r="F34" s="205">
        <f>F31+F26</f>
        <v>0</v>
      </c>
      <c r="G34" s="143">
        <f>G31+G26</f>
        <v>0</v>
      </c>
      <c r="H34" s="156"/>
      <c r="I34" s="150">
        <f>I31+I26</f>
        <v>0</v>
      </c>
    </row>
    <row r="35" spans="1:11">
      <c r="H35" s="157"/>
      <c r="I35" s="151"/>
    </row>
    <row r="36" spans="1:11">
      <c r="A36" s="1" t="s">
        <v>205</v>
      </c>
      <c r="B36" s="14"/>
      <c r="C36" s="14"/>
      <c r="D36" s="205"/>
      <c r="E36" s="205"/>
      <c r="F36" s="205"/>
      <c r="G36" s="205">
        <v>1</v>
      </c>
      <c r="H36" s="158"/>
      <c r="I36" s="205"/>
    </row>
    <row r="37" spans="1:11">
      <c r="G37" s="144"/>
      <c r="H37" s="159"/>
      <c r="I37" s="151"/>
    </row>
    <row r="38" spans="1:11">
      <c r="A38" s="17" t="s">
        <v>206</v>
      </c>
      <c r="B38" s="21"/>
      <c r="C38" s="21"/>
      <c r="D38" s="145"/>
      <c r="E38" s="145"/>
      <c r="F38" s="145">
        <f>F34/G36+F15</f>
        <v>30</v>
      </c>
      <c r="G38" s="145">
        <f>G34/G36+G15</f>
        <v>6</v>
      </c>
      <c r="H38" s="160"/>
      <c r="I38" s="145">
        <f>I34/G36+I15</f>
        <v>36</v>
      </c>
      <c r="K38" s="141"/>
    </row>
    <row r="39" spans="1:11" ht="32.25" customHeight="1">
      <c r="A39" s="137" t="s">
        <v>207</v>
      </c>
      <c r="B39" s="22"/>
      <c r="C39" s="22"/>
      <c r="D39" s="146"/>
      <c r="E39" s="146"/>
      <c r="F39" s="146">
        <f>ROUND(F38,3)</f>
        <v>30</v>
      </c>
      <c r="G39" s="146">
        <f>ROUND(G38,3)</f>
        <v>6</v>
      </c>
      <c r="H39" s="161">
        <f>SDP!$K$4</f>
        <v>1.2</v>
      </c>
      <c r="I39" s="146">
        <f>ROUND(I38,3)</f>
        <v>36</v>
      </c>
    </row>
  </sheetData>
  <mergeCells count="11">
    <mergeCell ref="A15:B15"/>
    <mergeCell ref="A26:B26"/>
    <mergeCell ref="A31:B31"/>
    <mergeCell ref="B1:I1"/>
    <mergeCell ref="A2:A3"/>
    <mergeCell ref="B2:B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114</vt:i4>
      </vt:variant>
    </vt:vector>
  </HeadingPairs>
  <TitlesOfParts>
    <vt:vector size="114" baseType="lpstr">
      <vt:lpstr>PRIX ELEMENTAIRES MO</vt:lpstr>
      <vt:lpstr>PRIX ELEMENTAIRES ENGINS EQUI</vt:lpstr>
      <vt:lpstr>PRIX ELEMENTAIRES FOURNITURES</vt:lpstr>
      <vt:lpstr>BP+BE</vt:lpstr>
      <vt:lpstr>SDP</vt:lpstr>
      <vt:lpstr>SDP 1</vt:lpstr>
      <vt:lpstr>SDP 101</vt:lpstr>
      <vt:lpstr>SDP 102</vt:lpstr>
      <vt:lpstr>SDP 103</vt:lpstr>
      <vt:lpstr>SDP 104</vt:lpstr>
      <vt:lpstr>SDP 105</vt:lpstr>
      <vt:lpstr>SDP 106</vt:lpstr>
      <vt:lpstr>SDP 107</vt:lpstr>
      <vt:lpstr>SDP 108</vt:lpstr>
      <vt:lpstr>SDP 109</vt:lpstr>
      <vt:lpstr>SDP 110</vt:lpstr>
      <vt:lpstr>SDP 201</vt:lpstr>
      <vt:lpstr>SDP 202</vt:lpstr>
      <vt:lpstr>SDP 203</vt:lpstr>
      <vt:lpstr>SDP 204</vt:lpstr>
      <vt:lpstr>SDP 205</vt:lpstr>
      <vt:lpstr>SDP 206</vt:lpstr>
      <vt:lpstr>SDP 301</vt:lpstr>
      <vt:lpstr>SDP 302</vt:lpstr>
      <vt:lpstr>SDP 303</vt:lpstr>
      <vt:lpstr>SDP 304</vt:lpstr>
      <vt:lpstr>SDP 305a</vt:lpstr>
      <vt:lpstr>SDP 305b</vt:lpstr>
      <vt:lpstr>SDP 305c</vt:lpstr>
      <vt:lpstr>SDP 305d</vt:lpstr>
      <vt:lpstr>SDP 306</vt:lpstr>
      <vt:lpstr>SDP 307a</vt:lpstr>
      <vt:lpstr>SDP 307b</vt:lpstr>
      <vt:lpstr>SDP 307c</vt:lpstr>
      <vt:lpstr>SDP 308</vt:lpstr>
      <vt:lpstr>SDP 401</vt:lpstr>
      <vt:lpstr>SDP 402</vt:lpstr>
      <vt:lpstr>SDP 403</vt:lpstr>
      <vt:lpstr>SDP 404</vt:lpstr>
      <vt:lpstr>SDP 405a</vt:lpstr>
      <vt:lpstr>SDP 405b</vt:lpstr>
      <vt:lpstr>SDP 405c</vt:lpstr>
      <vt:lpstr>SDP 405d</vt:lpstr>
      <vt:lpstr>SDP 405e</vt:lpstr>
      <vt:lpstr>SDP 405f</vt:lpstr>
      <vt:lpstr>SDP 405g</vt:lpstr>
      <vt:lpstr>SDP 405h</vt:lpstr>
      <vt:lpstr>SDP 405i</vt:lpstr>
      <vt:lpstr>SDP 405j</vt:lpstr>
      <vt:lpstr>SDP 405k</vt:lpstr>
      <vt:lpstr>SDP 405l</vt:lpstr>
      <vt:lpstr>SDP 406</vt:lpstr>
      <vt:lpstr>SDP 407a</vt:lpstr>
      <vt:lpstr>SDP 407b</vt:lpstr>
      <vt:lpstr>SDP 408a</vt:lpstr>
      <vt:lpstr>SDP 408b</vt:lpstr>
      <vt:lpstr>SDP 409</vt:lpstr>
      <vt:lpstr>SDP 410a</vt:lpstr>
      <vt:lpstr>SDP 410b</vt:lpstr>
      <vt:lpstr>SDP 410c</vt:lpstr>
      <vt:lpstr>SDP 410d</vt:lpstr>
      <vt:lpstr>SDP 411</vt:lpstr>
      <vt:lpstr>SDP 412</vt:lpstr>
      <vt:lpstr>SDP 413</vt:lpstr>
      <vt:lpstr>SDP 414a</vt:lpstr>
      <vt:lpstr>SDP 414b</vt:lpstr>
      <vt:lpstr>SDP 414c</vt:lpstr>
      <vt:lpstr>SDP 414d</vt:lpstr>
      <vt:lpstr>SDP 414e</vt:lpstr>
      <vt:lpstr>SDP 414f</vt:lpstr>
      <vt:lpstr>SDP 415</vt:lpstr>
      <vt:lpstr>SDP 416</vt:lpstr>
      <vt:lpstr>SDP 417</vt:lpstr>
      <vt:lpstr>SDP 418</vt:lpstr>
      <vt:lpstr>SDP 419</vt:lpstr>
      <vt:lpstr>SDP 420</vt:lpstr>
      <vt:lpstr>SDP 421</vt:lpstr>
      <vt:lpstr>SDP 422</vt:lpstr>
      <vt:lpstr>SDP 423a</vt:lpstr>
      <vt:lpstr>SDP 423b</vt:lpstr>
      <vt:lpstr>SDP 423c</vt:lpstr>
      <vt:lpstr>SDP 423d</vt:lpstr>
      <vt:lpstr>SDP 424a</vt:lpstr>
      <vt:lpstr>SDP 424b</vt:lpstr>
      <vt:lpstr>SDP 425</vt:lpstr>
      <vt:lpstr>SDP 426</vt:lpstr>
      <vt:lpstr>SDP 427</vt:lpstr>
      <vt:lpstr>SDP 428</vt:lpstr>
      <vt:lpstr>SDP 429</vt:lpstr>
      <vt:lpstr>SDP 430</vt:lpstr>
      <vt:lpstr>SDP 501</vt:lpstr>
      <vt:lpstr>SDP 502a</vt:lpstr>
      <vt:lpstr>SDP 502b</vt:lpstr>
      <vt:lpstr>SDP 503</vt:lpstr>
      <vt:lpstr>SDP 504</vt:lpstr>
      <vt:lpstr>SDP 505</vt:lpstr>
      <vt:lpstr>SDP 506</vt:lpstr>
      <vt:lpstr>SDP 507</vt:lpstr>
      <vt:lpstr>SDP 508</vt:lpstr>
      <vt:lpstr>SDP 509</vt:lpstr>
      <vt:lpstr>SDP 509b</vt:lpstr>
      <vt:lpstr>SDP 601</vt:lpstr>
      <vt:lpstr>SDP 602</vt:lpstr>
      <vt:lpstr>SDP 603</vt:lpstr>
      <vt:lpstr>SDP 604</vt:lpstr>
      <vt:lpstr>SDP 606a</vt:lpstr>
      <vt:lpstr>SDP 606b</vt:lpstr>
      <vt:lpstr>SDP 606c</vt:lpstr>
      <vt:lpstr>SDP 606d</vt:lpstr>
      <vt:lpstr>SDP 606e</vt:lpstr>
      <vt:lpstr>SDP 606f</vt:lpstr>
      <vt:lpstr>SDP 606g</vt:lpstr>
      <vt:lpstr>SDP 606h</vt:lpstr>
      <vt:lpstr>SDP 607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dcterms:created xsi:type="dcterms:W3CDTF">2013-04-09T11:11:11Z</dcterms:created>
  <dcterms:modified xsi:type="dcterms:W3CDTF">2013-04-22T15:45:46Z</dcterms:modified>
</cp:coreProperties>
</file>