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29" i="1"/>
  <c r="F27"/>
  <c r="F28"/>
  <c r="F25"/>
  <c r="F23"/>
  <c r="F24"/>
  <c r="D21"/>
  <c r="E21"/>
  <c r="B21" s="1"/>
  <c r="F21"/>
  <c r="D13"/>
  <c r="E13"/>
  <c r="B13" s="1"/>
  <c r="F13"/>
  <c r="D18" i="2"/>
  <c r="E18" s="1"/>
  <c r="D14"/>
  <c r="E14" s="1"/>
  <c r="D15"/>
  <c r="D16"/>
  <c r="E16" s="1"/>
  <c r="D17"/>
  <c r="D19"/>
  <c r="D13"/>
  <c r="D7"/>
  <c r="E7" s="1"/>
  <c r="D8"/>
  <c r="E8" s="1"/>
  <c r="D9"/>
  <c r="E9" s="1"/>
  <c r="D10"/>
  <c r="E10" s="1"/>
  <c r="D11"/>
  <c r="E11" s="1"/>
  <c r="D12"/>
  <c r="E12" s="1"/>
  <c r="E13"/>
  <c r="E15"/>
  <c r="E17"/>
  <c r="E19"/>
  <c r="D6"/>
  <c r="E6" s="1"/>
  <c r="F19" i="1"/>
  <c r="F18"/>
  <c r="F15"/>
  <c r="F16"/>
  <c r="F7"/>
  <c r="E29"/>
  <c r="E28"/>
  <c r="E27"/>
  <c r="E25"/>
  <c r="E24"/>
  <c r="E23"/>
  <c r="G23" s="1"/>
  <c r="D29"/>
  <c r="D28"/>
  <c r="D27"/>
  <c r="D25"/>
  <c r="D24"/>
  <c r="D23"/>
  <c r="F10"/>
  <c r="D16"/>
  <c r="D17"/>
  <c r="D18"/>
  <c r="D19"/>
  <c r="D20"/>
  <c r="D15"/>
  <c r="D8"/>
  <c r="D9"/>
  <c r="D10"/>
  <c r="D11"/>
  <c r="D12"/>
  <c r="D7"/>
  <c r="E16"/>
  <c r="B16" s="1"/>
  <c r="C16" s="1"/>
  <c r="E17"/>
  <c r="B17" s="1"/>
  <c r="C17" s="1"/>
  <c r="E18"/>
  <c r="E19"/>
  <c r="B19" s="1"/>
  <c r="C19" s="1"/>
  <c r="E20"/>
  <c r="B20" s="1"/>
  <c r="C20" s="1"/>
  <c r="E15"/>
  <c r="B15" s="1"/>
  <c r="C15" s="1"/>
  <c r="E8"/>
  <c r="B8" s="1"/>
  <c r="C8" s="1"/>
  <c r="E9"/>
  <c r="E10"/>
  <c r="B10" s="1"/>
  <c r="C10" s="1"/>
  <c r="E11"/>
  <c r="E12"/>
  <c r="B12" s="1"/>
  <c r="C12" s="1"/>
  <c r="E7"/>
  <c r="F20"/>
  <c r="F17"/>
  <c r="F8"/>
  <c r="F12"/>
  <c r="F11"/>
  <c r="F9"/>
  <c r="B18"/>
  <c r="C18" s="1"/>
  <c r="B11"/>
  <c r="C11" s="1"/>
  <c r="B9"/>
  <c r="C9" s="1"/>
  <c r="B7"/>
  <c r="C7" s="1"/>
  <c r="I23" l="1"/>
  <c r="G21"/>
  <c r="G13"/>
  <c r="C21"/>
  <c r="C13"/>
  <c r="G27"/>
  <c r="I27" s="1"/>
  <c r="G28"/>
  <c r="I28" s="1"/>
  <c r="G29"/>
  <c r="I29" s="1"/>
  <c r="G24"/>
  <c r="I24" s="1"/>
  <c r="G25"/>
  <c r="I25" s="1"/>
  <c r="G20"/>
  <c r="G15"/>
  <c r="G16"/>
  <c r="G17"/>
  <c r="G19"/>
  <c r="G18"/>
  <c r="G7"/>
  <c r="G9"/>
  <c r="G11"/>
  <c r="G8"/>
  <c r="G10"/>
  <c r="G12"/>
  <c r="J21" l="1"/>
  <c r="J28"/>
  <c r="J27"/>
  <c r="J29"/>
  <c r="J13"/>
  <c r="J23"/>
  <c r="J24"/>
  <c r="J25"/>
  <c r="I13"/>
  <c r="I20"/>
  <c r="J20"/>
  <c r="I19"/>
  <c r="J19"/>
  <c r="I18"/>
  <c r="J18"/>
  <c r="I17"/>
  <c r="J17"/>
  <c r="I16"/>
  <c r="J16"/>
  <c r="I15"/>
  <c r="J15"/>
  <c r="I12"/>
  <c r="J12"/>
  <c r="I10"/>
  <c r="J10"/>
  <c r="I11"/>
  <c r="J11"/>
  <c r="I9"/>
  <c r="J9"/>
  <c r="J8"/>
  <c r="I8"/>
  <c r="J7"/>
  <c r="I7"/>
  <c r="I21"/>
</calcChain>
</file>

<file path=xl/sharedStrings.xml><?xml version="1.0" encoding="utf-8"?>
<sst xmlns="http://schemas.openxmlformats.org/spreadsheetml/2006/main" count="93" uniqueCount="70">
  <si>
    <t>Nombre de Raw nécéssaire</t>
  </si>
  <si>
    <t>Salaire</t>
  </si>
  <si>
    <t>Prix vente</t>
  </si>
  <si>
    <t>Dépense Raw</t>
  </si>
  <si>
    <t>Nombre de produits</t>
  </si>
  <si>
    <t>Food Q4</t>
  </si>
  <si>
    <t>Prix achat BOT</t>
  </si>
  <si>
    <t>Type d' entreprise</t>
  </si>
  <si>
    <t>Food Q1</t>
  </si>
  <si>
    <t>Food Q2</t>
  </si>
  <si>
    <t>Food Q3</t>
  </si>
  <si>
    <t>Food Q5</t>
  </si>
  <si>
    <t>Food Q6</t>
  </si>
  <si>
    <t>Weapons Q1</t>
  </si>
  <si>
    <t>Weapons Q2</t>
  </si>
  <si>
    <t>Weapons Q3</t>
  </si>
  <si>
    <t>Weapons Q4</t>
  </si>
  <si>
    <t>Weapons Q5</t>
  </si>
  <si>
    <t>Weapons Q6</t>
  </si>
  <si>
    <t>Bonus Food</t>
  </si>
  <si>
    <t>Bonus Weapons</t>
  </si>
  <si>
    <t>Taxe Food</t>
  </si>
  <si>
    <t>Taxe Weapons</t>
  </si>
  <si>
    <t>Prix du Raw Food achetée</t>
  </si>
  <si>
    <t>Prix du raw weapons achetée</t>
  </si>
  <si>
    <t>Bénefice / Employé</t>
  </si>
  <si>
    <t>Calcul de rentabilité des entreprises</t>
  </si>
  <si>
    <t>Prix d'achat du BOT</t>
  </si>
  <si>
    <t>Prix achat BOT raw</t>
  </si>
  <si>
    <t>Calcul du prix d'achat par le BOT</t>
  </si>
  <si>
    <t>(utile pour voir à combien vendre au prix maximum acheté par le bot)</t>
  </si>
  <si>
    <t>Chiffre d'Affaire</t>
  </si>
  <si>
    <t>Utilisation du tableau</t>
  </si>
  <si>
    <r>
      <rPr>
        <b/>
        <sz val="11"/>
        <color theme="1"/>
        <rFont val="Calibri"/>
        <family val="2"/>
        <scheme val="minor"/>
      </rPr>
      <t xml:space="preserve">Bonus Food : </t>
    </r>
    <r>
      <rPr>
        <sz val="11"/>
        <color theme="1"/>
        <rFont val="Calibri"/>
        <family val="2"/>
        <scheme val="minor"/>
      </rPr>
      <t>Il s'agit du Bonus Food actuel du Pays</t>
    </r>
  </si>
  <si>
    <r>
      <rPr>
        <b/>
        <sz val="11"/>
        <color theme="1"/>
        <rFont val="Calibri"/>
        <family val="2"/>
        <scheme val="minor"/>
      </rPr>
      <t xml:space="preserve">Prix du Raw Weapons acheté : </t>
    </r>
    <r>
      <rPr>
        <sz val="11"/>
        <color theme="1"/>
        <rFont val="Calibri"/>
        <family val="2"/>
        <scheme val="minor"/>
      </rPr>
      <t>c'est le prix auquel vous acheter le raw weapons sur le marché pour alimenter vos manufactures</t>
    </r>
  </si>
  <si>
    <r>
      <rPr>
        <b/>
        <sz val="11"/>
        <color theme="1"/>
        <rFont val="Calibri"/>
        <family val="2"/>
        <scheme val="minor"/>
      </rPr>
      <t xml:space="preserve">Prix du Raw Food acheté : </t>
    </r>
    <r>
      <rPr>
        <sz val="11"/>
        <color theme="1"/>
        <rFont val="Calibri"/>
        <family val="2"/>
        <scheme val="minor"/>
      </rPr>
      <t>c'est le prix auquel vous achetez le raw food sur le marché pour alimenter vos manufactures</t>
    </r>
  </si>
  <si>
    <r>
      <rPr>
        <b/>
        <sz val="11"/>
        <color theme="1"/>
        <rFont val="Calibri"/>
        <family val="2"/>
        <scheme val="minor"/>
      </rPr>
      <t xml:space="preserve">Bonus Weapons : </t>
    </r>
    <r>
      <rPr>
        <sz val="11"/>
        <color theme="1"/>
        <rFont val="Calibri"/>
        <family val="2"/>
        <scheme val="minor"/>
      </rPr>
      <t>Il s'agit du Bonus Weapons actuel du Pays</t>
    </r>
  </si>
  <si>
    <r>
      <rPr>
        <b/>
        <sz val="11"/>
        <color theme="1"/>
        <rFont val="Calibri"/>
        <family val="2"/>
        <scheme val="minor"/>
      </rPr>
      <t xml:space="preserve">Salaire : </t>
    </r>
    <r>
      <rPr>
        <sz val="11"/>
        <color theme="1"/>
        <rFont val="Calibri"/>
        <family val="2"/>
        <scheme val="minor"/>
      </rPr>
      <t>c'est le salaire de l'employé, pas bien compliqué ^^</t>
    </r>
  </si>
  <si>
    <r>
      <rPr>
        <b/>
        <sz val="11"/>
        <color theme="1"/>
        <rFont val="Calibri"/>
        <family val="2"/>
        <scheme val="minor"/>
      </rPr>
      <t>Taxe Food :</t>
    </r>
    <r>
      <rPr>
        <sz val="11"/>
        <color theme="1"/>
        <rFont val="Calibri"/>
        <family val="2"/>
        <scheme val="minor"/>
      </rPr>
      <t xml:space="preserve"> c'est la TAV en vigueur dans le pays sur la Food</t>
    </r>
  </si>
  <si>
    <t>Raw Food</t>
  </si>
  <si>
    <t>Taxe Raw Food</t>
  </si>
  <si>
    <t>Taxe Raw Weapons</t>
  </si>
  <si>
    <t>Raw Weapons</t>
  </si>
  <si>
    <r>
      <rPr>
        <b/>
        <sz val="11"/>
        <color theme="1"/>
        <rFont val="Calibri"/>
        <family val="2"/>
        <scheme val="minor"/>
      </rPr>
      <t>Weapons Food :</t>
    </r>
    <r>
      <rPr>
        <sz val="11"/>
        <color theme="1"/>
        <rFont val="Calibri"/>
        <family val="2"/>
        <scheme val="minor"/>
      </rPr>
      <t xml:space="preserve"> c'est la TAV en vigueur dans le pays sur le weapons</t>
    </r>
  </si>
  <si>
    <r>
      <rPr>
        <b/>
        <sz val="11"/>
        <color theme="1"/>
        <rFont val="Calibri"/>
        <family val="2"/>
        <scheme val="minor"/>
      </rPr>
      <t xml:space="preserve">Taxe Raw Weapons : </t>
    </r>
    <r>
      <rPr>
        <sz val="11"/>
        <color theme="1"/>
        <rFont val="Calibri"/>
        <family val="2"/>
        <scheme val="minor"/>
      </rPr>
      <t>c'est la TAV en vigueur dans le pays sur le raw Weapons</t>
    </r>
  </si>
  <si>
    <r>
      <rPr>
        <b/>
        <sz val="11"/>
        <color theme="1"/>
        <rFont val="Calibri"/>
        <family val="2"/>
        <scheme val="minor"/>
      </rPr>
      <t xml:space="preserve">Taxe Raw Food : </t>
    </r>
    <r>
      <rPr>
        <sz val="11"/>
        <color theme="1"/>
        <rFont val="Calibri"/>
        <family val="2"/>
        <scheme val="minor"/>
      </rPr>
      <t>c'est le TAV en vigueur dans le pays sur le raw Food</t>
    </r>
  </si>
  <si>
    <r>
      <rPr>
        <b/>
        <sz val="11"/>
        <color theme="1"/>
        <rFont val="Calibri"/>
        <family val="2"/>
        <scheme val="minor"/>
      </rPr>
      <t xml:space="preserve">Prix achat BOT raw :  </t>
    </r>
    <r>
      <rPr>
        <sz val="11"/>
        <color theme="1"/>
        <rFont val="Calibri"/>
        <family val="2"/>
        <scheme val="minor"/>
      </rPr>
      <t>c'est la donnée la plus dur à trouver. Il s'agit du prix maximum auquel le bot va acheter la raw. Ce prix peut changer toutes les heures et n'est trouvable que par de multiples observations</t>
    </r>
  </si>
  <si>
    <t>Il suffit de changer uniquement les valeurs encadrées en orange</t>
  </si>
  <si>
    <t>Raw Food Q3</t>
  </si>
  <si>
    <t>Raw Food Q4</t>
  </si>
  <si>
    <t>Raw Food Q5</t>
  </si>
  <si>
    <t>Raw Weapons Q3</t>
  </si>
  <si>
    <t>Raw Weapons Q4</t>
  </si>
  <si>
    <t>Raw Weapons Q5</t>
  </si>
  <si>
    <t>Vente sur le marché Français</t>
  </si>
  <si>
    <t>Objet</t>
  </si>
  <si>
    <t>Prix de vente</t>
  </si>
  <si>
    <t>Taxe</t>
  </si>
  <si>
    <t>Recette</t>
  </si>
  <si>
    <t>Weap Q1</t>
  </si>
  <si>
    <t>Weap Q2</t>
  </si>
  <si>
    <t>Weap Q3</t>
  </si>
  <si>
    <t>Weap Q4</t>
  </si>
  <si>
    <t>Weap Q5</t>
  </si>
  <si>
    <t>Weap Q6</t>
  </si>
  <si>
    <t>Weap Q7</t>
  </si>
  <si>
    <t>Foos Q7</t>
  </si>
  <si>
    <t>Bénefice / Employé au black</t>
  </si>
  <si>
    <t>Food Q7</t>
  </si>
  <si>
    <t>Weapons Q7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</si>
</sst>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FRF]_-;\-* #,##0.00\ [$FRF]_-;_-* &quot;-&quot;??\ [$FRF]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0" fillId="0" borderId="0" xfId="0" applyNumberFormat="1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9" fontId="0" fillId="0" borderId="2" xfId="0" applyNumberFormat="1" applyBorder="1"/>
    <xf numFmtId="9" fontId="0" fillId="0" borderId="4" xfId="0" applyNumberFormat="1" applyBorder="1"/>
    <xf numFmtId="0" fontId="0" fillId="0" borderId="5" xfId="0" applyBorder="1"/>
    <xf numFmtId="0" fontId="0" fillId="0" borderId="0" xfId="0" applyBorder="1"/>
    <xf numFmtId="164" fontId="0" fillId="0" borderId="0" xfId="1" applyNumberFormat="1" applyFont="1"/>
    <xf numFmtId="164" fontId="0" fillId="0" borderId="0" xfId="0" applyNumberFormat="1"/>
    <xf numFmtId="164" fontId="0" fillId="0" borderId="6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2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0" fontId="0" fillId="0" borderId="7" xfId="0" applyFill="1" applyBorder="1"/>
    <xf numFmtId="0" fontId="0" fillId="0" borderId="3" xfId="0" applyFill="1" applyBorder="1"/>
    <xf numFmtId="0" fontId="0" fillId="0" borderId="7" xfId="0" applyBorder="1"/>
    <xf numFmtId="9" fontId="0" fillId="0" borderId="2" xfId="2" applyFont="1" applyBorder="1"/>
    <xf numFmtId="9" fontId="0" fillId="0" borderId="8" xfId="2" applyFont="1" applyBorder="1"/>
    <xf numFmtId="9" fontId="0" fillId="0" borderId="4" xfId="2" applyFont="1" applyBorder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9" fontId="0" fillId="0" borderId="0" xfId="2" applyFont="1"/>
  </cellXfs>
  <cellStyles count="3">
    <cellStyle name="Monétaire" xfId="1" builtinId="4"/>
    <cellStyle name="Normal" xfId="0" builtinId="0"/>
    <cellStyle name="Pourcentage" xfId="2" builtinId="5"/>
  </cellStyles>
  <dxfs count="22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6"/>
  <sheetViews>
    <sheetView tabSelected="1" topLeftCell="A4" workbookViewId="0">
      <selection activeCell="J43" sqref="J43"/>
    </sheetView>
  </sheetViews>
  <sheetFormatPr baseColWidth="10" defaultRowHeight="15"/>
  <cols>
    <col min="1" max="1" width="17.140625" bestFit="1" customWidth="1"/>
    <col min="2" max="2" width="25.28515625" bestFit="1" customWidth="1"/>
    <col min="3" max="3" width="15.7109375" customWidth="1"/>
    <col min="4" max="4" width="16.42578125" customWidth="1"/>
    <col min="5" max="5" width="18" customWidth="1"/>
    <col min="6" max="6" width="19" bestFit="1" customWidth="1"/>
    <col min="7" max="7" width="19.140625" bestFit="1" customWidth="1"/>
    <col min="8" max="8" width="7.85546875" customWidth="1"/>
    <col min="9" max="9" width="18.42578125" bestFit="1" customWidth="1"/>
    <col min="10" max="10" width="28.28515625" customWidth="1"/>
    <col min="11" max="11" width="27.28515625" bestFit="1" customWidth="1"/>
    <col min="12" max="12" width="16.7109375" customWidth="1"/>
    <col min="13" max="13" width="11.5703125" bestFit="1" customWidth="1"/>
  </cols>
  <sheetData>
    <row r="2" spans="1:12" ht="26.25">
      <c r="D2" s="5" t="s">
        <v>26</v>
      </c>
    </row>
    <row r="4" spans="1:12" ht="15.75" thickBot="1"/>
    <row r="5" spans="1:12" ht="15.75" thickTop="1">
      <c r="A5" s="17" t="s">
        <v>7</v>
      </c>
      <c r="B5" s="17" t="s">
        <v>0</v>
      </c>
      <c r="C5" s="17" t="s">
        <v>3</v>
      </c>
      <c r="D5" s="17" t="s">
        <v>1</v>
      </c>
      <c r="E5" s="17" t="s">
        <v>4</v>
      </c>
      <c r="F5" s="17" t="s">
        <v>2</v>
      </c>
      <c r="G5" s="17" t="s">
        <v>31</v>
      </c>
      <c r="H5" s="2"/>
      <c r="I5" s="3" t="s">
        <v>25</v>
      </c>
      <c r="J5" s="3" t="s">
        <v>67</v>
      </c>
      <c r="K5" s="7" t="s">
        <v>19</v>
      </c>
      <c r="L5" s="9">
        <v>0.6</v>
      </c>
    </row>
    <row r="6" spans="1:12" ht="15.75" thickBot="1">
      <c r="I6" s="1"/>
      <c r="J6" s="1"/>
      <c r="K6" s="8" t="s">
        <v>20</v>
      </c>
      <c r="L6" s="10">
        <v>0</v>
      </c>
    </row>
    <row r="7" spans="1:12" ht="16.5" thickTop="1" thickBot="1">
      <c r="A7" s="4" t="s">
        <v>8</v>
      </c>
      <c r="B7" s="16">
        <f>1*E7</f>
        <v>160</v>
      </c>
      <c r="C7" s="14">
        <f t="shared" ref="C7:C12" si="0">$L$8*B7</f>
        <v>4.8</v>
      </c>
      <c r="D7" s="14">
        <f t="shared" ref="D7:D13" si="1">$L$11</f>
        <v>9</v>
      </c>
      <c r="E7">
        <f t="shared" ref="E7:E13" si="2">100*(1+$L$5)</f>
        <v>160</v>
      </c>
      <c r="F7" s="14">
        <f t="shared" ref="F7:F13" si="3">F36</f>
        <v>0.04</v>
      </c>
      <c r="G7" s="14">
        <f>F7*E7</f>
        <v>6.4</v>
      </c>
      <c r="I7" s="13">
        <f t="shared" ref="I7:I13" si="4">G7-(G7*$L$14)-D7-C7</f>
        <v>-8.68</v>
      </c>
      <c r="J7" s="13">
        <f>G7-D7-C7</f>
        <v>-7.3999999999999995</v>
      </c>
    </row>
    <row r="8" spans="1:12" ht="15.75" thickTop="1">
      <c r="A8" s="4" t="s">
        <v>9</v>
      </c>
      <c r="B8" s="16">
        <f>2*E8</f>
        <v>320</v>
      </c>
      <c r="C8" s="14">
        <f t="shared" si="0"/>
        <v>9.6</v>
      </c>
      <c r="D8" s="14">
        <f t="shared" si="1"/>
        <v>9</v>
      </c>
      <c r="E8">
        <f t="shared" si="2"/>
        <v>160</v>
      </c>
      <c r="F8" s="14">
        <f t="shared" si="3"/>
        <v>0.06</v>
      </c>
      <c r="G8" s="14">
        <f t="shared" ref="G8:G12" si="5">F8*E8</f>
        <v>9.6</v>
      </c>
      <c r="I8" s="13">
        <f t="shared" si="4"/>
        <v>-10.92</v>
      </c>
      <c r="J8" s="13">
        <f>G8-D8-C8</f>
        <v>-9</v>
      </c>
      <c r="K8" s="7" t="s">
        <v>23</v>
      </c>
      <c r="L8" s="18">
        <v>0.03</v>
      </c>
    </row>
    <row r="9" spans="1:12" ht="15.75" thickBot="1">
      <c r="A9" s="4" t="s">
        <v>10</v>
      </c>
      <c r="B9" s="16">
        <f>3*E9</f>
        <v>480</v>
      </c>
      <c r="C9" s="14">
        <f t="shared" si="0"/>
        <v>14.399999999999999</v>
      </c>
      <c r="D9" s="14">
        <f t="shared" si="1"/>
        <v>9</v>
      </c>
      <c r="E9">
        <f t="shared" si="2"/>
        <v>160</v>
      </c>
      <c r="F9" s="14">
        <f t="shared" si="3"/>
        <v>0.08</v>
      </c>
      <c r="G9" s="14">
        <f t="shared" si="5"/>
        <v>12.8</v>
      </c>
      <c r="I9" s="13">
        <f t="shared" si="4"/>
        <v>-13.159999999999998</v>
      </c>
      <c r="J9" s="13">
        <f t="shared" ref="J9:J29" si="6">G9-D9-C9</f>
        <v>-10.599999999999998</v>
      </c>
      <c r="K9" s="8" t="s">
        <v>24</v>
      </c>
      <c r="L9" s="19">
        <v>0.04</v>
      </c>
    </row>
    <row r="10" spans="1:12" ht="16.5" thickTop="1" thickBot="1">
      <c r="A10" s="4" t="s">
        <v>5</v>
      </c>
      <c r="B10" s="16">
        <f>4*E10</f>
        <v>640</v>
      </c>
      <c r="C10" s="14">
        <f t="shared" si="0"/>
        <v>19.2</v>
      </c>
      <c r="D10" s="14">
        <f t="shared" si="1"/>
        <v>9</v>
      </c>
      <c r="E10">
        <f t="shared" si="2"/>
        <v>160</v>
      </c>
      <c r="F10" s="14">
        <f t="shared" si="3"/>
        <v>0.14000000000000001</v>
      </c>
      <c r="G10" s="14">
        <f t="shared" si="5"/>
        <v>22.400000000000002</v>
      </c>
      <c r="I10" s="13">
        <f t="shared" si="4"/>
        <v>-10.279999999999998</v>
      </c>
      <c r="J10" s="13">
        <f t="shared" si="6"/>
        <v>-5.7999999999999972</v>
      </c>
      <c r="L10" s="14"/>
    </row>
    <row r="11" spans="1:12" ht="16.5" thickTop="1" thickBot="1">
      <c r="A11" s="4" t="s">
        <v>11</v>
      </c>
      <c r="B11" s="16">
        <f>5*E11</f>
        <v>800</v>
      </c>
      <c r="C11" s="14">
        <f t="shared" si="0"/>
        <v>24</v>
      </c>
      <c r="D11" s="14">
        <f t="shared" si="1"/>
        <v>9</v>
      </c>
      <c r="E11">
        <f t="shared" si="2"/>
        <v>160</v>
      </c>
      <c r="F11" s="14">
        <f t="shared" si="3"/>
        <v>0.2</v>
      </c>
      <c r="G11" s="14">
        <f t="shared" si="5"/>
        <v>32</v>
      </c>
      <c r="I11" s="13">
        <f t="shared" si="4"/>
        <v>-7.3999999999999986</v>
      </c>
      <c r="J11" s="13">
        <f t="shared" si="6"/>
        <v>-1</v>
      </c>
      <c r="K11" s="11" t="s">
        <v>1</v>
      </c>
      <c r="L11" s="15">
        <v>9</v>
      </c>
    </row>
    <row r="12" spans="1:12" ht="15.75" thickTop="1">
      <c r="A12" s="4" t="s">
        <v>12</v>
      </c>
      <c r="B12" s="16">
        <f>6*E12</f>
        <v>960</v>
      </c>
      <c r="C12" s="14">
        <f t="shared" si="0"/>
        <v>28.799999999999997</v>
      </c>
      <c r="D12" s="14">
        <f t="shared" si="1"/>
        <v>9</v>
      </c>
      <c r="E12">
        <f t="shared" si="2"/>
        <v>160</v>
      </c>
      <c r="F12" s="14">
        <f t="shared" si="3"/>
        <v>0.39</v>
      </c>
      <c r="G12" s="14">
        <f t="shared" si="5"/>
        <v>62.400000000000006</v>
      </c>
      <c r="I12" s="13">
        <f t="shared" si="4"/>
        <v>12.120000000000005</v>
      </c>
      <c r="J12" s="13">
        <f t="shared" si="6"/>
        <v>24.600000000000009</v>
      </c>
    </row>
    <row r="13" spans="1:12" ht="15.75" thickBot="1">
      <c r="A13" s="4" t="s">
        <v>68</v>
      </c>
      <c r="B13" s="16">
        <f>20*E13</f>
        <v>3200</v>
      </c>
      <c r="C13" s="14">
        <f t="shared" ref="C13" si="7">$L$8*B13</f>
        <v>96</v>
      </c>
      <c r="D13" s="14">
        <f t="shared" si="1"/>
        <v>9</v>
      </c>
      <c r="E13">
        <f t="shared" si="2"/>
        <v>160</v>
      </c>
      <c r="F13" s="14">
        <f t="shared" si="3"/>
        <v>1</v>
      </c>
      <c r="G13" s="14">
        <f>F13*E13</f>
        <v>160</v>
      </c>
      <c r="I13" s="13">
        <f t="shared" si="4"/>
        <v>23</v>
      </c>
      <c r="J13" s="13">
        <f>G13-D13-C13</f>
        <v>55</v>
      </c>
    </row>
    <row r="14" spans="1:12" ht="15.75" thickTop="1">
      <c r="A14" s="4"/>
      <c r="B14" s="16"/>
      <c r="C14" s="14"/>
      <c r="D14" s="14"/>
      <c r="F14" s="14"/>
      <c r="G14" s="14"/>
      <c r="I14" s="13"/>
      <c r="J14" s="13"/>
      <c r="K14" s="7" t="s">
        <v>21</v>
      </c>
      <c r="L14" s="24">
        <v>0.2</v>
      </c>
    </row>
    <row r="15" spans="1:12">
      <c r="A15" s="4" t="s">
        <v>13</v>
      </c>
      <c r="B15" s="16">
        <f>10*E15</f>
        <v>100</v>
      </c>
      <c r="C15" s="14">
        <f t="shared" ref="C15:C20" si="8">$L$9*B15</f>
        <v>4</v>
      </c>
      <c r="D15" s="14">
        <f t="shared" ref="D15:D21" si="9">$L$11</f>
        <v>9</v>
      </c>
      <c r="E15">
        <f t="shared" ref="E15:E21" si="10">10*(1+$L$6)</f>
        <v>10</v>
      </c>
      <c r="F15" s="14">
        <f t="shared" ref="F15:F20" si="11">J36</f>
        <v>0.7</v>
      </c>
      <c r="G15" s="14">
        <f>F15*E15</f>
        <v>7</v>
      </c>
      <c r="I15" s="13">
        <f t="shared" ref="I15:I21" si="12">G15-(G15*$L$15)-D15-C15</f>
        <v>-6.7</v>
      </c>
      <c r="J15" s="13">
        <f t="shared" si="6"/>
        <v>-6</v>
      </c>
      <c r="K15" s="23" t="s">
        <v>22</v>
      </c>
      <c r="L15" s="25">
        <v>0.1</v>
      </c>
    </row>
    <row r="16" spans="1:12">
      <c r="A16" s="4" t="s">
        <v>14</v>
      </c>
      <c r="B16" s="16">
        <f>20*E16</f>
        <v>200</v>
      </c>
      <c r="C16" s="14">
        <f t="shared" si="8"/>
        <v>8</v>
      </c>
      <c r="D16" s="14">
        <f t="shared" si="9"/>
        <v>9</v>
      </c>
      <c r="E16">
        <f t="shared" si="10"/>
        <v>10</v>
      </c>
      <c r="F16" s="14">
        <f t="shared" si="11"/>
        <v>1.3</v>
      </c>
      <c r="G16" s="14">
        <f t="shared" ref="G16:G20" si="13">F16*E16</f>
        <v>13</v>
      </c>
      <c r="I16" s="13">
        <f t="shared" si="12"/>
        <v>-5.3000000000000007</v>
      </c>
      <c r="J16" s="13">
        <f t="shared" si="6"/>
        <v>-4</v>
      </c>
      <c r="K16" s="21" t="s">
        <v>40</v>
      </c>
      <c r="L16" s="25">
        <v>0</v>
      </c>
    </row>
    <row r="17" spans="1:12" ht="15.75" thickBot="1">
      <c r="A17" s="4" t="s">
        <v>15</v>
      </c>
      <c r="B17" s="16">
        <f>30*E17</f>
        <v>300</v>
      </c>
      <c r="C17" s="14">
        <f t="shared" si="8"/>
        <v>12</v>
      </c>
      <c r="D17" s="14">
        <f t="shared" si="9"/>
        <v>9</v>
      </c>
      <c r="E17">
        <f t="shared" si="10"/>
        <v>10</v>
      </c>
      <c r="F17" s="14">
        <f t="shared" si="11"/>
        <v>1.52</v>
      </c>
      <c r="G17" s="14">
        <f t="shared" si="13"/>
        <v>15.2</v>
      </c>
      <c r="I17" s="13">
        <f t="shared" si="12"/>
        <v>-7.32</v>
      </c>
      <c r="J17" s="13">
        <f t="shared" si="6"/>
        <v>-5.8000000000000007</v>
      </c>
      <c r="K17" s="22" t="s">
        <v>41</v>
      </c>
      <c r="L17" s="26">
        <v>0</v>
      </c>
    </row>
    <row r="18" spans="1:12" ht="15.75" thickTop="1">
      <c r="A18" s="4" t="s">
        <v>16</v>
      </c>
      <c r="B18" s="16">
        <f>40*E18</f>
        <v>400</v>
      </c>
      <c r="C18" s="14">
        <f t="shared" si="8"/>
        <v>16</v>
      </c>
      <c r="D18" s="14">
        <f t="shared" si="9"/>
        <v>9</v>
      </c>
      <c r="E18">
        <f t="shared" si="10"/>
        <v>10</v>
      </c>
      <c r="F18" s="14">
        <f t="shared" si="11"/>
        <v>2.14</v>
      </c>
      <c r="G18" s="14">
        <f t="shared" si="13"/>
        <v>21.400000000000002</v>
      </c>
      <c r="I18" s="13">
        <f t="shared" si="12"/>
        <v>-5.7399999999999984</v>
      </c>
      <c r="J18" s="13">
        <f t="shared" si="6"/>
        <v>-3.5999999999999979</v>
      </c>
    </row>
    <row r="19" spans="1:12">
      <c r="A19" s="4" t="s">
        <v>17</v>
      </c>
      <c r="B19" s="16">
        <f>50*E19</f>
        <v>500</v>
      </c>
      <c r="C19" s="14">
        <f t="shared" si="8"/>
        <v>20</v>
      </c>
      <c r="D19" s="14">
        <f t="shared" si="9"/>
        <v>9</v>
      </c>
      <c r="E19">
        <f t="shared" si="10"/>
        <v>10</v>
      </c>
      <c r="F19" s="14">
        <f t="shared" si="11"/>
        <v>2.74</v>
      </c>
      <c r="G19" s="14">
        <f t="shared" si="13"/>
        <v>27.400000000000002</v>
      </c>
      <c r="I19" s="13">
        <f t="shared" si="12"/>
        <v>-4.3399999999999963</v>
      </c>
      <c r="J19" s="13">
        <f t="shared" si="6"/>
        <v>-1.5999999999999979</v>
      </c>
    </row>
    <row r="20" spans="1:12">
      <c r="A20" s="4" t="s">
        <v>18</v>
      </c>
      <c r="B20" s="16">
        <f>60*E20</f>
        <v>600</v>
      </c>
      <c r="C20" s="14">
        <f t="shared" si="8"/>
        <v>24</v>
      </c>
      <c r="D20" s="14">
        <f t="shared" si="9"/>
        <v>9</v>
      </c>
      <c r="E20">
        <f t="shared" si="10"/>
        <v>10</v>
      </c>
      <c r="F20" s="14">
        <f t="shared" si="11"/>
        <v>3.25</v>
      </c>
      <c r="G20" s="14">
        <f t="shared" si="13"/>
        <v>32.5</v>
      </c>
      <c r="I20" s="13">
        <f t="shared" si="12"/>
        <v>-3.75</v>
      </c>
      <c r="J20" s="13">
        <f t="shared" si="6"/>
        <v>-0.5</v>
      </c>
    </row>
    <row r="21" spans="1:12">
      <c r="A21" s="4" t="s">
        <v>69</v>
      </c>
      <c r="B21" s="16">
        <f>200*E21</f>
        <v>2000</v>
      </c>
      <c r="C21" s="14">
        <f t="shared" ref="C21" si="14">$L$9*B21</f>
        <v>80</v>
      </c>
      <c r="D21" s="14">
        <f t="shared" si="9"/>
        <v>9</v>
      </c>
      <c r="E21">
        <f t="shared" si="10"/>
        <v>10</v>
      </c>
      <c r="F21" s="14">
        <f t="shared" ref="F21" si="15">J42</f>
        <v>8.5</v>
      </c>
      <c r="G21" s="14">
        <f>F21*E21</f>
        <v>85</v>
      </c>
      <c r="I21" s="13">
        <f t="shared" si="12"/>
        <v>-12.5</v>
      </c>
      <c r="J21" s="13">
        <f t="shared" ref="J21" si="16">G21-D21-C21</f>
        <v>-4</v>
      </c>
    </row>
    <row r="22" spans="1:12">
      <c r="A22" s="4"/>
      <c r="B22" s="16"/>
      <c r="C22" s="14"/>
      <c r="D22" s="14"/>
      <c r="F22" s="14"/>
      <c r="G22" s="14"/>
      <c r="I22" s="13"/>
      <c r="J22" s="13"/>
    </row>
    <row r="23" spans="1:12">
      <c r="A23" s="4" t="s">
        <v>48</v>
      </c>
      <c r="B23" s="16"/>
      <c r="C23" s="14"/>
      <c r="D23" s="14">
        <f t="shared" ref="D23:D29" si="17">$L$11</f>
        <v>9</v>
      </c>
      <c r="E23">
        <f>125*(1+$L$5)</f>
        <v>200</v>
      </c>
      <c r="F23" s="14">
        <f>$L$8</f>
        <v>0.03</v>
      </c>
      <c r="G23" s="14">
        <f>F23*E23</f>
        <v>6</v>
      </c>
      <c r="I23" s="13">
        <f>G23-(G23*$L$16)-D23-C23</f>
        <v>-3</v>
      </c>
      <c r="J23" s="13">
        <f t="shared" si="6"/>
        <v>-3</v>
      </c>
    </row>
    <row r="24" spans="1:12">
      <c r="A24" s="4" t="s">
        <v>49</v>
      </c>
      <c r="B24" s="16"/>
      <c r="C24" s="14"/>
      <c r="D24" s="14">
        <f t="shared" si="17"/>
        <v>9</v>
      </c>
      <c r="E24">
        <f>175*(1+$L$5)</f>
        <v>280</v>
      </c>
      <c r="F24" s="14">
        <f>$L$8</f>
        <v>0.03</v>
      </c>
      <c r="G24" s="14">
        <f t="shared" ref="G24:G25" si="18">F24*E24</f>
        <v>8.4</v>
      </c>
      <c r="I24" s="13">
        <f>G24-(G24*$L$16)-D24-C24</f>
        <v>-0.59999999999999964</v>
      </c>
      <c r="J24" s="13">
        <f t="shared" si="6"/>
        <v>-0.59999999999999964</v>
      </c>
    </row>
    <row r="25" spans="1:12">
      <c r="A25" s="4" t="s">
        <v>50</v>
      </c>
      <c r="B25" s="16"/>
      <c r="C25" s="14"/>
      <c r="D25" s="14">
        <f t="shared" si="17"/>
        <v>9</v>
      </c>
      <c r="E25">
        <f>250*(1+$L$5)</f>
        <v>400</v>
      </c>
      <c r="F25" s="14">
        <f>$L$8</f>
        <v>0.03</v>
      </c>
      <c r="G25" s="14">
        <f t="shared" si="18"/>
        <v>12</v>
      </c>
      <c r="I25" s="13">
        <f>G25-(G25*$L$16)-D25-C25</f>
        <v>3</v>
      </c>
      <c r="J25" s="13">
        <f t="shared" si="6"/>
        <v>3</v>
      </c>
    </row>
    <row r="26" spans="1:12">
      <c r="A26" s="4"/>
      <c r="B26" s="16"/>
      <c r="C26" s="14"/>
      <c r="D26" s="14"/>
      <c r="F26" s="14"/>
      <c r="G26" s="14"/>
      <c r="I26" s="13"/>
      <c r="J26" s="13"/>
    </row>
    <row r="27" spans="1:12">
      <c r="A27" s="4" t="s">
        <v>51</v>
      </c>
      <c r="B27" s="16"/>
      <c r="C27" s="14"/>
      <c r="D27" s="14">
        <f t="shared" si="17"/>
        <v>9</v>
      </c>
      <c r="E27">
        <f>125*(1+$L$6)</f>
        <v>125</v>
      </c>
      <c r="F27" s="14">
        <f>$L$9</f>
        <v>0.04</v>
      </c>
      <c r="G27" s="14">
        <f t="shared" ref="G27:G29" si="19">F27*E27</f>
        <v>5</v>
      </c>
      <c r="I27" s="13">
        <f>G27-(G27*$L$17)-D27-C27</f>
        <v>-4</v>
      </c>
      <c r="J27" s="13">
        <f t="shared" si="6"/>
        <v>-4</v>
      </c>
    </row>
    <row r="28" spans="1:12">
      <c r="A28" s="4" t="s">
        <v>52</v>
      </c>
      <c r="B28" s="16"/>
      <c r="C28" s="14"/>
      <c r="D28" s="14">
        <f t="shared" si="17"/>
        <v>9</v>
      </c>
      <c r="E28">
        <f>175*(1+$L$6)</f>
        <v>175</v>
      </c>
      <c r="F28" s="14">
        <f>$L$9</f>
        <v>0.04</v>
      </c>
      <c r="G28" s="14">
        <f t="shared" si="19"/>
        <v>7</v>
      </c>
      <c r="I28" s="13">
        <f>G28-(G28*$L$17)-D28-C28</f>
        <v>-2</v>
      </c>
      <c r="J28" s="13">
        <f t="shared" si="6"/>
        <v>-2</v>
      </c>
    </row>
    <row r="29" spans="1:12">
      <c r="A29" s="4" t="s">
        <v>53</v>
      </c>
      <c r="B29" s="16"/>
      <c r="C29" s="14"/>
      <c r="D29" s="14">
        <f t="shared" si="17"/>
        <v>9</v>
      </c>
      <c r="E29">
        <f>250*(1+$L$6)</f>
        <v>250</v>
      </c>
      <c r="F29" s="14">
        <f>$L$9</f>
        <v>0.04</v>
      </c>
      <c r="G29" s="14">
        <f t="shared" si="19"/>
        <v>10</v>
      </c>
      <c r="I29" s="13">
        <f>G29-(G29*$L$17)-D29-C29</f>
        <v>1</v>
      </c>
      <c r="J29" s="13">
        <f t="shared" si="6"/>
        <v>1</v>
      </c>
    </row>
    <row r="30" spans="1:12">
      <c r="A30" s="4"/>
      <c r="B30" s="16"/>
      <c r="C30" s="14"/>
      <c r="D30" s="14"/>
      <c r="F30" s="14"/>
      <c r="G30" s="14"/>
      <c r="I30" s="13"/>
      <c r="J30" s="1"/>
    </row>
    <row r="32" spans="1:12" ht="18.75">
      <c r="A32" s="6" t="s">
        <v>29</v>
      </c>
      <c r="C32" s="4" t="s">
        <v>30</v>
      </c>
    </row>
    <row r="33" spans="1:10" ht="15.75" thickBot="1"/>
    <row r="34" spans="1:10" ht="16.5" thickTop="1" thickBot="1">
      <c r="A34" s="11" t="s">
        <v>28</v>
      </c>
      <c r="B34" s="15">
        <v>0.3</v>
      </c>
      <c r="F34" s="17" t="s">
        <v>6</v>
      </c>
      <c r="G34" s="17"/>
      <c r="H34" s="17"/>
      <c r="I34" s="17"/>
      <c r="J34" s="17" t="s">
        <v>27</v>
      </c>
    </row>
    <row r="35" spans="1:10" ht="15.75" thickTop="1">
      <c r="A35" s="12"/>
      <c r="B35" s="20"/>
      <c r="E35" s="4" t="s">
        <v>39</v>
      </c>
      <c r="F35" s="14">
        <v>0.03</v>
      </c>
      <c r="G35" s="17"/>
      <c r="H35" s="17"/>
      <c r="I35" s="27" t="s">
        <v>42</v>
      </c>
      <c r="J35" s="14">
        <v>0.04</v>
      </c>
    </row>
    <row r="36" spans="1:10">
      <c r="E36" s="4" t="s">
        <v>8</v>
      </c>
      <c r="F36" s="14">
        <v>0.04</v>
      </c>
      <c r="G36" s="1"/>
      <c r="I36" s="4" t="s">
        <v>13</v>
      </c>
      <c r="J36" s="13">
        <v>0.7</v>
      </c>
    </row>
    <row r="37" spans="1:10">
      <c r="E37" s="4" t="s">
        <v>9</v>
      </c>
      <c r="F37" s="14">
        <v>0.06</v>
      </c>
      <c r="I37" s="4" t="s">
        <v>14</v>
      </c>
      <c r="J37" s="13">
        <v>1.3</v>
      </c>
    </row>
    <row r="38" spans="1:10">
      <c r="E38" s="4" t="s">
        <v>10</v>
      </c>
      <c r="F38" s="14">
        <v>0.08</v>
      </c>
      <c r="I38" s="4" t="s">
        <v>15</v>
      </c>
      <c r="J38" s="13">
        <v>1.52</v>
      </c>
    </row>
    <row r="39" spans="1:10">
      <c r="E39" s="4" t="s">
        <v>5</v>
      </c>
      <c r="F39" s="14">
        <v>0.14000000000000001</v>
      </c>
      <c r="I39" s="4" t="s">
        <v>16</v>
      </c>
      <c r="J39" s="13">
        <v>2.14</v>
      </c>
    </row>
    <row r="40" spans="1:10">
      <c r="E40" s="4" t="s">
        <v>11</v>
      </c>
      <c r="F40" s="14">
        <v>0.2</v>
      </c>
      <c r="I40" s="4" t="s">
        <v>17</v>
      </c>
      <c r="J40" s="13">
        <v>2.74</v>
      </c>
    </row>
    <row r="41" spans="1:10">
      <c r="E41" s="4" t="s">
        <v>12</v>
      </c>
      <c r="F41" s="14">
        <v>0.39</v>
      </c>
      <c r="I41" s="4" t="s">
        <v>18</v>
      </c>
      <c r="J41" s="13">
        <v>3.25</v>
      </c>
    </row>
    <row r="42" spans="1:10">
      <c r="E42" s="4" t="s">
        <v>68</v>
      </c>
      <c r="F42" s="14">
        <v>1</v>
      </c>
      <c r="I42" s="4" t="s">
        <v>69</v>
      </c>
      <c r="J42" s="13">
        <v>8.5</v>
      </c>
    </row>
    <row r="43" spans="1:10">
      <c r="D43" s="1"/>
    </row>
    <row r="44" spans="1:10">
      <c r="D44" s="1"/>
    </row>
    <row r="45" spans="1:10" ht="23.25">
      <c r="A45" s="29" t="s">
        <v>32</v>
      </c>
    </row>
    <row r="46" spans="1:10">
      <c r="A46" s="28" t="s">
        <v>47</v>
      </c>
    </row>
    <row r="47" spans="1:10">
      <c r="A47" t="s">
        <v>33</v>
      </c>
    </row>
    <row r="48" spans="1:10">
      <c r="A48" t="s">
        <v>36</v>
      </c>
    </row>
    <row r="49" spans="1:1">
      <c r="A49" t="s">
        <v>35</v>
      </c>
    </row>
    <row r="50" spans="1:1">
      <c r="A50" t="s">
        <v>34</v>
      </c>
    </row>
    <row r="51" spans="1:1">
      <c r="A51" t="s">
        <v>37</v>
      </c>
    </row>
    <row r="52" spans="1:1">
      <c r="A52" t="s">
        <v>38</v>
      </c>
    </row>
    <row r="53" spans="1:1">
      <c r="A53" t="s">
        <v>43</v>
      </c>
    </row>
    <row r="54" spans="1:1">
      <c r="A54" t="s">
        <v>45</v>
      </c>
    </row>
    <row r="55" spans="1:1">
      <c r="A55" t="s">
        <v>44</v>
      </c>
    </row>
    <row r="56" spans="1:1">
      <c r="A56" t="s">
        <v>46</v>
      </c>
    </row>
  </sheetData>
  <conditionalFormatting sqref="I21:I30 I7:I13">
    <cfRule type="cellIs" dxfId="21" priority="51" operator="greaterThan">
      <formula>0</formula>
    </cfRule>
    <cfRule type="cellIs" dxfId="20" priority="52" operator="lessThan">
      <formula>0</formula>
    </cfRule>
    <cfRule type="cellIs" dxfId="19" priority="53" operator="greaterThan">
      <formula>0</formula>
    </cfRule>
    <cfRule type="colorScale" priority="54">
      <colorScale>
        <cfvo type="num" val="&quot;&gt;0&quot;"/>
        <cfvo type="num" val="&quot;&lt;0&quot;"/>
        <color rgb="FF00B050"/>
        <color rgb="FFFF0000"/>
      </colorScale>
    </cfRule>
  </conditionalFormatting>
  <conditionalFormatting sqref="I8:I13 I15:I30">
    <cfRule type="cellIs" dxfId="18" priority="49" operator="lessThan">
      <formula>0</formula>
    </cfRule>
    <cfRule type="cellIs" dxfId="17" priority="50" operator="greaterThan">
      <formula>0</formula>
    </cfRule>
  </conditionalFormatting>
  <conditionalFormatting sqref="J7:J29">
    <cfRule type="cellIs" dxfId="16" priority="19" operator="greaterThan">
      <formula>0</formula>
    </cfRule>
    <cfRule type="cellIs" dxfId="15" priority="20" operator="lessThan">
      <formula>0</formula>
    </cfRule>
    <cfRule type="cellIs" dxfId="14" priority="21" operator="greaterThan">
      <formula>0</formula>
    </cfRule>
    <cfRule type="colorScale" priority="22">
      <colorScale>
        <cfvo type="num" val="&quot;&gt;0&quot;"/>
        <cfvo type="num" val="&quot;&lt;0&quot;"/>
        <color rgb="FF00B050"/>
        <color rgb="FFFF0000"/>
      </colorScale>
    </cfRule>
  </conditionalFormatting>
  <conditionalFormatting sqref="J8:J13 J15:J29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J16:J17 J7 J19:J20 J23:J24 J26:J27 J29 J9:J14">
    <cfRule type="cellIs" dxfId="11" priority="13" operator="greaterThan">
      <formula>0</formula>
    </cfRule>
    <cfRule type="cellIs" dxfId="10" priority="14" operator="lessThan">
      <formula>0</formula>
    </cfRule>
    <cfRule type="cellIs" dxfId="9" priority="15" operator="greaterThan">
      <formula>0</formula>
    </cfRule>
    <cfRule type="colorScale" priority="16">
      <colorScale>
        <cfvo type="num" val="&quot;&gt;0&quot;"/>
        <cfvo type="num" val="&quot;&lt;0&quot;"/>
        <color rgb="FF00B050"/>
        <color rgb="FFFF0000"/>
      </colorScale>
    </cfRule>
  </conditionalFormatting>
  <conditionalFormatting sqref="J16:J17 J7 J19:J20 J23:J24 J26:J27 J29 J9:J14">
    <cfRule type="cellIs" dxfId="8" priority="9" operator="greaterThan">
      <formula>0</formula>
    </cfRule>
    <cfRule type="cellIs" dxfId="7" priority="10" operator="lessThan">
      <formula>0</formula>
    </cfRule>
    <cfRule type="cellIs" dxfId="6" priority="11" operator="greaterThan">
      <formula>0</formula>
    </cfRule>
    <cfRule type="colorScale" priority="12">
      <colorScale>
        <cfvo type="num" val="&quot;&gt;0&quot;"/>
        <cfvo type="num" val="&quot;&lt;0&quot;"/>
        <color rgb="FF00B050"/>
        <color rgb="FFFF0000"/>
      </colorScale>
    </cfRule>
  </conditionalFormatting>
  <conditionalFormatting sqref="J16:J17 J7 J19:J20 J23:J24 J26:J27 J29 J9:J14">
    <cfRule type="cellIs" dxfId="5" priority="5" operator="greaterThan">
      <formula>0</formula>
    </cfRule>
    <cfRule type="cellIs" dxfId="4" priority="6" operator="lessThan">
      <formula>0</formula>
    </cfRule>
    <cfRule type="cellIs" dxfId="3" priority="7" operator="greaterThan">
      <formula>0</formula>
    </cfRule>
    <cfRule type="colorScale" priority="8">
      <colorScale>
        <cfvo type="num" val="&quot;&gt;0&quot;"/>
        <cfvo type="num" val="&quot;&lt;0&quot;"/>
        <color rgb="FF00B050"/>
        <color rgb="FFFF0000"/>
      </colorScale>
    </cfRule>
  </conditionalFormatting>
  <conditionalFormatting sqref="J16:J17 J7 J19:J20 J23:J24 J26:J27 J29 J9:J14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greaterThan">
      <formula>0</formula>
    </cfRule>
    <cfRule type="colorScale" priority="4">
      <colorScale>
        <cfvo type="num" val="&quot;&gt;0&quot;"/>
        <cfvo type="num" val="&quot;&lt;0&quot;"/>
        <color rgb="FF00B05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I20"/>
  <sheetViews>
    <sheetView workbookViewId="0">
      <selection activeCell="C11" sqref="C11"/>
    </sheetView>
  </sheetViews>
  <sheetFormatPr baseColWidth="10" defaultRowHeight="15"/>
  <cols>
    <col min="3" max="3" width="12.7109375" bestFit="1" customWidth="1"/>
    <col min="4" max="4" width="11.5703125" bestFit="1" customWidth="1"/>
    <col min="8" max="8" width="13.85546875" bestFit="1" customWidth="1"/>
  </cols>
  <sheetData>
    <row r="3" spans="2:9">
      <c r="B3" t="s">
        <v>54</v>
      </c>
    </row>
    <row r="5" spans="2:9">
      <c r="B5" t="s">
        <v>55</v>
      </c>
      <c r="C5" t="s">
        <v>56</v>
      </c>
      <c r="D5" t="s">
        <v>57</v>
      </c>
      <c r="E5" t="s">
        <v>58</v>
      </c>
      <c r="H5" t="s">
        <v>22</v>
      </c>
      <c r="I5" t="s">
        <v>21</v>
      </c>
    </row>
    <row r="6" spans="2:9">
      <c r="B6" t="s">
        <v>59</v>
      </c>
      <c r="C6" s="14">
        <v>5.5</v>
      </c>
      <c r="D6" s="14">
        <f>C6*$H$6</f>
        <v>0.82499999999999996</v>
      </c>
      <c r="E6" s="14">
        <f>C6-D6</f>
        <v>4.6749999999999998</v>
      </c>
      <c r="H6" s="30">
        <v>0.15</v>
      </c>
      <c r="I6" s="30">
        <v>0.15</v>
      </c>
    </row>
    <row r="7" spans="2:9">
      <c r="B7" t="s">
        <v>60</v>
      </c>
      <c r="C7" s="14">
        <v>8</v>
      </c>
      <c r="D7" s="14">
        <f t="shared" ref="D7:D12" si="0">C7*$H$6</f>
        <v>1.2</v>
      </c>
      <c r="E7" s="14">
        <f t="shared" ref="E7:E19" si="1">C7-D7</f>
        <v>6.8</v>
      </c>
    </row>
    <row r="8" spans="2:9">
      <c r="B8" t="s">
        <v>61</v>
      </c>
      <c r="C8" s="14">
        <v>12.49</v>
      </c>
      <c r="D8" s="14">
        <f t="shared" si="0"/>
        <v>1.8734999999999999</v>
      </c>
      <c r="E8" s="14">
        <f t="shared" si="1"/>
        <v>10.6165</v>
      </c>
    </row>
    <row r="9" spans="2:9">
      <c r="B9" t="s">
        <v>62</v>
      </c>
      <c r="C9" s="14">
        <v>26</v>
      </c>
      <c r="D9" s="14">
        <f t="shared" si="0"/>
        <v>3.9</v>
      </c>
      <c r="E9" s="14">
        <f t="shared" si="1"/>
        <v>22.1</v>
      </c>
    </row>
    <row r="10" spans="2:9">
      <c r="B10" t="s">
        <v>63</v>
      </c>
      <c r="C10" s="14">
        <v>23</v>
      </c>
      <c r="D10" s="14">
        <f t="shared" si="0"/>
        <v>3.4499999999999997</v>
      </c>
      <c r="E10" s="14">
        <f t="shared" si="1"/>
        <v>19.55</v>
      </c>
    </row>
    <row r="11" spans="2:9">
      <c r="B11" t="s">
        <v>64</v>
      </c>
      <c r="C11" s="14">
        <v>23.98</v>
      </c>
      <c r="D11" s="14">
        <f t="shared" si="0"/>
        <v>3.597</v>
      </c>
      <c r="E11" s="14">
        <f t="shared" si="1"/>
        <v>20.382999999999999</v>
      </c>
    </row>
    <row r="12" spans="2:9">
      <c r="B12" t="s">
        <v>65</v>
      </c>
      <c r="C12" s="14">
        <v>49.39</v>
      </c>
      <c r="D12" s="14">
        <f t="shared" si="0"/>
        <v>7.4085000000000001</v>
      </c>
      <c r="E12" s="14">
        <f t="shared" si="1"/>
        <v>41.981499999999997</v>
      </c>
    </row>
    <row r="13" spans="2:9">
      <c r="B13" t="s">
        <v>8</v>
      </c>
      <c r="C13" s="14">
        <v>0.17</v>
      </c>
      <c r="D13" s="14">
        <f>C13*$I$6</f>
        <v>2.5500000000000002E-2</v>
      </c>
      <c r="E13" s="14">
        <f t="shared" si="1"/>
        <v>0.14450000000000002</v>
      </c>
    </row>
    <row r="14" spans="2:9">
      <c r="B14" t="s">
        <v>9</v>
      </c>
      <c r="C14" s="14">
        <v>0.23</v>
      </c>
      <c r="D14" s="14">
        <f t="shared" ref="D14:D19" si="2">C14*$I$6</f>
        <v>3.4500000000000003E-2</v>
      </c>
      <c r="E14" s="14">
        <f t="shared" si="1"/>
        <v>0.19550000000000001</v>
      </c>
    </row>
    <row r="15" spans="2:9">
      <c r="B15" t="s">
        <v>10</v>
      </c>
      <c r="C15" s="14">
        <v>0.43</v>
      </c>
      <c r="D15" s="14">
        <f t="shared" si="2"/>
        <v>6.4500000000000002E-2</v>
      </c>
      <c r="E15" s="14">
        <f t="shared" si="1"/>
        <v>0.36549999999999999</v>
      </c>
    </row>
    <row r="16" spans="2:9">
      <c r="B16" t="s">
        <v>5</v>
      </c>
      <c r="C16" s="14">
        <v>0.7</v>
      </c>
      <c r="D16" s="14">
        <f t="shared" si="2"/>
        <v>0.105</v>
      </c>
      <c r="E16" s="14">
        <f t="shared" si="1"/>
        <v>0.59499999999999997</v>
      </c>
    </row>
    <row r="17" spans="2:5">
      <c r="B17" t="s">
        <v>11</v>
      </c>
      <c r="C17" s="14">
        <v>1.05</v>
      </c>
      <c r="D17" s="14">
        <f t="shared" si="2"/>
        <v>0.1575</v>
      </c>
      <c r="E17" s="14">
        <f t="shared" si="1"/>
        <v>0.89250000000000007</v>
      </c>
    </row>
    <row r="18" spans="2:5">
      <c r="B18" t="s">
        <v>12</v>
      </c>
      <c r="C18" s="14">
        <v>1.29</v>
      </c>
      <c r="D18" s="14">
        <f t="shared" si="2"/>
        <v>0.19350000000000001</v>
      </c>
      <c r="E18" s="14">
        <f t="shared" si="1"/>
        <v>1.0965</v>
      </c>
    </row>
    <row r="19" spans="2:5">
      <c r="B19" t="s">
        <v>66</v>
      </c>
      <c r="C19" s="14">
        <v>3.5</v>
      </c>
      <c r="D19" s="14">
        <f t="shared" si="2"/>
        <v>0.52500000000000002</v>
      </c>
      <c r="E19" s="14">
        <f t="shared" si="1"/>
        <v>2.9750000000000001</v>
      </c>
    </row>
    <row r="20" spans="2:5">
      <c r="C20" s="14"/>
      <c r="D20" s="14"/>
      <c r="E20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2013-05-19T22:01:54Z</dcterms:modified>
</cp:coreProperties>
</file>