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9120"/>
  </bookViews>
  <sheets>
    <sheet name="TCT ML5" sheetId="1" r:id="rId1"/>
    <sheet name="V6 ML5" sheetId="11" r:id="rId2"/>
    <sheet name="HDI 110 ML5" sheetId="12" r:id="rId3"/>
    <sheet name="2.1td ML5" sheetId="13" r:id="rId4"/>
    <sheet name="Ma boite idéal ML5" sheetId="14" r:id="rId5"/>
    <sheet name="V=f(N)" sheetId="8" r:id="rId6"/>
    <sheet name="Feuil1" sheetId="10" r:id="rId7"/>
  </sheets>
  <definedNames>
    <definedName name="_xlnm.Print_Area" localSheetId="3">'2.1td ML5'!$A$1:$K$20</definedName>
    <definedName name="_xlnm.Print_Area" localSheetId="2">'HDI 110 ML5'!$A$1:$K$20</definedName>
    <definedName name="_xlnm.Print_Area" localSheetId="4">'Ma boite idéal ML5'!$A$1:$K$20</definedName>
    <definedName name="_xlnm.Print_Area" localSheetId="0">'TCT ML5'!$A$1:$K$20</definedName>
    <definedName name="_xlnm.Print_Area" localSheetId="1">'V6 ML5'!$A$1:$K$20</definedName>
  </definedNames>
  <calcPr calcId="125725"/>
</workbook>
</file>

<file path=xl/calcChain.xml><?xml version="1.0" encoding="utf-8"?>
<calcChain xmlns="http://schemas.openxmlformats.org/spreadsheetml/2006/main">
  <c r="Q8" i="8"/>
  <c r="P8"/>
  <c r="P10"/>
  <c r="Q11"/>
  <c r="Q12"/>
  <c r="Q13"/>
  <c r="Q14"/>
  <c r="Q10"/>
  <c r="P11"/>
  <c r="P12"/>
  <c r="P13"/>
  <c r="P14"/>
  <c r="D8" i="14"/>
  <c r="D7"/>
  <c r="D6"/>
  <c r="D5"/>
  <c r="G4"/>
  <c r="J5" s="1"/>
  <c r="I5" s="1"/>
  <c r="D4"/>
  <c r="D3"/>
  <c r="D8" i="13"/>
  <c r="D7"/>
  <c r="D6"/>
  <c r="D5"/>
  <c r="G4"/>
  <c r="J5" s="1"/>
  <c r="I5" s="1"/>
  <c r="D4"/>
  <c r="D3"/>
  <c r="D8" i="12"/>
  <c r="D7"/>
  <c r="D6"/>
  <c r="D5"/>
  <c r="G4"/>
  <c r="J5" s="1"/>
  <c r="I5" s="1"/>
  <c r="D4"/>
  <c r="D3"/>
  <c r="D8" i="11"/>
  <c r="D7"/>
  <c r="D6"/>
  <c r="D5"/>
  <c r="G4"/>
  <c r="J5" s="1"/>
  <c r="I5" s="1"/>
  <c r="D4"/>
  <c r="D3"/>
  <c r="K8" i="8"/>
  <c r="K12"/>
  <c r="K15"/>
  <c r="K13"/>
  <c r="K11"/>
  <c r="E11"/>
  <c r="G4" i="1"/>
  <c r="J5" s="1"/>
  <c r="I5" s="1"/>
  <c r="D8"/>
  <c r="D7"/>
  <c r="D6"/>
  <c r="D5"/>
  <c r="D4"/>
  <c r="D3"/>
  <c r="M15" i="8" l="1"/>
  <c r="M12"/>
  <c r="M11"/>
  <c r="M13"/>
  <c r="I8" i="14"/>
  <c r="G8"/>
  <c r="J8"/>
  <c r="H8"/>
  <c r="F8"/>
  <c r="J8" i="13"/>
  <c r="H8"/>
  <c r="F8"/>
  <c r="I8"/>
  <c r="G8"/>
  <c r="I8" i="12"/>
  <c r="G8"/>
  <c r="J8"/>
  <c r="H8"/>
  <c r="F8"/>
  <c r="I8" i="11"/>
  <c r="G8"/>
  <c r="J8"/>
  <c r="H8"/>
  <c r="F8"/>
  <c r="I8" i="1"/>
  <c r="F8"/>
  <c r="H8"/>
  <c r="J8"/>
  <c r="G8"/>
  <c r="K14" i="8"/>
  <c r="M14" s="1"/>
  <c r="M19"/>
  <c r="O19"/>
  <c r="M20"/>
  <c r="M21"/>
  <c r="M23"/>
  <c r="M25"/>
  <c r="M27"/>
  <c r="M29"/>
  <c r="M31"/>
  <c r="N20"/>
  <c r="N22"/>
  <c r="N24"/>
  <c r="N26"/>
  <c r="N28"/>
  <c r="N30"/>
  <c r="P20"/>
  <c r="O24"/>
  <c r="O28"/>
  <c r="P21"/>
  <c r="P25"/>
  <c r="P27"/>
  <c r="P29"/>
  <c r="P31"/>
  <c r="N19"/>
  <c r="P19"/>
  <c r="M22"/>
  <c r="M24"/>
  <c r="M26"/>
  <c r="M28"/>
  <c r="M30"/>
  <c r="N31"/>
  <c r="N21"/>
  <c r="N23"/>
  <c r="N25"/>
  <c r="N27"/>
  <c r="N29"/>
  <c r="O20"/>
  <c r="O21"/>
  <c r="O23"/>
  <c r="O25"/>
  <c r="O27"/>
  <c r="O29"/>
  <c r="O31"/>
  <c r="P22"/>
  <c r="P24"/>
  <c r="P26"/>
  <c r="P28"/>
  <c r="P30"/>
  <c r="K10"/>
  <c r="L19" s="1"/>
  <c r="D19"/>
  <c r="F19"/>
  <c r="H19"/>
  <c r="D20"/>
  <c r="F20"/>
  <c r="H20"/>
  <c r="D21"/>
  <c r="F21"/>
  <c r="H21"/>
  <c r="D22"/>
  <c r="F22"/>
  <c r="H22"/>
  <c r="D23"/>
  <c r="F23"/>
  <c r="H23"/>
  <c r="D24"/>
  <c r="F24"/>
  <c r="H24"/>
  <c r="D25"/>
  <c r="F25"/>
  <c r="H25"/>
  <c r="D26"/>
  <c r="F26"/>
  <c r="H26"/>
  <c r="D27"/>
  <c r="F27"/>
  <c r="H27"/>
  <c r="D28"/>
  <c r="F28"/>
  <c r="H28"/>
  <c r="D29"/>
  <c r="F29"/>
  <c r="H29"/>
  <c r="D30"/>
  <c r="F30"/>
  <c r="H30"/>
  <c r="D31"/>
  <c r="F31"/>
  <c r="H31"/>
  <c r="C19"/>
  <c r="E19"/>
  <c r="G19"/>
  <c r="E20"/>
  <c r="G20"/>
  <c r="E21"/>
  <c r="G21"/>
  <c r="C22"/>
  <c r="E22"/>
  <c r="G22"/>
  <c r="C23"/>
  <c r="E23"/>
  <c r="G23"/>
  <c r="C24"/>
  <c r="E24"/>
  <c r="G24"/>
  <c r="C25"/>
  <c r="E25"/>
  <c r="G25"/>
  <c r="C26"/>
  <c r="E26"/>
  <c r="G26"/>
  <c r="C27"/>
  <c r="E27"/>
  <c r="G27"/>
  <c r="C28"/>
  <c r="E28"/>
  <c r="G28"/>
  <c r="C29"/>
  <c r="E29"/>
  <c r="G29"/>
  <c r="C30"/>
  <c r="E30"/>
  <c r="G30"/>
  <c r="C31"/>
  <c r="E31"/>
  <c r="G31"/>
  <c r="P23" l="1"/>
  <c r="O30"/>
  <c r="O26"/>
  <c r="O22"/>
  <c r="C21"/>
  <c r="C20"/>
  <c r="M10"/>
  <c r="L21"/>
  <c r="L25"/>
  <c r="L29"/>
  <c r="L20"/>
  <c r="L24"/>
  <c r="L28"/>
  <c r="L23"/>
  <c r="L27"/>
  <c r="L31"/>
  <c r="L22"/>
  <c r="L26"/>
  <c r="L30"/>
</calcChain>
</file>

<file path=xl/comments1.xml><?xml version="1.0" encoding="utf-8"?>
<comments xmlns="http://schemas.openxmlformats.org/spreadsheetml/2006/main">
  <authors>
    <author>thomas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V6 / TCT</t>
        </r>
      </text>
    </comment>
    <comment ref="A4" authorId="0">
      <text>
        <r>
          <rPr>
            <b/>
            <sz val="8"/>
            <color indexed="81"/>
            <rFont val="Tahoma"/>
            <family val="2"/>
          </rPr>
          <t>V6 / TCT</t>
        </r>
      </text>
    </comment>
    <comment ref="A5" authorId="0">
      <text>
        <r>
          <rPr>
            <b/>
            <sz val="8"/>
            <color indexed="81"/>
            <rFont val="Tahoma"/>
            <family val="2"/>
          </rPr>
          <t>TCT</t>
        </r>
      </text>
    </comment>
    <comment ref="A6" authorId="0">
      <text>
        <r>
          <rPr>
            <b/>
            <sz val="8"/>
            <color indexed="81"/>
            <rFont val="Tahoma"/>
            <family val="2"/>
          </rPr>
          <t>TCT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8"/>
            <color indexed="81"/>
            <rFont val="Tahoma"/>
            <family val="2"/>
          </rPr>
          <t>TCT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>
      <text>
        <r>
          <rPr>
            <b/>
            <sz val="8"/>
            <color indexed="81"/>
            <rFont val="Tahoma"/>
            <family val="2"/>
          </rPr>
          <t>TCT</t>
        </r>
      </text>
    </comment>
  </commentList>
</comments>
</file>

<file path=xl/comments2.xml><?xml version="1.0" encoding="utf-8"?>
<comments xmlns="http://schemas.openxmlformats.org/spreadsheetml/2006/main">
  <authors>
    <author>Maxime</author>
    <author>thomas</author>
  </authors>
  <commentList>
    <comment ref="G3" authorId="0">
      <text>
        <r>
          <rPr>
            <b/>
            <sz val="8"/>
            <color indexed="81"/>
            <rFont val="Tahoma"/>
            <family val="2"/>
          </rPr>
          <t>Les calculs ne tiennent pas compte du rendement de la transmission et de l'aérodynamique du véhicule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 xml:space="preserve">Entrez les dimensions de vos pneumatiques
</t>
        </r>
      </text>
    </comment>
    <comment ref="Q7" authorId="1">
      <text>
        <r>
          <rPr>
            <b/>
            <sz val="8"/>
            <color indexed="81"/>
            <rFont val="Tahoma"/>
            <charset val="1"/>
          </rPr>
          <t>rapport de boite de la feuille "ma boite"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M8" authorId="0">
      <text>
        <r>
          <rPr>
            <b/>
            <sz val="8"/>
            <color indexed="81"/>
            <rFont val="Tahoma"/>
            <family val="2"/>
          </rPr>
          <t>Dans cette colonne vous pouvez lire la vitesse maximale pour chaque rapport de vitesse au régime de puissance maximale choisi.</t>
        </r>
      </text>
    </comment>
  </commentList>
</comments>
</file>

<file path=xl/sharedStrings.xml><?xml version="1.0" encoding="utf-8"?>
<sst xmlns="http://schemas.openxmlformats.org/spreadsheetml/2006/main" count="142" uniqueCount="62">
  <si>
    <t>Rapport de boite</t>
  </si>
  <si>
    <t>1ere</t>
  </si>
  <si>
    <t>2eme</t>
  </si>
  <si>
    <t>3eme</t>
  </si>
  <si>
    <t>4eme</t>
  </si>
  <si>
    <t>5eme</t>
  </si>
  <si>
    <t>Largeur</t>
  </si>
  <si>
    <t>Hauteur</t>
  </si>
  <si>
    <t>Jante</t>
  </si>
  <si>
    <t>1ère</t>
  </si>
  <si>
    <t>2ème</t>
  </si>
  <si>
    <t>3ème</t>
  </si>
  <si>
    <t>4ème</t>
  </si>
  <si>
    <t>5ème</t>
  </si>
  <si>
    <t>Diagramme des vitesses</t>
  </si>
  <si>
    <t>Théorique</t>
  </si>
  <si>
    <t>En Rouge: valeurs à modifier suivant le véhicule</t>
  </si>
  <si>
    <t>PNEUS</t>
  </si>
  <si>
    <t>Caractéristiques moteur - boîte de vitesse</t>
  </si>
  <si>
    <t>Largeur (en mm)</t>
  </si>
  <si>
    <t>Régime de puissance maximale (tr/min)</t>
  </si>
  <si>
    <t>Vitesse maxi (km/h)</t>
  </si>
  <si>
    <t>rapport boite</t>
  </si>
  <si>
    <t>Hauteur de flanc</t>
  </si>
  <si>
    <t xml:space="preserve">Rapport de réduction                          </t>
  </si>
  <si>
    <t>au régime choisi :</t>
  </si>
  <si>
    <t>Diamètre (en pouces)</t>
  </si>
  <si>
    <t xml:space="preserve">Rapport de boîte de vitesse :                      </t>
  </si>
  <si>
    <t>Longueur développée (cm)</t>
  </si>
  <si>
    <t>6ème</t>
  </si>
  <si>
    <t>Régime</t>
  </si>
  <si>
    <t>Vitesse 1</t>
  </si>
  <si>
    <t>Vitesse 2</t>
  </si>
  <si>
    <t>Vitesse 3</t>
  </si>
  <si>
    <t>Vitesse 4</t>
  </si>
  <si>
    <t>Vitesse 5</t>
  </si>
  <si>
    <t>Vitesse 6</t>
  </si>
  <si>
    <t>tr/min</t>
  </si>
  <si>
    <t>km/h</t>
  </si>
  <si>
    <t>de 2 en 3</t>
  </si>
  <si>
    <t>de 3 en 4</t>
  </si>
  <si>
    <t>de 4 en 5</t>
  </si>
  <si>
    <t>de 5 en 6</t>
  </si>
  <si>
    <t>de 1 en 2</t>
  </si>
  <si>
    <t>Pour déprotéger une feuille ou un classeur, utiliser le menu "Ôter Protection"</t>
  </si>
  <si>
    <t>http://fordom.free.fr/</t>
  </si>
  <si>
    <r>
      <t>Mode d'emploi détaillé</t>
    </r>
    <r>
      <rPr>
        <b/>
        <sz val="10"/>
        <rFont val="Arial"/>
        <family val="2"/>
      </rPr>
      <t xml:space="preserve"> :</t>
    </r>
  </si>
  <si>
    <t>1 / Au lancement de ce fichier, accepter l'exécution des Macros VBA</t>
  </si>
  <si>
    <t>Si vous n'avez pas de message, ou un message d'information de désactivation des macros</t>
  </si>
  <si>
    <t>alors il suffit de régler la sécurité dans Outils&gt;Macro&gt;Sécurité… sur Moyen.</t>
  </si>
  <si>
    <t>Après ce réglage, refermer ce fichier et le ré-ouvrir.</t>
  </si>
  <si>
    <t>2 / Dans la barre de tâche tout en haut, un nouveau menu s'affiche : "Ôter protection"</t>
  </si>
  <si>
    <t>3 / Ouvrir votre fichier Excel protégé</t>
  </si>
  <si>
    <t>4 / Utiliser le menu "Ôter protection"</t>
  </si>
  <si>
    <t>L'utilisation des menus Feuille ou Classeur sont instantanés.</t>
  </si>
  <si>
    <t>L'utilisation du menu Classeur partagé peut demander quelques minutes maximum ( moins d'1 minute en général )</t>
  </si>
  <si>
    <t>Aucun message de confirmation n'est renvoyé. Cliquer, c'est fait !</t>
  </si>
  <si>
    <t>Macro testée d'Excel 97 jusqu'à Excel d'Office 2007 bêta.</t>
  </si>
  <si>
    <t>Couple</t>
  </si>
  <si>
    <t>Régime moteur</t>
  </si>
  <si>
    <t>Périmetre</t>
  </si>
  <si>
    <t>Pneu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</si>
</sst>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0"/>
      <name val="Arial"/>
    </font>
    <font>
      <sz val="8"/>
      <name val="Arial"/>
    </font>
    <font>
      <sz val="12"/>
      <color indexed="10"/>
      <name val="Comic Sans MS"/>
      <family val="4"/>
    </font>
    <font>
      <sz val="12"/>
      <name val="Comic Sans MS"/>
      <family val="4"/>
    </font>
    <font>
      <sz val="14"/>
      <name val="Comic Sans MS"/>
      <family val="4"/>
    </font>
    <font>
      <b/>
      <sz val="16"/>
      <color indexed="10"/>
      <name val="Comic Sans MS"/>
      <family val="4"/>
    </font>
    <font>
      <sz val="10"/>
      <name val="MS Sans Serif"/>
      <family val="2"/>
    </font>
    <font>
      <b/>
      <sz val="20"/>
      <color indexed="12"/>
      <name val="Arial Alternative"/>
      <family val="3"/>
      <charset val="2"/>
    </font>
    <font>
      <sz val="20"/>
      <name val="Arial"/>
      <family val="2"/>
    </font>
    <font>
      <sz val="8"/>
      <name val="Arial"/>
      <family val="2"/>
    </font>
    <font>
      <sz val="22"/>
      <color indexed="12"/>
      <name val="Arial"/>
      <family val="2"/>
    </font>
    <font>
      <sz val="20"/>
      <color indexed="12"/>
      <name val="Arial Alternative"/>
      <family val="3"/>
      <charset val="2"/>
    </font>
    <font>
      <sz val="10"/>
      <color indexed="12"/>
      <name val="Arial Alternative"/>
      <family val="3"/>
      <charset val="2"/>
    </font>
    <font>
      <b/>
      <sz val="16"/>
      <color indexed="12"/>
      <name val="Arial"/>
      <family val="2"/>
    </font>
    <font>
      <b/>
      <sz val="11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u/>
      <sz val="8"/>
      <color theme="4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6"/>
      <color indexed="10"/>
      <name val="Arial"/>
      <family val="2"/>
    </font>
    <font>
      <u/>
      <sz val="10"/>
      <color indexed="12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D0FEE8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6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3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1" fontId="5" fillId="2" borderId="12" xfId="0" applyNumberFormat="1" applyFont="1" applyFill="1" applyBorder="1" applyAlignment="1">
      <alignment horizontal="center"/>
    </xf>
    <xf numFmtId="0" fontId="7" fillId="3" borderId="0" xfId="1" applyNumberFormat="1" applyFont="1" applyFill="1" applyBorder="1" applyAlignment="1" applyProtection="1">
      <alignment horizontal="center" vertical="center"/>
    </xf>
    <xf numFmtId="0" fontId="8" fillId="3" borderId="0" xfId="1" applyNumberFormat="1" applyFont="1" applyFill="1" applyBorder="1" applyAlignment="1" applyProtection="1"/>
    <xf numFmtId="0" fontId="9" fillId="3" borderId="0" xfId="1" applyNumberFormat="1" applyFont="1" applyFill="1" applyBorder="1" applyAlignment="1" applyProtection="1"/>
    <xf numFmtId="0" fontId="9" fillId="0" borderId="0" xfId="1" applyNumberFormat="1" applyFont="1" applyFill="1" applyBorder="1" applyAlignment="1" applyProtection="1"/>
    <xf numFmtId="0" fontId="11" fillId="3" borderId="0" xfId="1" applyNumberFormat="1" applyFont="1" applyFill="1" applyBorder="1" applyAlignment="1" applyProtection="1">
      <alignment horizontal="center" vertical="center"/>
    </xf>
    <xf numFmtId="0" fontId="12" fillId="3" borderId="14" xfId="1" applyNumberFormat="1" applyFont="1" applyFill="1" applyBorder="1" applyAlignment="1" applyProtection="1">
      <alignment horizontal="center" vertical="center"/>
    </xf>
    <xf numFmtId="0" fontId="15" fillId="3" borderId="0" xfId="1" applyNumberFormat="1" applyFont="1" applyFill="1" applyBorder="1" applyAlignment="1" applyProtection="1"/>
    <xf numFmtId="0" fontId="15" fillId="0" borderId="19" xfId="1" applyNumberFormat="1" applyFont="1" applyFill="1" applyBorder="1" applyAlignment="1" applyProtection="1">
      <alignment horizontal="center"/>
    </xf>
    <xf numFmtId="0" fontId="9" fillId="0" borderId="20" xfId="1" applyNumberFormat="1" applyFont="1" applyFill="1" applyBorder="1" applyAlignment="1" applyProtection="1"/>
    <xf numFmtId="0" fontId="9" fillId="0" borderId="21" xfId="1" applyNumberFormat="1" applyFont="1" applyFill="1" applyBorder="1" applyAlignment="1" applyProtection="1"/>
    <xf numFmtId="0" fontId="15" fillId="0" borderId="22" xfId="1" applyNumberFormat="1" applyFont="1" applyFill="1" applyBorder="1" applyAlignment="1" applyProtection="1">
      <alignment horizontal="center"/>
    </xf>
    <xf numFmtId="0" fontId="18" fillId="3" borderId="25" xfId="1" applyNumberFormat="1" applyFont="1" applyFill="1" applyBorder="1" applyAlignment="1" applyProtection="1">
      <alignment horizontal="left" vertical="center"/>
    </xf>
    <xf numFmtId="0" fontId="19" fillId="3" borderId="26" xfId="1" applyNumberFormat="1" applyFont="1" applyFill="1" applyBorder="1" applyAlignment="1" applyProtection="1">
      <alignment horizontal="center" vertical="center"/>
    </xf>
    <xf numFmtId="0" fontId="15" fillId="0" borderId="29" xfId="1" applyNumberFormat="1" applyFont="1" applyFill="1" applyBorder="1" applyAlignment="1" applyProtection="1">
      <alignment horizontal="center"/>
    </xf>
    <xf numFmtId="0" fontId="9" fillId="0" borderId="7" xfId="1" applyNumberFormat="1" applyFont="1" applyFill="1" applyBorder="1" applyAlignment="1" applyProtection="1"/>
    <xf numFmtId="0" fontId="9" fillId="0" borderId="30" xfId="1" applyNumberFormat="1" applyFont="1" applyFill="1" applyBorder="1" applyAlignment="1" applyProtection="1"/>
    <xf numFmtId="0" fontId="9" fillId="0" borderId="8" xfId="1" applyNumberFormat="1" applyFont="1" applyFill="1" applyBorder="1" applyAlignment="1" applyProtection="1">
      <alignment horizontal="center"/>
    </xf>
    <xf numFmtId="0" fontId="19" fillId="3" borderId="33" xfId="1" applyNumberFormat="1" applyFont="1" applyFill="1" applyBorder="1" applyAlignment="1" applyProtection="1">
      <alignment horizontal="center" vertical="center"/>
    </xf>
    <xf numFmtId="0" fontId="15" fillId="0" borderId="37" xfId="1" applyNumberFormat="1" applyFont="1" applyFill="1" applyBorder="1" applyAlignment="1" applyProtection="1">
      <alignment horizontal="center"/>
    </xf>
    <xf numFmtId="0" fontId="9" fillId="0" borderId="38" xfId="1" applyNumberFormat="1" applyFont="1" applyFill="1" applyBorder="1" applyAlignment="1" applyProtection="1">
      <alignment horizontal="left"/>
    </xf>
    <xf numFmtId="0" fontId="9" fillId="0" borderId="39" xfId="1" applyNumberFormat="1" applyFont="1" applyFill="1" applyBorder="1" applyAlignment="1" applyProtection="1">
      <alignment horizontal="left"/>
    </xf>
    <xf numFmtId="0" fontId="9" fillId="0" borderId="40" xfId="1" applyNumberFormat="1" applyFont="1" applyFill="1" applyBorder="1" applyAlignment="1" applyProtection="1">
      <alignment horizontal="left"/>
    </xf>
    <xf numFmtId="0" fontId="9" fillId="0" borderId="41" xfId="1" applyNumberFormat="1" applyFont="1" applyFill="1" applyBorder="1" applyAlignment="1" applyProtection="1">
      <alignment horizontal="left"/>
    </xf>
    <xf numFmtId="0" fontId="17" fillId="3" borderId="42" xfId="1" applyNumberFormat="1" applyFont="1" applyFill="1" applyBorder="1" applyAlignment="1" applyProtection="1">
      <alignment horizontal="left"/>
    </xf>
    <xf numFmtId="0" fontId="17" fillId="3" borderId="19" xfId="1" applyNumberFormat="1" applyFont="1" applyFill="1" applyBorder="1" applyAlignment="1" applyProtection="1">
      <alignment horizontal="left"/>
    </xf>
    <xf numFmtId="0" fontId="20" fillId="3" borderId="0" xfId="1" applyNumberFormat="1" applyFont="1" applyFill="1" applyBorder="1" applyAlignment="1" applyProtection="1"/>
    <xf numFmtId="0" fontId="9" fillId="3" borderId="43" xfId="1" applyNumberFormat="1" applyFont="1" applyFill="1" applyBorder="1" applyAlignment="1" applyProtection="1"/>
    <xf numFmtId="0" fontId="9" fillId="0" borderId="44" xfId="1" applyNumberFormat="1" applyFont="1" applyFill="1" applyBorder="1" applyAlignment="1" applyProtection="1">
      <alignment horizontal="center"/>
    </xf>
    <xf numFmtId="2" fontId="9" fillId="0" borderId="8" xfId="1" applyNumberFormat="1" applyFont="1" applyFill="1" applyBorder="1" applyAlignment="1" applyProtection="1"/>
    <xf numFmtId="0" fontId="9" fillId="0" borderId="3" xfId="1" applyNumberFormat="1" applyFont="1" applyFill="1" applyBorder="1" applyAlignment="1" applyProtection="1">
      <alignment horizontal="center"/>
    </xf>
    <xf numFmtId="2" fontId="9" fillId="3" borderId="0" xfId="1" applyNumberFormat="1" applyFont="1" applyFill="1" applyBorder="1" applyAlignment="1" applyProtection="1"/>
    <xf numFmtId="0" fontId="9" fillId="0" borderId="45" xfId="1" applyNumberFormat="1" applyFont="1" applyFill="1" applyBorder="1" applyAlignment="1" applyProtection="1">
      <alignment horizontal="center"/>
    </xf>
    <xf numFmtId="0" fontId="9" fillId="4" borderId="41" xfId="1" applyNumberFormat="1" applyFont="1" applyFill="1" applyBorder="1" applyAlignment="1" applyProtection="1"/>
    <xf numFmtId="0" fontId="20" fillId="6" borderId="18" xfId="1" applyNumberFormat="1" applyFont="1" applyFill="1" applyBorder="1" applyAlignment="1" applyProtection="1"/>
    <xf numFmtId="0" fontId="20" fillId="6" borderId="46" xfId="1" applyNumberFormat="1" applyFont="1" applyFill="1" applyBorder="1" applyAlignment="1" applyProtection="1"/>
    <xf numFmtId="0" fontId="20" fillId="6" borderId="2" xfId="1" applyNumberFormat="1" applyFont="1" applyFill="1" applyBorder="1" applyAlignment="1" applyProtection="1"/>
    <xf numFmtId="0" fontId="9" fillId="3" borderId="0" xfId="1" applyNumberFormat="1" applyFont="1" applyFill="1" applyBorder="1" applyAlignment="1" applyProtection="1">
      <alignment horizontal="center"/>
    </xf>
    <xf numFmtId="0" fontId="9" fillId="4" borderId="47" xfId="1" applyNumberFormat="1" applyFont="1" applyFill="1" applyBorder="1" applyAlignment="1" applyProtection="1">
      <alignment horizontal="center"/>
    </xf>
    <xf numFmtId="0" fontId="9" fillId="4" borderId="48" xfId="1" applyNumberFormat="1" applyFont="1" applyFill="1" applyBorder="1" applyAlignment="1" applyProtection="1"/>
    <xf numFmtId="164" fontId="20" fillId="6" borderId="49" xfId="1" applyNumberFormat="1" applyFont="1" applyFill="1" applyBorder="1" applyAlignment="1" applyProtection="1"/>
    <xf numFmtId="164" fontId="20" fillId="6" borderId="50" xfId="1" applyNumberFormat="1" applyFont="1" applyFill="1" applyBorder="1" applyAlignment="1" applyProtection="1"/>
    <xf numFmtId="164" fontId="20" fillId="6" borderId="51" xfId="1" applyNumberFormat="1" applyFont="1" applyFill="1" applyBorder="1" applyAlignment="1" applyProtection="1"/>
    <xf numFmtId="0" fontId="9" fillId="4" borderId="52" xfId="1" applyNumberFormat="1" applyFont="1" applyFill="1" applyBorder="1" applyAlignment="1" applyProtection="1"/>
    <xf numFmtId="164" fontId="20" fillId="6" borderId="26" xfId="1" applyNumberFormat="1" applyFont="1" applyFill="1" applyBorder="1" applyAlignment="1" applyProtection="1"/>
    <xf numFmtId="164" fontId="20" fillId="6" borderId="33" xfId="1" applyNumberFormat="1" applyFont="1" applyFill="1" applyBorder="1" applyAlignment="1" applyProtection="1"/>
    <xf numFmtId="164" fontId="20" fillId="6" borderId="4" xfId="1" applyNumberFormat="1" applyFont="1" applyFill="1" applyBorder="1" applyAlignment="1" applyProtection="1"/>
    <xf numFmtId="0" fontId="21" fillId="3" borderId="0" xfId="1" applyNumberFormat="1" applyFont="1" applyFill="1" applyBorder="1" applyAlignment="1" applyProtection="1">
      <alignment horizontal="left"/>
    </xf>
    <xf numFmtId="0" fontId="21" fillId="3" borderId="0" xfId="1" applyNumberFormat="1" applyFont="1" applyFill="1" applyBorder="1" applyAlignment="1" applyProtection="1"/>
    <xf numFmtId="164" fontId="9" fillId="6" borderId="26" xfId="1" applyNumberFormat="1" applyFont="1" applyFill="1" applyBorder="1" applyAlignment="1" applyProtection="1"/>
    <xf numFmtId="0" fontId="9" fillId="3" borderId="0" xfId="1" applyNumberFormat="1" applyFont="1" applyFill="1" applyBorder="1" applyAlignment="1" applyProtection="1">
      <protection hidden="1"/>
    </xf>
    <xf numFmtId="0" fontId="20" fillId="7" borderId="18" xfId="1" applyNumberFormat="1" applyFont="1" applyFill="1" applyBorder="1" applyAlignment="1" applyProtection="1"/>
    <xf numFmtId="0" fontId="20" fillId="7" borderId="46" xfId="1" applyNumberFormat="1" applyFont="1" applyFill="1" applyBorder="1" applyAlignment="1" applyProtection="1"/>
    <xf numFmtId="0" fontId="0" fillId="7" borderId="35" xfId="0" applyFill="1" applyBorder="1"/>
    <xf numFmtId="1" fontId="9" fillId="7" borderId="0" xfId="1" applyNumberFormat="1" applyFont="1" applyFill="1" applyBorder="1" applyAlignment="1" applyProtection="1"/>
    <xf numFmtId="1" fontId="20" fillId="7" borderId="50" xfId="1" applyNumberFormat="1" applyFont="1" applyFill="1" applyBorder="1" applyAlignment="1" applyProtection="1"/>
    <xf numFmtId="1" fontId="20" fillId="7" borderId="26" xfId="1" applyNumberFormat="1" applyFont="1" applyFill="1" applyBorder="1" applyAlignment="1" applyProtection="1"/>
    <xf numFmtId="1" fontId="20" fillId="7" borderId="33" xfId="1" applyNumberFormat="1" applyFont="1" applyFill="1" applyBorder="1" applyAlignment="1" applyProtection="1"/>
    <xf numFmtId="1" fontId="9" fillId="7" borderId="26" xfId="1" applyNumberFormat="1" applyFont="1" applyFill="1" applyBorder="1" applyAlignment="1" applyProtection="1"/>
    <xf numFmtId="0" fontId="20" fillId="7" borderId="34" xfId="1" applyNumberFormat="1" applyFont="1" applyFill="1" applyBorder="1" applyAlignment="1" applyProtection="1">
      <alignment horizontal="right"/>
    </xf>
    <xf numFmtId="0" fontId="0" fillId="7" borderId="36" xfId="0" applyFill="1" applyBorder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16" xfId="1" applyNumberFormat="1" applyFont="1" applyFill="1" applyBorder="1" applyAlignment="1" applyProtection="1">
      <alignment horizontal="center"/>
    </xf>
    <xf numFmtId="0" fontId="9" fillId="0" borderId="17" xfId="1" applyNumberFormat="1" applyFont="1" applyFill="1" applyBorder="1" applyAlignment="1" applyProtection="1">
      <alignment horizontal="center"/>
    </xf>
    <xf numFmtId="0" fontId="9" fillId="0" borderId="18" xfId="1" applyNumberFormat="1" applyFont="1" applyFill="1" applyBorder="1" applyAlignment="1" applyProtection="1">
      <alignment horizontal="center"/>
    </xf>
    <xf numFmtId="0" fontId="17" fillId="3" borderId="23" xfId="1" applyNumberFormat="1" applyFont="1" applyFill="1" applyBorder="1" applyAlignment="1" applyProtection="1">
      <alignment horizontal="center"/>
    </xf>
    <xf numFmtId="0" fontId="17" fillId="3" borderId="24" xfId="1" applyNumberFormat="1" applyFont="1" applyFill="1" applyBorder="1" applyAlignment="1" applyProtection="1">
      <alignment horizontal="center"/>
    </xf>
    <xf numFmtId="0" fontId="10" fillId="4" borderId="13" xfId="1" applyNumberFormat="1" applyFont="1" applyFill="1" applyBorder="1" applyAlignment="1" applyProtection="1">
      <alignment horizontal="center" vertical="center"/>
    </xf>
    <xf numFmtId="0" fontId="10" fillId="4" borderId="14" xfId="1" applyNumberFormat="1" applyFont="1" applyFill="1" applyBorder="1" applyAlignment="1" applyProtection="1">
      <alignment horizontal="center" vertical="center"/>
    </xf>
    <xf numFmtId="0" fontId="10" fillId="4" borderId="15" xfId="1" applyNumberFormat="1" applyFont="1" applyFill="1" applyBorder="1" applyAlignment="1" applyProtection="1">
      <alignment horizontal="center" vertical="center"/>
    </xf>
    <xf numFmtId="0" fontId="13" fillId="4" borderId="13" xfId="1" applyNumberFormat="1" applyFont="1" applyFill="1" applyBorder="1" applyAlignment="1" applyProtection="1">
      <alignment horizontal="center" vertical="center"/>
    </xf>
    <xf numFmtId="0" fontId="13" fillId="4" borderId="14" xfId="1" applyNumberFormat="1" applyFont="1" applyFill="1" applyBorder="1" applyAlignment="1" applyProtection="1">
      <alignment horizontal="center" vertical="center"/>
    </xf>
    <xf numFmtId="0" fontId="13" fillId="4" borderId="15" xfId="1" applyNumberFormat="1" applyFont="1" applyFill="1" applyBorder="1" applyAlignment="1" applyProtection="1">
      <alignment horizontal="center" vertical="center"/>
    </xf>
    <xf numFmtId="0" fontId="14" fillId="5" borderId="13" xfId="1" applyNumberFormat="1" applyFont="1" applyFill="1" applyBorder="1" applyAlignment="1" applyProtection="1">
      <alignment horizontal="center" vertical="center"/>
    </xf>
    <xf numFmtId="0" fontId="14" fillId="5" borderId="14" xfId="1" applyNumberFormat="1" applyFont="1" applyFill="1" applyBorder="1" applyAlignment="1" applyProtection="1">
      <alignment horizontal="center" vertical="center"/>
    </xf>
    <xf numFmtId="0" fontId="14" fillId="5" borderId="15" xfId="1" applyNumberFormat="1" applyFont="1" applyFill="1" applyBorder="1" applyAlignment="1" applyProtection="1">
      <alignment horizontal="center" vertical="center"/>
    </xf>
    <xf numFmtId="0" fontId="16" fillId="4" borderId="13" xfId="1" applyNumberFormat="1" applyFont="1" applyFill="1" applyBorder="1" applyAlignment="1" applyProtection="1">
      <alignment horizontal="center"/>
    </xf>
    <xf numFmtId="0" fontId="16" fillId="4" borderId="14" xfId="1" applyNumberFormat="1" applyFont="1" applyFill="1" applyBorder="1" applyAlignment="1" applyProtection="1">
      <alignment horizontal="center"/>
    </xf>
    <xf numFmtId="0" fontId="16" fillId="4" borderId="15" xfId="1" applyNumberFormat="1" applyFont="1" applyFill="1" applyBorder="1" applyAlignment="1" applyProtection="1">
      <alignment horizontal="center"/>
    </xf>
    <xf numFmtId="164" fontId="9" fillId="6" borderId="31" xfId="1" applyNumberFormat="1" applyFont="1" applyFill="1" applyBorder="1" applyAlignment="1" applyProtection="1">
      <alignment horizontal="center"/>
    </xf>
    <xf numFmtId="164" fontId="9" fillId="6" borderId="32" xfId="1" applyNumberFormat="1" applyFont="1" applyFill="1" applyBorder="1" applyAlignment="1" applyProtection="1">
      <alignment horizontal="center"/>
    </xf>
    <xf numFmtId="164" fontId="9" fillId="6" borderId="42" xfId="1" applyNumberFormat="1" applyFont="1" applyFill="1" applyBorder="1" applyAlignment="1" applyProtection="1">
      <alignment horizontal="center"/>
    </xf>
    <xf numFmtId="164" fontId="9" fillId="6" borderId="19" xfId="1" applyNumberFormat="1" applyFont="1" applyFill="1" applyBorder="1" applyAlignment="1" applyProtection="1">
      <alignment horizontal="center"/>
    </xf>
    <xf numFmtId="0" fontId="20" fillId="6" borderId="34" xfId="1" applyNumberFormat="1" applyFont="1" applyFill="1" applyBorder="1" applyAlignment="1" applyProtection="1">
      <alignment horizontal="center"/>
    </xf>
    <xf numFmtId="0" fontId="20" fillId="6" borderId="35" xfId="1" applyNumberFormat="1" applyFont="1" applyFill="1" applyBorder="1" applyAlignment="1" applyProtection="1">
      <alignment horizontal="center"/>
    </xf>
    <xf numFmtId="0" fontId="20" fillId="6" borderId="37" xfId="1" applyNumberFormat="1" applyFont="1" applyFill="1" applyBorder="1" applyAlignment="1" applyProtection="1">
      <alignment horizontal="center"/>
    </xf>
    <xf numFmtId="0" fontId="9" fillId="0" borderId="27" xfId="1" applyNumberFormat="1" applyFont="1" applyFill="1" applyBorder="1" applyAlignment="1" applyProtection="1">
      <alignment horizontal="center"/>
    </xf>
    <xf numFmtId="0" fontId="9" fillId="0" borderId="28" xfId="1" applyNumberFormat="1" applyFont="1" applyFill="1" applyBorder="1" applyAlignment="1" applyProtection="1">
      <alignment horizontal="center"/>
    </xf>
    <xf numFmtId="0" fontId="9" fillId="0" borderId="26" xfId="1" applyNumberFormat="1" applyFont="1" applyFill="1" applyBorder="1" applyAlignment="1" applyProtection="1">
      <alignment horizontal="center"/>
    </xf>
    <xf numFmtId="0" fontId="17" fillId="3" borderId="31" xfId="1" applyNumberFormat="1" applyFont="1" applyFill="1" applyBorder="1" applyAlignment="1" applyProtection="1">
      <alignment horizontal="center"/>
    </xf>
    <xf numFmtId="0" fontId="17" fillId="3" borderId="32" xfId="1" applyNumberFormat="1" applyFont="1" applyFill="1" applyBorder="1" applyAlignment="1" applyProtection="1">
      <alignment horizontal="center"/>
    </xf>
    <xf numFmtId="0" fontId="9" fillId="0" borderId="34" xfId="1" applyNumberFormat="1" applyFont="1" applyFill="1" applyBorder="1" applyAlignment="1" applyProtection="1">
      <alignment horizontal="center"/>
    </xf>
    <xf numFmtId="0" fontId="9" fillId="0" borderId="35" xfId="1" applyNumberFormat="1" applyFont="1" applyFill="1" applyBorder="1" applyAlignment="1" applyProtection="1">
      <alignment horizontal="center"/>
    </xf>
    <xf numFmtId="0" fontId="9" fillId="0" borderId="36" xfId="1" applyNumberFormat="1" applyFont="1" applyFill="1" applyBorder="1" applyAlignment="1" applyProtection="1">
      <alignment horizontal="center"/>
    </xf>
    <xf numFmtId="0" fontId="25" fillId="0" borderId="0" xfId="0" applyFont="1" applyFill="1"/>
    <xf numFmtId="0" fontId="26" fillId="0" borderId="0" xfId="2" applyAlignment="1" applyProtection="1"/>
    <xf numFmtId="0" fontId="27" fillId="0" borderId="0" xfId="0" applyFont="1"/>
    <xf numFmtId="0" fontId="29" fillId="0" borderId="0" xfId="0" applyFont="1"/>
    <xf numFmtId="0" fontId="29" fillId="0" borderId="0" xfId="0" applyFont="1" applyAlignment="1"/>
    <xf numFmtId="0" fontId="29" fillId="0" borderId="0" xfId="0" applyFont="1" applyAlignment="1">
      <alignment horizontal="center"/>
    </xf>
    <xf numFmtId="0" fontId="29" fillId="0" borderId="0" xfId="0" applyFont="1" applyProtection="1">
      <protection hidden="1"/>
    </xf>
    <xf numFmtId="0" fontId="29" fillId="0" borderId="0" xfId="0" applyFont="1" applyAlignment="1">
      <alignment horizontal="center"/>
    </xf>
    <xf numFmtId="0" fontId="3" fillId="2" borderId="53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54" xfId="0" applyFont="1" applyFill="1" applyBorder="1" applyAlignment="1" applyProtection="1">
      <alignment horizontal="center"/>
      <protection locked="0"/>
    </xf>
    <xf numFmtId="0" fontId="3" fillId="8" borderId="2" xfId="0" applyFont="1" applyFill="1" applyBorder="1" applyProtection="1"/>
    <xf numFmtId="0" fontId="3" fillId="8" borderId="4" xfId="0" applyFont="1" applyFill="1" applyBorder="1" applyProtection="1">
      <protection hidden="1"/>
    </xf>
    <xf numFmtId="0" fontId="3" fillId="2" borderId="55" xfId="0" applyFont="1" applyFill="1" applyBorder="1" applyAlignment="1" applyProtection="1">
      <alignment horizontal="center"/>
      <protection locked="0"/>
    </xf>
    <xf numFmtId="0" fontId="3" fillId="2" borderId="56" xfId="0" applyFont="1" applyFill="1" applyBorder="1" applyAlignment="1" applyProtection="1">
      <alignment horizontal="center"/>
      <protection locked="0"/>
    </xf>
    <xf numFmtId="0" fontId="3" fillId="8" borderId="57" xfId="0" applyFont="1" applyFill="1" applyBorder="1" applyProtection="1">
      <protection hidden="1"/>
    </xf>
    <xf numFmtId="0" fontId="3" fillId="8" borderId="8" xfId="0" applyFont="1" applyFill="1" applyBorder="1" applyAlignment="1">
      <alignment horizontal="center"/>
    </xf>
    <xf numFmtId="0" fontId="3" fillId="2" borderId="58" xfId="0" applyFont="1" applyFill="1" applyBorder="1" applyAlignment="1" applyProtection="1">
      <alignment horizontal="center"/>
      <protection locked="0"/>
    </xf>
    <xf numFmtId="10" fontId="3" fillId="2" borderId="59" xfId="0" applyNumberFormat="1" applyFont="1" applyFill="1" applyBorder="1" applyAlignment="1" applyProtection="1">
      <alignment horizontal="center"/>
      <protection locked="0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horizontal="left"/>
    </xf>
    <xf numFmtId="0" fontId="30" fillId="0" borderId="0" xfId="0" applyFont="1"/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D0FEE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Diagramme des vitesses</a:t>
            </a:r>
          </a:p>
        </c:rich>
      </c:tx>
      <c:layout>
        <c:manualLayout>
          <c:xMode val="edge"/>
          <c:yMode val="edge"/>
          <c:x val="0.36029411764705882"/>
          <c:y val="1.1933174224343689E-2"/>
        </c:manualLayout>
      </c:layout>
      <c:spPr>
        <a:solidFill>
          <a:srgbClr val="FFFFFF"/>
        </a:solidFill>
        <a:ln w="3175">
          <a:solidFill>
            <a:srgbClr val="FF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0588235294117674E-2"/>
          <c:y val="0.12887828162291171"/>
          <c:w val="0.91029411764705881"/>
          <c:h val="0.73747016706443913"/>
        </c:manualLayout>
      </c:layout>
      <c:lineChart>
        <c:grouping val="standard"/>
        <c:ser>
          <c:idx val="0"/>
          <c:order val="0"/>
          <c:tx>
            <c:v>1er rapport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'V=f(N)'!$B$19:$B$31</c:f>
              <c:numCache>
                <c:formatCode>General</c:formatCode>
                <c:ptCount val="13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  <c:pt idx="7">
                  <c:v>4500</c:v>
                </c:pt>
                <c:pt idx="8">
                  <c:v>5000</c:v>
                </c:pt>
                <c:pt idx="9">
                  <c:v>5500</c:v>
                </c:pt>
                <c:pt idx="10">
                  <c:v>6000</c:v>
                </c:pt>
                <c:pt idx="11">
                  <c:v>6500</c:v>
                </c:pt>
                <c:pt idx="12">
                  <c:v>7000</c:v>
                </c:pt>
              </c:numCache>
            </c:numRef>
          </c:cat>
          <c:val>
            <c:numRef>
              <c:f>'V=f(N)'!$C$19:$C$31</c:f>
              <c:numCache>
                <c:formatCode>0.0</c:formatCode>
                <c:ptCount val="13"/>
                <c:pt idx="0">
                  <c:v>8.1609271400004584</c:v>
                </c:pt>
                <c:pt idx="1">
                  <c:v>12.241390710000688</c:v>
                </c:pt>
                <c:pt idx="2">
                  <c:v>16.321854280000917</c:v>
                </c:pt>
                <c:pt idx="3">
                  <c:v>20.40231785000115</c:v>
                </c:pt>
                <c:pt idx="4">
                  <c:v>24.482781420001377</c:v>
                </c:pt>
                <c:pt idx="5">
                  <c:v>28.563244990001603</c:v>
                </c:pt>
                <c:pt idx="6">
                  <c:v>32.643708560001834</c:v>
                </c:pt>
                <c:pt idx="7">
                  <c:v>36.724172130002067</c:v>
                </c:pt>
                <c:pt idx="8">
                  <c:v>40.804635700002301</c:v>
                </c:pt>
                <c:pt idx="9">
                  <c:v>44.885099270002527</c:v>
                </c:pt>
                <c:pt idx="10">
                  <c:v>48.965562840002754</c:v>
                </c:pt>
                <c:pt idx="11">
                  <c:v>53.04602641000298</c:v>
                </c:pt>
                <c:pt idx="12">
                  <c:v>57.126489980003207</c:v>
                </c:pt>
              </c:numCache>
            </c:numRef>
          </c:val>
        </c:ser>
        <c:ser>
          <c:idx val="1"/>
          <c:order val="1"/>
          <c:tx>
            <c:v>2è rapport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'V=f(N)'!$B$19:$B$31</c:f>
              <c:numCache>
                <c:formatCode>General</c:formatCode>
                <c:ptCount val="13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  <c:pt idx="7">
                  <c:v>4500</c:v>
                </c:pt>
                <c:pt idx="8">
                  <c:v>5000</c:v>
                </c:pt>
                <c:pt idx="9">
                  <c:v>5500</c:v>
                </c:pt>
                <c:pt idx="10">
                  <c:v>6000</c:v>
                </c:pt>
                <c:pt idx="11">
                  <c:v>6500</c:v>
                </c:pt>
                <c:pt idx="12">
                  <c:v>7000</c:v>
                </c:pt>
              </c:numCache>
            </c:numRef>
          </c:cat>
          <c:val>
            <c:numRef>
              <c:f>'V=f(N)'!$D$19:$D$31</c:f>
              <c:numCache>
                <c:formatCode>0.0</c:formatCode>
                <c:ptCount val="13"/>
                <c:pt idx="0">
                  <c:v>14.878763505244741</c:v>
                </c:pt>
                <c:pt idx="1">
                  <c:v>22.318145257867108</c:v>
                </c:pt>
                <c:pt idx="2">
                  <c:v>29.757527010489483</c:v>
                </c:pt>
                <c:pt idx="3">
                  <c:v>37.19690876311185</c:v>
                </c:pt>
                <c:pt idx="4">
                  <c:v>44.636290515734217</c:v>
                </c:pt>
                <c:pt idx="5">
                  <c:v>52.075672268356591</c:v>
                </c:pt>
                <c:pt idx="6">
                  <c:v>59.515054020978965</c:v>
                </c:pt>
                <c:pt idx="7">
                  <c:v>66.954435773601347</c:v>
                </c:pt>
                <c:pt idx="8">
                  <c:v>74.3938175262237</c:v>
                </c:pt>
                <c:pt idx="9">
                  <c:v>81.833199278846067</c:v>
                </c:pt>
                <c:pt idx="10">
                  <c:v>89.272581031468434</c:v>
                </c:pt>
                <c:pt idx="11">
                  <c:v>96.711962784090815</c:v>
                </c:pt>
                <c:pt idx="12">
                  <c:v>104.15134453671318</c:v>
                </c:pt>
              </c:numCache>
            </c:numRef>
          </c:val>
        </c:ser>
        <c:ser>
          <c:idx val="2"/>
          <c:order val="2"/>
          <c:tx>
            <c:v>3è rapport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'V=f(N)'!$B$19:$B$31</c:f>
              <c:numCache>
                <c:formatCode>General</c:formatCode>
                <c:ptCount val="13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  <c:pt idx="7">
                  <c:v>4500</c:v>
                </c:pt>
                <c:pt idx="8">
                  <c:v>5000</c:v>
                </c:pt>
                <c:pt idx="9">
                  <c:v>5500</c:v>
                </c:pt>
                <c:pt idx="10">
                  <c:v>6000</c:v>
                </c:pt>
                <c:pt idx="11">
                  <c:v>6500</c:v>
                </c:pt>
                <c:pt idx="12">
                  <c:v>7000</c:v>
                </c:pt>
              </c:numCache>
            </c:numRef>
          </c:cat>
          <c:val>
            <c:numRef>
              <c:f>'V=f(N)'!$E$19:$E$31</c:f>
              <c:numCache>
                <c:formatCode>0.0</c:formatCode>
                <c:ptCount val="13"/>
                <c:pt idx="0">
                  <c:v>22.221984036622867</c:v>
                </c:pt>
                <c:pt idx="1">
                  <c:v>33.332976054934299</c:v>
                </c:pt>
                <c:pt idx="2">
                  <c:v>44.443968073245735</c:v>
                </c:pt>
                <c:pt idx="3">
                  <c:v>55.554960091557177</c:v>
                </c:pt>
                <c:pt idx="4">
                  <c:v>66.665952109868599</c:v>
                </c:pt>
                <c:pt idx="5">
                  <c:v>77.776944128180034</c:v>
                </c:pt>
                <c:pt idx="6">
                  <c:v>88.887936146491469</c:v>
                </c:pt>
                <c:pt idx="7">
                  <c:v>99.998928164802891</c:v>
                </c:pt>
                <c:pt idx="8">
                  <c:v>111.10992018311435</c:v>
                </c:pt>
                <c:pt idx="9">
                  <c:v>122.22091220142576</c:v>
                </c:pt>
                <c:pt idx="10">
                  <c:v>133.3319042197372</c:v>
                </c:pt>
                <c:pt idx="11">
                  <c:v>144.44289623804863</c:v>
                </c:pt>
                <c:pt idx="12">
                  <c:v>155.55388825636007</c:v>
                </c:pt>
              </c:numCache>
            </c:numRef>
          </c:val>
        </c:ser>
        <c:ser>
          <c:idx val="3"/>
          <c:order val="3"/>
          <c:tx>
            <c:v>4è rapport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'V=f(N)'!$B$19:$B$31</c:f>
              <c:numCache>
                <c:formatCode>General</c:formatCode>
                <c:ptCount val="13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  <c:pt idx="7">
                  <c:v>4500</c:v>
                </c:pt>
                <c:pt idx="8">
                  <c:v>5000</c:v>
                </c:pt>
                <c:pt idx="9">
                  <c:v>5500</c:v>
                </c:pt>
                <c:pt idx="10">
                  <c:v>6000</c:v>
                </c:pt>
                <c:pt idx="11">
                  <c:v>6500</c:v>
                </c:pt>
                <c:pt idx="12">
                  <c:v>7000</c:v>
                </c:pt>
              </c:numCache>
            </c:numRef>
          </c:cat>
          <c:val>
            <c:numRef>
              <c:f>'V=f(N)'!$F$19:$F$31</c:f>
              <c:numCache>
                <c:formatCode>0.0</c:formatCode>
                <c:ptCount val="13"/>
                <c:pt idx="0">
                  <c:v>30.312015091430279</c:v>
                </c:pt>
                <c:pt idx="1">
                  <c:v>45.468022637145417</c:v>
                </c:pt>
                <c:pt idx="2">
                  <c:v>60.624030182860558</c:v>
                </c:pt>
                <c:pt idx="3">
                  <c:v>75.780037728575692</c:v>
                </c:pt>
                <c:pt idx="4">
                  <c:v>90.936045274290834</c:v>
                </c:pt>
                <c:pt idx="5">
                  <c:v>106.09205282000596</c:v>
                </c:pt>
                <c:pt idx="6">
                  <c:v>121.24806036572112</c:v>
                </c:pt>
                <c:pt idx="7">
                  <c:v>136.40406791143627</c:v>
                </c:pt>
                <c:pt idx="8">
                  <c:v>151.56007545715138</c:v>
                </c:pt>
                <c:pt idx="9">
                  <c:v>166.7160830028665</c:v>
                </c:pt>
                <c:pt idx="10">
                  <c:v>181.87209054858167</c:v>
                </c:pt>
                <c:pt idx="11">
                  <c:v>197.02809809429681</c:v>
                </c:pt>
                <c:pt idx="12">
                  <c:v>212.18410564001192</c:v>
                </c:pt>
              </c:numCache>
            </c:numRef>
          </c:val>
        </c:ser>
        <c:ser>
          <c:idx val="4"/>
          <c:order val="4"/>
          <c:tx>
            <c:v>5è rapport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'V=f(N)'!$B$19:$B$31</c:f>
              <c:numCache>
                <c:formatCode>General</c:formatCode>
                <c:ptCount val="13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  <c:pt idx="7">
                  <c:v>4500</c:v>
                </c:pt>
                <c:pt idx="8">
                  <c:v>5000</c:v>
                </c:pt>
                <c:pt idx="9">
                  <c:v>5500</c:v>
                </c:pt>
                <c:pt idx="10">
                  <c:v>6000</c:v>
                </c:pt>
                <c:pt idx="11">
                  <c:v>6500</c:v>
                </c:pt>
                <c:pt idx="12">
                  <c:v>7000</c:v>
                </c:pt>
              </c:numCache>
            </c:numRef>
          </c:cat>
          <c:val>
            <c:numRef>
              <c:f>'V=f(N)'!$G$19:$G$31</c:f>
              <c:numCache>
                <c:formatCode>0.0</c:formatCode>
                <c:ptCount val="13"/>
                <c:pt idx="0">
                  <c:v>37.775200625305153</c:v>
                </c:pt>
                <c:pt idx="1">
                  <c:v>56.662800937957734</c:v>
                </c:pt>
                <c:pt idx="2">
                  <c:v>75.550401250610307</c:v>
                </c:pt>
                <c:pt idx="3">
                  <c:v>94.438001563262873</c:v>
                </c:pt>
                <c:pt idx="4">
                  <c:v>113.32560187591547</c:v>
                </c:pt>
                <c:pt idx="5">
                  <c:v>132.21320218856803</c:v>
                </c:pt>
                <c:pt idx="6">
                  <c:v>151.10080250122061</c:v>
                </c:pt>
                <c:pt idx="7">
                  <c:v>169.98840281387319</c:v>
                </c:pt>
                <c:pt idx="8">
                  <c:v>188.87600312652575</c:v>
                </c:pt>
                <c:pt idx="9">
                  <c:v>207.76360343917833</c:v>
                </c:pt>
                <c:pt idx="10">
                  <c:v>226.65120375183093</c:v>
                </c:pt>
                <c:pt idx="11">
                  <c:v>245.53880406448349</c:v>
                </c:pt>
                <c:pt idx="12">
                  <c:v>264.42640437713607</c:v>
                </c:pt>
              </c:numCache>
            </c:numRef>
          </c:val>
        </c:ser>
        <c:ser>
          <c:idx val="5"/>
          <c:order val="5"/>
          <c:tx>
            <c:v>6è rapport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'V=f(N)'!$B$19:$B$31</c:f>
              <c:numCache>
                <c:formatCode>General</c:formatCode>
                <c:ptCount val="13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  <c:pt idx="7">
                  <c:v>4500</c:v>
                </c:pt>
                <c:pt idx="8">
                  <c:v>5000</c:v>
                </c:pt>
                <c:pt idx="9">
                  <c:v>5500</c:v>
                </c:pt>
                <c:pt idx="10">
                  <c:v>6000</c:v>
                </c:pt>
                <c:pt idx="11">
                  <c:v>6500</c:v>
                </c:pt>
                <c:pt idx="12">
                  <c:v>7000</c:v>
                </c:pt>
              </c:numCache>
            </c:numRef>
          </c:cat>
          <c:val>
            <c:numRef>
              <c:f>'V=f(N)'!$H$19:$H$31</c:f>
              <c:numCache>
                <c:formatCode>0.0</c:formatCode>
                <c:ptCount val="13"/>
                <c:pt idx="0">
                  <c:v>40.990111316820482</c:v>
                </c:pt>
                <c:pt idx="1">
                  <c:v>61.485166975230719</c:v>
                </c:pt>
                <c:pt idx="2">
                  <c:v>81.980222633640963</c:v>
                </c:pt>
                <c:pt idx="3">
                  <c:v>102.4752782920512</c:v>
                </c:pt>
                <c:pt idx="4">
                  <c:v>122.97033395046144</c:v>
                </c:pt>
                <c:pt idx="5">
                  <c:v>143.46538960887167</c:v>
                </c:pt>
                <c:pt idx="6">
                  <c:v>163.96044526728193</c:v>
                </c:pt>
                <c:pt idx="7">
                  <c:v>184.45550092569215</c:v>
                </c:pt>
                <c:pt idx="8">
                  <c:v>204.9505565841024</c:v>
                </c:pt>
                <c:pt idx="9">
                  <c:v>225.44561224251265</c:v>
                </c:pt>
                <c:pt idx="10">
                  <c:v>245.94066790092288</c:v>
                </c:pt>
                <c:pt idx="11">
                  <c:v>266.43572355933316</c:v>
                </c:pt>
                <c:pt idx="12">
                  <c:v>286.93077921774335</c:v>
                </c:pt>
              </c:numCache>
            </c:numRef>
          </c:val>
        </c:ser>
        <c:marker val="1"/>
        <c:axId val="61145472"/>
        <c:axId val="61147392"/>
      </c:lineChart>
      <c:catAx>
        <c:axId val="6114547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Régime (tr/min)</a:t>
                </a:r>
              </a:p>
            </c:rich>
          </c:tx>
          <c:layout>
            <c:manualLayout>
              <c:xMode val="edge"/>
              <c:yMode val="edge"/>
              <c:x val="0.4588235294117648"/>
              <c:y val="0.9307875894988066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147392"/>
        <c:crosses val="autoZero"/>
        <c:auto val="1"/>
        <c:lblAlgn val="ctr"/>
        <c:lblOffset val="100"/>
        <c:tickLblSkip val="1"/>
        <c:tickMarkSkip val="1"/>
      </c:catAx>
      <c:valAx>
        <c:axId val="611473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Vitesse (Km/h)</a:t>
                </a:r>
              </a:p>
            </c:rich>
          </c:tx>
          <c:layout>
            <c:manualLayout>
              <c:xMode val="edge"/>
              <c:yMode val="edge"/>
              <c:x val="7.3529411764705881E-3"/>
              <c:y val="7.159904534606204E-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1454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58823529411765"/>
          <c:y val="0.23150357995226731"/>
          <c:w val="0.13529411764705881"/>
          <c:h val="0.2744630071599048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42000000000000021" l="0.39000000000000024" r="0.55000000000000004" t="0.33000000000000035" header="0.25" footer="0.31000000000000022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33</xdr:row>
      <xdr:rowOff>76200</xdr:rowOff>
    </xdr:from>
    <xdr:to>
      <xdr:col>15</xdr:col>
      <xdr:colOff>228600</xdr:colOff>
      <xdr:row>61</xdr:row>
      <xdr:rowOff>66675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fordom.free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G17" sqref="G17"/>
    </sheetView>
  </sheetViews>
  <sheetFormatPr baseColWidth="10" defaultRowHeight="12.75"/>
  <cols>
    <col min="2" max="2" width="7.42578125" customWidth="1"/>
    <col min="3" max="3" width="6.85546875" customWidth="1"/>
    <col min="4" max="4" width="10" customWidth="1"/>
    <col min="5" max="5" width="2.7109375" customWidth="1"/>
    <col min="6" max="6" width="11.140625" customWidth="1"/>
    <col min="7" max="7" width="12.42578125" customWidth="1"/>
    <col min="8" max="8" width="7.28515625" bestFit="1" customWidth="1"/>
    <col min="9" max="9" width="10" customWidth="1"/>
    <col min="10" max="10" width="9.140625" customWidth="1"/>
    <col min="11" max="11" width="21.140625" bestFit="1" customWidth="1"/>
  </cols>
  <sheetData>
    <row r="1" spans="1:12" ht="21">
      <c r="A1" s="78" t="s">
        <v>0</v>
      </c>
      <c r="B1" s="78"/>
      <c r="C1" s="78"/>
      <c r="D1" s="116"/>
      <c r="E1" s="115"/>
      <c r="F1" s="79" t="s">
        <v>61</v>
      </c>
      <c r="G1" s="79"/>
      <c r="H1" s="79"/>
      <c r="J1" s="133" t="s">
        <v>59</v>
      </c>
      <c r="L1" s="115"/>
    </row>
    <row r="2" spans="1:12" ht="20.25" thickBot="1">
      <c r="A2" s="117"/>
      <c r="B2" s="117"/>
      <c r="C2" s="117"/>
      <c r="D2" s="115"/>
      <c r="E2" s="115"/>
      <c r="F2" s="1" t="s">
        <v>6</v>
      </c>
      <c r="G2" s="1" t="s">
        <v>7</v>
      </c>
      <c r="H2" s="1" t="s">
        <v>8</v>
      </c>
      <c r="J2" s="115"/>
    </row>
    <row r="3" spans="1:12" ht="21" thickTop="1" thickBot="1">
      <c r="A3" s="1" t="s">
        <v>9</v>
      </c>
      <c r="B3" s="2">
        <v>12</v>
      </c>
      <c r="C3" s="120">
        <v>39</v>
      </c>
      <c r="D3" s="123">
        <f>C3/B3</f>
        <v>3.25</v>
      </c>
      <c r="E3" s="118"/>
      <c r="F3" s="129">
        <v>205</v>
      </c>
      <c r="G3" s="130">
        <v>0.6</v>
      </c>
      <c r="H3" s="11">
        <v>15</v>
      </c>
      <c r="I3" s="115"/>
      <c r="J3" s="10">
        <v>6000</v>
      </c>
      <c r="L3" s="115"/>
    </row>
    <row r="4" spans="1:12" ht="21" thickTop="1" thickBot="1">
      <c r="A4" s="1" t="s">
        <v>10</v>
      </c>
      <c r="B4" s="4">
        <v>23</v>
      </c>
      <c r="C4" s="121">
        <v>41</v>
      </c>
      <c r="D4" s="124">
        <f>C4/B4</f>
        <v>1.7826086956521738</v>
      </c>
      <c r="E4" s="118"/>
      <c r="F4" s="131" t="s">
        <v>60</v>
      </c>
      <c r="G4" s="132">
        <f>(((G3*F3)*2)+ (H3*25.4))*3.14</f>
        <v>1968.78</v>
      </c>
      <c r="H4" s="115"/>
      <c r="I4" s="115"/>
      <c r="J4" s="115"/>
      <c r="K4" s="115"/>
      <c r="L4" s="115"/>
    </row>
    <row r="5" spans="1:12" ht="19.5">
      <c r="A5" s="1" t="s">
        <v>11</v>
      </c>
      <c r="B5" s="4">
        <v>31</v>
      </c>
      <c r="C5" s="121">
        <v>37</v>
      </c>
      <c r="D5" s="124">
        <f>C5/B5</f>
        <v>1.1935483870967742</v>
      </c>
      <c r="E5" s="118"/>
      <c r="G5" s="115"/>
      <c r="H5" s="115"/>
      <c r="I5" s="134">
        <f>(J5*J3)*60</f>
        <v>708.7607999999999</v>
      </c>
      <c r="J5" s="134">
        <f>G4/1000000</f>
        <v>1.9687799999999998E-3</v>
      </c>
      <c r="K5" s="115"/>
      <c r="L5" s="115"/>
    </row>
    <row r="6" spans="1:12" ht="20.25" thickBot="1">
      <c r="A6" s="1" t="s">
        <v>12</v>
      </c>
      <c r="B6" s="4">
        <v>40</v>
      </c>
      <c r="C6" s="121">
        <v>35</v>
      </c>
      <c r="D6" s="124">
        <f>C6/B6</f>
        <v>0.875</v>
      </c>
      <c r="E6" s="118"/>
      <c r="K6" s="115"/>
      <c r="L6" s="115"/>
    </row>
    <row r="7" spans="1:12" ht="21" thickTop="1" thickBot="1">
      <c r="A7" s="1" t="s">
        <v>13</v>
      </c>
      <c r="B7" s="125">
        <v>47</v>
      </c>
      <c r="C7" s="126">
        <v>33</v>
      </c>
      <c r="D7" s="127">
        <f>C7/B7</f>
        <v>0.7021276595744681</v>
      </c>
      <c r="E7" s="118"/>
      <c r="F7" s="12" t="s">
        <v>1</v>
      </c>
      <c r="G7" s="13" t="s">
        <v>2</v>
      </c>
      <c r="H7" s="13" t="s">
        <v>3</v>
      </c>
      <c r="I7" s="13" t="s">
        <v>4</v>
      </c>
      <c r="J7" s="14" t="s">
        <v>5</v>
      </c>
      <c r="K7" s="115"/>
      <c r="L7" s="115"/>
    </row>
    <row r="8" spans="1:12" ht="26.25" thickTop="1" thickBot="1">
      <c r="A8" s="1" t="s">
        <v>58</v>
      </c>
      <c r="B8" s="8">
        <v>15</v>
      </c>
      <c r="C8" s="122">
        <v>67</v>
      </c>
      <c r="D8" s="128">
        <f>C8/B8</f>
        <v>4.4666666666666668</v>
      </c>
      <c r="E8" s="115"/>
      <c r="F8" s="15">
        <f>(I5/D3)/D8</f>
        <v>48.823935706084953</v>
      </c>
      <c r="G8" s="16">
        <f>(I5/D4)/D8</f>
        <v>89.014370586093904</v>
      </c>
      <c r="H8" s="16">
        <f>(I5/D5)/D8</f>
        <v>132.94625736183943</v>
      </c>
      <c r="I8" s="16">
        <f>(I5/D6)/D8</f>
        <v>181.34604690831551</v>
      </c>
      <c r="J8" s="17">
        <f>(I5/D7)/D8</f>
        <v>225.99564179104473</v>
      </c>
      <c r="K8" s="115"/>
      <c r="L8" s="115"/>
    </row>
    <row r="9" spans="1:12">
      <c r="A9" s="115"/>
      <c r="B9" s="115"/>
      <c r="C9" s="115"/>
      <c r="D9" s="115"/>
      <c r="E9" s="115"/>
      <c r="K9" s="115"/>
      <c r="L9" s="115"/>
    </row>
    <row r="10" spans="1:12">
      <c r="A10" s="115"/>
      <c r="B10" s="115"/>
      <c r="C10" s="115"/>
      <c r="D10" s="115"/>
      <c r="E10" s="115"/>
      <c r="K10" s="115"/>
      <c r="L10" s="115"/>
    </row>
    <row r="11" spans="1:12">
      <c r="A11" s="119"/>
      <c r="B11" s="119"/>
      <c r="C11" s="119"/>
      <c r="D11" s="119"/>
      <c r="E11" s="115"/>
      <c r="F11" s="115"/>
      <c r="G11" s="115"/>
      <c r="H11" s="115"/>
      <c r="I11" s="115"/>
      <c r="J11" s="115"/>
      <c r="K11" s="115"/>
      <c r="L11" s="115"/>
    </row>
    <row r="12" spans="1:12">
      <c r="E12" s="115"/>
      <c r="F12" s="115"/>
      <c r="G12" s="115"/>
      <c r="H12" s="115"/>
      <c r="I12" s="115"/>
      <c r="J12" s="115"/>
      <c r="K12" s="115"/>
      <c r="L12" s="115"/>
    </row>
    <row r="13" spans="1:12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</sheetData>
  <sheetProtection selectLockedCells="1" pivotTables="0"/>
  <mergeCells count="3">
    <mergeCell ref="A11:D11"/>
    <mergeCell ref="A1:C1"/>
    <mergeCell ref="F1:H1"/>
  </mergeCells>
  <phoneticPr fontId="1" type="noConversion"/>
  <printOptions horizontalCentered="1" verticalCentered="1"/>
  <pageMargins left="0" right="0" top="0" bottom="0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G2" sqref="G2"/>
    </sheetView>
  </sheetViews>
  <sheetFormatPr baseColWidth="10" defaultRowHeight="12.75"/>
  <cols>
    <col min="2" max="2" width="7.42578125" customWidth="1"/>
    <col min="3" max="3" width="6.85546875" customWidth="1"/>
    <col min="4" max="4" width="10" customWidth="1"/>
    <col min="5" max="5" width="2.7109375" customWidth="1"/>
    <col min="6" max="6" width="11.140625" customWidth="1"/>
    <col min="7" max="7" width="12.42578125" customWidth="1"/>
    <col min="8" max="8" width="7.28515625" bestFit="1" customWidth="1"/>
    <col min="9" max="9" width="10" customWidth="1"/>
    <col min="10" max="10" width="9.140625" customWidth="1"/>
    <col min="11" max="11" width="21.140625" bestFit="1" customWidth="1"/>
  </cols>
  <sheetData>
    <row r="1" spans="1:12" ht="21">
      <c r="A1" s="78" t="s">
        <v>0</v>
      </c>
      <c r="B1" s="78"/>
      <c r="C1" s="78"/>
      <c r="D1" s="116"/>
      <c r="E1" s="115"/>
      <c r="F1" s="79" t="s">
        <v>61</v>
      </c>
      <c r="G1" s="79"/>
      <c r="H1" s="79"/>
      <c r="J1" s="133" t="s">
        <v>59</v>
      </c>
      <c r="L1" s="115"/>
    </row>
    <row r="2" spans="1:12" ht="20.25" thickBot="1">
      <c r="A2" s="117"/>
      <c r="B2" s="117"/>
      <c r="C2" s="117"/>
      <c r="D2" s="115"/>
      <c r="E2" s="115"/>
      <c r="F2" s="1" t="s">
        <v>6</v>
      </c>
      <c r="G2" s="1" t="s">
        <v>7</v>
      </c>
      <c r="H2" s="1" t="s">
        <v>8</v>
      </c>
      <c r="J2" s="115"/>
    </row>
    <row r="3" spans="1:12" ht="21" thickTop="1" thickBot="1">
      <c r="A3" s="1" t="s">
        <v>9</v>
      </c>
      <c r="B3" s="2">
        <v>12</v>
      </c>
      <c r="C3" s="3">
        <v>39</v>
      </c>
      <c r="D3" s="123">
        <f>C3/B3</f>
        <v>3.25</v>
      </c>
      <c r="E3" s="118"/>
      <c r="F3" s="129">
        <v>205</v>
      </c>
      <c r="G3" s="130">
        <v>0.6</v>
      </c>
      <c r="H3" s="11">
        <v>15</v>
      </c>
      <c r="I3" s="115"/>
      <c r="J3" s="10">
        <v>6000</v>
      </c>
      <c r="L3" s="115"/>
    </row>
    <row r="4" spans="1:12" ht="21" thickTop="1" thickBot="1">
      <c r="A4" s="1" t="s">
        <v>10</v>
      </c>
      <c r="B4" s="4">
        <v>23</v>
      </c>
      <c r="C4" s="5">
        <v>41</v>
      </c>
      <c r="D4" s="124">
        <f>C4/B4</f>
        <v>1.7826086956521738</v>
      </c>
      <c r="E4" s="118"/>
      <c r="F4" s="131" t="s">
        <v>60</v>
      </c>
      <c r="G4" s="132">
        <f>(((G3*F3)*2)+ (H3*25.4))*3.14</f>
        <v>1968.78</v>
      </c>
      <c r="H4" s="115"/>
      <c r="I4" s="115"/>
      <c r="J4" s="115"/>
      <c r="K4" s="115"/>
      <c r="L4" s="115"/>
    </row>
    <row r="5" spans="1:12" ht="19.5">
      <c r="A5" s="1" t="s">
        <v>11</v>
      </c>
      <c r="B5" s="4">
        <v>33</v>
      </c>
      <c r="C5" s="5">
        <v>37</v>
      </c>
      <c r="D5" s="124">
        <f>C5/B5</f>
        <v>1.1212121212121211</v>
      </c>
      <c r="E5" s="118"/>
      <c r="G5" s="115"/>
      <c r="H5" s="115"/>
      <c r="I5" s="134">
        <f>(J5*J3)*60</f>
        <v>708.7607999999999</v>
      </c>
      <c r="J5" s="134">
        <f>G4/1000000</f>
        <v>1.9687799999999998E-3</v>
      </c>
      <c r="K5" s="115"/>
      <c r="L5" s="115"/>
    </row>
    <row r="6" spans="1:12" ht="20.25" thickBot="1">
      <c r="A6" s="1" t="s">
        <v>12</v>
      </c>
      <c r="B6" s="4">
        <v>44</v>
      </c>
      <c r="C6" s="5">
        <v>35</v>
      </c>
      <c r="D6" s="124">
        <f>C6/B6</f>
        <v>0.79545454545454541</v>
      </c>
      <c r="E6" s="118"/>
      <c r="K6" s="115"/>
      <c r="L6" s="115"/>
    </row>
    <row r="7" spans="1:12" ht="21" thickTop="1" thickBot="1">
      <c r="A7" s="1" t="s">
        <v>13</v>
      </c>
      <c r="B7" s="6">
        <v>51</v>
      </c>
      <c r="C7" s="7">
        <v>31</v>
      </c>
      <c r="D7" s="127">
        <f>C7/B7</f>
        <v>0.60784313725490191</v>
      </c>
      <c r="E7" s="118"/>
      <c r="F7" s="12" t="s">
        <v>1</v>
      </c>
      <c r="G7" s="13" t="s">
        <v>2</v>
      </c>
      <c r="H7" s="13" t="s">
        <v>3</v>
      </c>
      <c r="I7" s="13" t="s">
        <v>4</v>
      </c>
      <c r="J7" s="14" t="s">
        <v>5</v>
      </c>
      <c r="K7" s="115"/>
      <c r="L7" s="115"/>
    </row>
    <row r="8" spans="1:12" ht="26.25" thickTop="1" thickBot="1">
      <c r="A8" s="1" t="s">
        <v>58</v>
      </c>
      <c r="B8" s="8">
        <v>16</v>
      </c>
      <c r="C8" s="9">
        <v>69</v>
      </c>
      <c r="D8" s="128">
        <f>C8/B8</f>
        <v>4.3125</v>
      </c>
      <c r="E8" s="115"/>
      <c r="F8" s="15">
        <f>(I5/D3)/D8</f>
        <v>50.569332441471566</v>
      </c>
      <c r="G8" s="16">
        <f>(I5/D4)/D8</f>
        <v>92.196526829268279</v>
      </c>
      <c r="H8" s="16">
        <f>(I5/D5)/D8</f>
        <v>146.58272714453582</v>
      </c>
      <c r="I8" s="16">
        <f>(I5/D6)/D8</f>
        <v>206.61184397515527</v>
      </c>
      <c r="J8" s="17">
        <f>(I5/D7)/D8</f>
        <v>270.38280168302941</v>
      </c>
      <c r="K8" s="115"/>
      <c r="L8" s="115"/>
    </row>
    <row r="9" spans="1:12">
      <c r="A9" s="115"/>
      <c r="B9" s="115"/>
      <c r="C9" s="115"/>
      <c r="D9" s="115"/>
      <c r="E9" s="115"/>
      <c r="K9" s="115"/>
      <c r="L9" s="115"/>
    </row>
    <row r="10" spans="1:12">
      <c r="A10" s="115"/>
      <c r="B10" s="115"/>
      <c r="C10" s="115"/>
      <c r="D10" s="115"/>
      <c r="E10" s="115"/>
      <c r="K10" s="115"/>
      <c r="L10" s="115"/>
    </row>
    <row r="11" spans="1:12">
      <c r="A11" s="119"/>
      <c r="B11" s="119"/>
      <c r="C11" s="119"/>
      <c r="D11" s="119"/>
      <c r="E11" s="115"/>
      <c r="F11" s="115"/>
      <c r="G11" s="115"/>
      <c r="H11" s="115"/>
      <c r="I11" s="115"/>
      <c r="J11" s="115"/>
      <c r="K11" s="115"/>
      <c r="L11" s="115"/>
    </row>
    <row r="12" spans="1:12">
      <c r="E12" s="115"/>
      <c r="F12" s="115"/>
      <c r="G12" s="115"/>
      <c r="H12" s="115"/>
      <c r="I12" s="115"/>
      <c r="J12" s="115"/>
      <c r="K12" s="115"/>
      <c r="L12" s="115"/>
    </row>
    <row r="13" spans="1:12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</sheetData>
  <sheetProtection selectLockedCells="1" pivotTables="0"/>
  <mergeCells count="3">
    <mergeCell ref="A1:C1"/>
    <mergeCell ref="F1:H1"/>
    <mergeCell ref="A11:D11"/>
  </mergeCells>
  <printOptions horizontalCentered="1" verticalCentered="1"/>
  <pageMargins left="0" right="0" top="0" bottom="0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D8" sqref="D8"/>
    </sheetView>
  </sheetViews>
  <sheetFormatPr baseColWidth="10" defaultRowHeight="12.75"/>
  <cols>
    <col min="2" max="2" width="7.42578125" customWidth="1"/>
    <col min="3" max="3" width="6.85546875" customWidth="1"/>
    <col min="4" max="4" width="10" customWidth="1"/>
    <col min="5" max="5" width="2.7109375" customWidth="1"/>
    <col min="6" max="6" width="11.140625" customWidth="1"/>
    <col min="7" max="7" width="12.42578125" customWidth="1"/>
    <col min="8" max="8" width="7.28515625" bestFit="1" customWidth="1"/>
    <col min="9" max="9" width="10" customWidth="1"/>
    <col min="10" max="10" width="9.140625" customWidth="1"/>
    <col min="11" max="11" width="21.140625" bestFit="1" customWidth="1"/>
  </cols>
  <sheetData>
    <row r="1" spans="1:12" ht="21">
      <c r="A1" s="78" t="s">
        <v>0</v>
      </c>
      <c r="B1" s="78"/>
      <c r="C1" s="78"/>
      <c r="D1" s="116"/>
      <c r="E1" s="115"/>
      <c r="F1" s="79" t="s">
        <v>61</v>
      </c>
      <c r="G1" s="79"/>
      <c r="H1" s="79"/>
      <c r="J1" s="133" t="s">
        <v>59</v>
      </c>
      <c r="L1" s="115"/>
    </row>
    <row r="2" spans="1:12" ht="20.25" thickBot="1">
      <c r="A2" s="117"/>
      <c r="B2" s="117"/>
      <c r="C2" s="117"/>
      <c r="D2" s="115"/>
      <c r="E2" s="115"/>
      <c r="F2" s="1" t="s">
        <v>6</v>
      </c>
      <c r="G2" s="1" t="s">
        <v>7</v>
      </c>
      <c r="H2" s="1" t="s">
        <v>8</v>
      </c>
      <c r="J2" s="115"/>
    </row>
    <row r="3" spans="1:12" ht="21" thickTop="1" thickBot="1">
      <c r="A3" s="1" t="s">
        <v>9</v>
      </c>
      <c r="B3" s="2">
        <v>12</v>
      </c>
      <c r="C3" s="3">
        <v>41</v>
      </c>
      <c r="D3" s="123">
        <f>C3/B3</f>
        <v>3.4166666666666665</v>
      </c>
      <c r="E3" s="118"/>
      <c r="F3" s="129">
        <v>205</v>
      </c>
      <c r="G3" s="130">
        <v>0.6</v>
      </c>
      <c r="H3" s="11">
        <v>15</v>
      </c>
      <c r="I3" s="115"/>
      <c r="J3" s="10">
        <v>5000</v>
      </c>
      <c r="L3" s="115"/>
    </row>
    <row r="4" spans="1:12" ht="21" thickTop="1" thickBot="1">
      <c r="A4" s="1" t="s">
        <v>10</v>
      </c>
      <c r="B4" s="4">
        <v>23</v>
      </c>
      <c r="C4" s="5">
        <v>41</v>
      </c>
      <c r="D4" s="124">
        <f>C4/B4</f>
        <v>1.7826086956521738</v>
      </c>
      <c r="E4" s="118"/>
      <c r="F4" s="131" t="s">
        <v>60</v>
      </c>
      <c r="G4" s="132">
        <f>(((G3*F3)*2)+ (H3*25.4))*3.14</f>
        <v>1968.78</v>
      </c>
      <c r="H4" s="115"/>
      <c r="I4" s="115"/>
      <c r="J4" s="115"/>
      <c r="K4" s="115"/>
      <c r="L4" s="115"/>
    </row>
    <row r="5" spans="1:12" ht="19.5">
      <c r="A5" s="1" t="s">
        <v>11</v>
      </c>
      <c r="B5" s="4">
        <v>33</v>
      </c>
      <c r="C5" s="5">
        <v>37</v>
      </c>
      <c r="D5" s="124">
        <f>C5/B5</f>
        <v>1.1212121212121211</v>
      </c>
      <c r="E5" s="118"/>
      <c r="G5" s="115"/>
      <c r="H5" s="115"/>
      <c r="I5" s="134">
        <f>(J5*J3)*60</f>
        <v>590.63400000000001</v>
      </c>
      <c r="J5" s="134">
        <f>G4/1000000</f>
        <v>1.9687799999999998E-3</v>
      </c>
      <c r="K5" s="115"/>
      <c r="L5" s="115"/>
    </row>
    <row r="6" spans="1:12" ht="20.25" thickBot="1">
      <c r="A6" s="1" t="s">
        <v>12</v>
      </c>
      <c r="B6" s="4">
        <v>44</v>
      </c>
      <c r="C6" s="5">
        <v>35</v>
      </c>
      <c r="D6" s="124">
        <f>C6/B6</f>
        <v>0.79545454545454541</v>
      </c>
      <c r="E6" s="118"/>
      <c r="K6" s="115"/>
      <c r="L6" s="115"/>
    </row>
    <row r="7" spans="1:12" ht="21" thickTop="1" thickBot="1">
      <c r="A7" s="1" t="s">
        <v>13</v>
      </c>
      <c r="B7" s="6">
        <v>47</v>
      </c>
      <c r="C7" s="7">
        <v>33</v>
      </c>
      <c r="D7" s="127">
        <f>C7/B7</f>
        <v>0.7021276595744681</v>
      </c>
      <c r="E7" s="118"/>
      <c r="F7" s="12" t="s">
        <v>1</v>
      </c>
      <c r="G7" s="13" t="s">
        <v>2</v>
      </c>
      <c r="H7" s="13" t="s">
        <v>3</v>
      </c>
      <c r="I7" s="13" t="s">
        <v>4</v>
      </c>
      <c r="J7" s="14" t="s">
        <v>5</v>
      </c>
      <c r="K7" s="115"/>
      <c r="L7" s="115"/>
    </row>
    <row r="8" spans="1:12" ht="26.25" thickTop="1" thickBot="1">
      <c r="A8" s="1" t="s">
        <v>58</v>
      </c>
      <c r="B8" s="8">
        <v>16</v>
      </c>
      <c r="C8" s="9">
        <v>65</v>
      </c>
      <c r="D8" s="128">
        <f>C8/B8</f>
        <v>4.0625</v>
      </c>
      <c r="E8" s="115"/>
      <c r="F8" s="15">
        <f>(I5/D3)/D8</f>
        <v>42.552243151969989</v>
      </c>
      <c r="G8" s="16">
        <f>(I5/D4)/D8</f>
        <v>81.558466041275793</v>
      </c>
      <c r="H8" s="16">
        <f>(I5/D5)/D8</f>
        <v>129.66933555093556</v>
      </c>
      <c r="I8" s="16">
        <f>(I5/D6)/D8</f>
        <v>182.77201582417584</v>
      </c>
      <c r="J8" s="17">
        <f>(I5/D7)/D8</f>
        <v>207.06609230769232</v>
      </c>
      <c r="K8" s="115"/>
      <c r="L8" s="115"/>
    </row>
    <row r="9" spans="1:12">
      <c r="A9" s="115"/>
      <c r="B9" s="115"/>
      <c r="C9" s="115"/>
      <c r="D9" s="115"/>
      <c r="E9" s="115"/>
      <c r="K9" s="115"/>
      <c r="L9" s="115"/>
    </row>
    <row r="10" spans="1:12">
      <c r="A10" s="115"/>
      <c r="B10" s="115"/>
      <c r="C10" s="115"/>
      <c r="D10" s="115"/>
      <c r="E10" s="115"/>
      <c r="K10" s="115"/>
      <c r="L10" s="115"/>
    </row>
    <row r="11" spans="1:12">
      <c r="A11" s="119"/>
      <c r="B11" s="119"/>
      <c r="C11" s="119"/>
      <c r="D11" s="119"/>
      <c r="E11" s="115"/>
      <c r="F11" s="115"/>
      <c r="G11" s="115"/>
      <c r="H11" s="115"/>
      <c r="I11" s="115"/>
      <c r="J11" s="115"/>
      <c r="K11" s="115"/>
      <c r="L11" s="115"/>
    </row>
    <row r="12" spans="1:12">
      <c r="E12" s="115"/>
      <c r="F12" s="115"/>
      <c r="G12" s="115"/>
      <c r="H12" s="115"/>
      <c r="I12" s="115"/>
      <c r="J12" s="115"/>
      <c r="K12" s="115"/>
      <c r="L12" s="115"/>
    </row>
    <row r="13" spans="1:12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</sheetData>
  <sheetProtection selectLockedCells="1" pivotTables="0"/>
  <mergeCells count="3">
    <mergeCell ref="A1:C1"/>
    <mergeCell ref="F1:H1"/>
    <mergeCell ref="A11:D11"/>
  </mergeCells>
  <printOptions horizontalCentered="1" verticalCentered="1"/>
  <pageMargins left="0" right="0" top="0" bottom="0" header="0" footer="0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J4" sqref="J4"/>
    </sheetView>
  </sheetViews>
  <sheetFormatPr baseColWidth="10" defaultRowHeight="12.75"/>
  <cols>
    <col min="2" max="2" width="7.42578125" customWidth="1"/>
    <col min="3" max="3" width="6.85546875" customWidth="1"/>
    <col min="4" max="4" width="10" customWidth="1"/>
    <col min="5" max="5" width="2.7109375" customWidth="1"/>
    <col min="6" max="6" width="11.140625" customWidth="1"/>
    <col min="7" max="7" width="12.42578125" customWidth="1"/>
    <col min="8" max="8" width="7.28515625" bestFit="1" customWidth="1"/>
    <col min="9" max="9" width="10" customWidth="1"/>
    <col min="10" max="10" width="9.140625" customWidth="1"/>
    <col min="11" max="11" width="21.140625" bestFit="1" customWidth="1"/>
  </cols>
  <sheetData>
    <row r="1" spans="1:12" ht="21">
      <c r="A1" s="78" t="s">
        <v>0</v>
      </c>
      <c r="B1" s="78"/>
      <c r="C1" s="78"/>
      <c r="D1" s="116"/>
      <c r="E1" s="115"/>
      <c r="F1" s="79" t="s">
        <v>61</v>
      </c>
      <c r="G1" s="79"/>
      <c r="H1" s="79"/>
      <c r="J1" s="133" t="s">
        <v>59</v>
      </c>
      <c r="L1" s="115"/>
    </row>
    <row r="2" spans="1:12" ht="20.25" thickBot="1">
      <c r="A2" s="117"/>
      <c r="B2" s="117"/>
      <c r="C2" s="117"/>
      <c r="D2" s="115"/>
      <c r="E2" s="115"/>
      <c r="F2" s="1" t="s">
        <v>6</v>
      </c>
      <c r="G2" s="1" t="s">
        <v>7</v>
      </c>
      <c r="H2" s="1" t="s">
        <v>8</v>
      </c>
      <c r="J2" s="115"/>
    </row>
    <row r="3" spans="1:12" ht="21" thickTop="1" thickBot="1">
      <c r="A3" s="1" t="s">
        <v>9</v>
      </c>
      <c r="B3" s="2">
        <v>12</v>
      </c>
      <c r="C3" s="3">
        <v>39</v>
      </c>
      <c r="D3" s="123">
        <f>C3/B3</f>
        <v>3.25</v>
      </c>
      <c r="E3" s="118"/>
      <c r="F3" s="129">
        <v>205</v>
      </c>
      <c r="G3" s="130">
        <v>0.6</v>
      </c>
      <c r="H3" s="11">
        <v>15</v>
      </c>
      <c r="I3" s="115"/>
      <c r="J3" s="10">
        <v>5000</v>
      </c>
      <c r="L3" s="115"/>
    </row>
    <row r="4" spans="1:12" ht="21" thickTop="1" thickBot="1">
      <c r="A4" s="1" t="s">
        <v>10</v>
      </c>
      <c r="B4" s="4">
        <v>23</v>
      </c>
      <c r="C4" s="5">
        <v>41</v>
      </c>
      <c r="D4" s="124">
        <f>C4/B4</f>
        <v>1.7826086956521738</v>
      </c>
      <c r="E4" s="118"/>
      <c r="F4" s="131" t="s">
        <v>60</v>
      </c>
      <c r="G4" s="132">
        <f>(((G3*F3)*2)+ (H3*25.4))*3.14</f>
        <v>1968.78</v>
      </c>
      <c r="H4" s="115"/>
      <c r="I4" s="115"/>
      <c r="J4" s="115"/>
      <c r="K4" s="115"/>
      <c r="L4" s="115"/>
    </row>
    <row r="5" spans="1:12" ht="19.5">
      <c r="A5" s="1" t="s">
        <v>11</v>
      </c>
      <c r="B5" s="4">
        <v>33</v>
      </c>
      <c r="C5" s="5">
        <v>37</v>
      </c>
      <c r="D5" s="124">
        <f>C5/B5</f>
        <v>1.1212121212121211</v>
      </c>
      <c r="E5" s="118"/>
      <c r="G5" s="115"/>
      <c r="H5" s="115"/>
      <c r="I5" s="134">
        <f>(J5*J3)*60</f>
        <v>590.63400000000001</v>
      </c>
      <c r="J5" s="134">
        <f>G4/1000000</f>
        <v>1.9687799999999998E-3</v>
      </c>
      <c r="K5" s="115"/>
      <c r="L5" s="115"/>
    </row>
    <row r="6" spans="1:12" ht="20.25" thickBot="1">
      <c r="A6" s="1" t="s">
        <v>12</v>
      </c>
      <c r="B6" s="4">
        <v>44</v>
      </c>
      <c r="C6" s="5">
        <v>35</v>
      </c>
      <c r="D6" s="124">
        <f>C6/B6</f>
        <v>0.79545454545454541</v>
      </c>
      <c r="E6" s="118"/>
      <c r="K6" s="115"/>
      <c r="L6" s="115"/>
    </row>
    <row r="7" spans="1:12" ht="21" thickTop="1" thickBot="1">
      <c r="A7" s="1" t="s">
        <v>13</v>
      </c>
      <c r="B7" s="6">
        <v>51</v>
      </c>
      <c r="C7" s="7">
        <v>31</v>
      </c>
      <c r="D7" s="127">
        <f>C7/B7</f>
        <v>0.60784313725490191</v>
      </c>
      <c r="E7" s="118"/>
      <c r="F7" s="12" t="s">
        <v>1</v>
      </c>
      <c r="G7" s="13" t="s">
        <v>2</v>
      </c>
      <c r="H7" s="13" t="s">
        <v>3</v>
      </c>
      <c r="I7" s="13" t="s">
        <v>4</v>
      </c>
      <c r="J7" s="14" t="s">
        <v>5</v>
      </c>
      <c r="K7" s="115"/>
      <c r="L7" s="115"/>
    </row>
    <row r="8" spans="1:12" ht="26.25" thickTop="1" thickBot="1">
      <c r="A8" s="1" t="s">
        <v>58</v>
      </c>
      <c r="B8" s="8">
        <v>16</v>
      </c>
      <c r="C8" s="9">
        <v>69</v>
      </c>
      <c r="D8" s="128">
        <f>C8/B8</f>
        <v>4.3125</v>
      </c>
      <c r="E8" s="115"/>
      <c r="F8" s="15">
        <f>(I5/D3)/D8</f>
        <v>42.141110367892978</v>
      </c>
      <c r="G8" s="16">
        <f>(I5/D4)/D8</f>
        <v>76.830439024390245</v>
      </c>
      <c r="H8" s="16">
        <f>(I5/D5)/D8</f>
        <v>122.15227262044655</v>
      </c>
      <c r="I8" s="16">
        <f>(I5/D6)/D8</f>
        <v>172.17653664596273</v>
      </c>
      <c r="J8" s="17">
        <f>(I5/D7)/D8</f>
        <v>225.31900140252455</v>
      </c>
      <c r="K8" s="115"/>
      <c r="L8" s="115"/>
    </row>
    <row r="9" spans="1:12">
      <c r="A9" s="115"/>
      <c r="B9" s="115"/>
      <c r="C9" s="115"/>
      <c r="D9" s="115"/>
      <c r="E9" s="115"/>
      <c r="K9" s="115"/>
      <c r="L9" s="115"/>
    </row>
    <row r="10" spans="1:12">
      <c r="A10" s="115"/>
      <c r="B10" s="115"/>
      <c r="C10" s="115"/>
      <c r="D10" s="115"/>
      <c r="E10" s="115"/>
      <c r="K10" s="115"/>
      <c r="L10" s="115"/>
    </row>
    <row r="11" spans="1:12">
      <c r="A11" s="119"/>
      <c r="B11" s="119"/>
      <c r="C11" s="119"/>
      <c r="D11" s="119"/>
      <c r="E11" s="115"/>
      <c r="F11" s="115"/>
      <c r="G11" s="115"/>
      <c r="H11" s="115"/>
      <c r="I11" s="115"/>
      <c r="J11" s="115"/>
      <c r="K11" s="115"/>
      <c r="L11" s="115"/>
    </row>
    <row r="12" spans="1:12">
      <c r="E12" s="115"/>
      <c r="F12" s="115"/>
      <c r="G12" s="115"/>
      <c r="H12" s="115"/>
      <c r="I12" s="115"/>
      <c r="J12" s="115"/>
      <c r="K12" s="115"/>
      <c r="L12" s="115"/>
    </row>
    <row r="13" spans="1:12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</sheetData>
  <sheetProtection selectLockedCells="1" pivotTables="0"/>
  <mergeCells count="3">
    <mergeCell ref="A1:C1"/>
    <mergeCell ref="F1:H1"/>
    <mergeCell ref="A11:D11"/>
  </mergeCells>
  <printOptions horizontalCentered="1" verticalCentered="1"/>
  <pageMargins left="0" right="0" top="0" bottom="0" header="0" footer="0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H10" sqref="H10"/>
    </sheetView>
  </sheetViews>
  <sheetFormatPr baseColWidth="10" defaultRowHeight="12.75"/>
  <cols>
    <col min="2" max="2" width="7.42578125" customWidth="1"/>
    <col min="3" max="3" width="6.85546875" customWidth="1"/>
    <col min="4" max="4" width="10" customWidth="1"/>
    <col min="5" max="5" width="2.7109375" customWidth="1"/>
    <col min="6" max="6" width="11.140625" customWidth="1"/>
    <col min="7" max="7" width="12.42578125" customWidth="1"/>
    <col min="8" max="8" width="7.28515625" bestFit="1" customWidth="1"/>
    <col min="9" max="9" width="10" customWidth="1"/>
    <col min="10" max="10" width="9.140625" customWidth="1"/>
    <col min="11" max="11" width="21.140625" bestFit="1" customWidth="1"/>
  </cols>
  <sheetData>
    <row r="1" spans="1:12" ht="21">
      <c r="A1" s="78" t="s">
        <v>0</v>
      </c>
      <c r="B1" s="78"/>
      <c r="C1" s="78"/>
      <c r="D1" s="116"/>
      <c r="E1" s="115"/>
      <c r="F1" s="79" t="s">
        <v>61</v>
      </c>
      <c r="G1" s="79"/>
      <c r="H1" s="79"/>
      <c r="J1" s="133" t="s">
        <v>59</v>
      </c>
      <c r="L1" s="115"/>
    </row>
    <row r="2" spans="1:12" ht="20.25" thickBot="1">
      <c r="A2" s="117"/>
      <c r="B2" s="117"/>
      <c r="C2" s="117"/>
      <c r="D2" s="115"/>
      <c r="E2" s="115"/>
      <c r="F2" s="1" t="s">
        <v>6</v>
      </c>
      <c r="G2" s="1" t="s">
        <v>7</v>
      </c>
      <c r="H2" s="1" t="s">
        <v>8</v>
      </c>
      <c r="J2" s="115"/>
    </row>
    <row r="3" spans="1:12" ht="21" thickTop="1" thickBot="1">
      <c r="A3" s="1" t="s">
        <v>9</v>
      </c>
      <c r="B3" s="2">
        <v>12</v>
      </c>
      <c r="C3" s="3">
        <v>39</v>
      </c>
      <c r="D3" s="123">
        <f>C3/B3</f>
        <v>3.25</v>
      </c>
      <c r="E3" s="118"/>
      <c r="F3" s="129">
        <v>225</v>
      </c>
      <c r="G3" s="130">
        <v>0.55000000000000004</v>
      </c>
      <c r="H3" s="11">
        <v>15</v>
      </c>
      <c r="I3" s="115"/>
      <c r="J3" s="10">
        <v>6000</v>
      </c>
      <c r="L3" s="115"/>
    </row>
    <row r="4" spans="1:12" ht="21" thickTop="1" thickBot="1">
      <c r="A4" s="1" t="s">
        <v>10</v>
      </c>
      <c r="B4" s="4">
        <v>23</v>
      </c>
      <c r="C4" s="5">
        <v>41</v>
      </c>
      <c r="D4" s="124">
        <f>C4/B4</f>
        <v>1.7826086956521738</v>
      </c>
      <c r="E4" s="118"/>
      <c r="F4" s="131" t="s">
        <v>60</v>
      </c>
      <c r="G4" s="132">
        <f>(((G3*F3)*2)+ (H3*25.4))*3.14</f>
        <v>1973.49</v>
      </c>
      <c r="H4" s="115"/>
      <c r="I4" s="115"/>
      <c r="J4" s="115"/>
      <c r="K4" s="115"/>
      <c r="L4" s="115"/>
    </row>
    <row r="5" spans="1:12" ht="19.5">
      <c r="A5" s="1" t="s">
        <v>11</v>
      </c>
      <c r="B5" s="4">
        <v>31</v>
      </c>
      <c r="C5" s="5">
        <v>37</v>
      </c>
      <c r="D5" s="124">
        <f>C5/B5</f>
        <v>1.1935483870967742</v>
      </c>
      <c r="E5" s="118"/>
      <c r="G5" s="115"/>
      <c r="H5" s="115"/>
      <c r="I5" s="134">
        <f>(J5*J3)*60</f>
        <v>710.45640000000003</v>
      </c>
      <c r="J5" s="134">
        <f>G4/1000000</f>
        <v>1.9734900000000001E-3</v>
      </c>
      <c r="K5" s="115"/>
      <c r="L5" s="115"/>
    </row>
    <row r="6" spans="1:12" ht="20.25" thickBot="1">
      <c r="A6" s="1" t="s">
        <v>12</v>
      </c>
      <c r="B6" s="4">
        <v>40</v>
      </c>
      <c r="C6" s="5">
        <v>35</v>
      </c>
      <c r="D6" s="124">
        <f>C6/B6</f>
        <v>0.875</v>
      </c>
      <c r="E6" s="118"/>
      <c r="K6" s="115"/>
      <c r="L6" s="115"/>
    </row>
    <row r="7" spans="1:12" ht="21" thickTop="1" thickBot="1">
      <c r="A7" s="1" t="s">
        <v>13</v>
      </c>
      <c r="B7" s="6">
        <v>47</v>
      </c>
      <c r="C7" s="7">
        <v>33</v>
      </c>
      <c r="D7" s="127">
        <f>C7/B7</f>
        <v>0.7021276595744681</v>
      </c>
      <c r="E7" s="118"/>
      <c r="F7" s="12" t="s">
        <v>1</v>
      </c>
      <c r="G7" s="13" t="s">
        <v>2</v>
      </c>
      <c r="H7" s="13" t="s">
        <v>3</v>
      </c>
      <c r="I7" s="13" t="s">
        <v>4</v>
      </c>
      <c r="J7" s="14" t="s">
        <v>5</v>
      </c>
      <c r="K7" s="115"/>
      <c r="L7" s="115"/>
    </row>
    <row r="8" spans="1:12" ht="26.25" thickTop="1" thickBot="1">
      <c r="A8" s="1" t="s">
        <v>58</v>
      </c>
      <c r="B8" s="8">
        <v>15</v>
      </c>
      <c r="C8" s="9">
        <v>67</v>
      </c>
      <c r="D8" s="128">
        <f>C8/B8</f>
        <v>4.4666666666666668</v>
      </c>
      <c r="E8" s="115"/>
      <c r="F8" s="15">
        <f>(I5/D3)/D8</f>
        <v>48.940739380022961</v>
      </c>
      <c r="G8" s="16">
        <f>(I5/D4)/D8</f>
        <v>89.227323625773579</v>
      </c>
      <c r="H8" s="16">
        <f>(I5/D5)/D8</f>
        <v>133.26431060911659</v>
      </c>
      <c r="I8" s="16">
        <f>(I5/D6)/D8</f>
        <v>181.77988912579957</v>
      </c>
      <c r="J8" s="17">
        <f>(I5/D7)/D8</f>
        <v>226.53630122116689</v>
      </c>
      <c r="K8" s="115"/>
      <c r="L8" s="115"/>
    </row>
    <row r="9" spans="1:12">
      <c r="A9" s="115"/>
      <c r="B9" s="115"/>
      <c r="C9" s="115"/>
      <c r="D9" s="115"/>
      <c r="E9" s="115"/>
      <c r="K9" s="115"/>
      <c r="L9" s="115"/>
    </row>
    <row r="10" spans="1:12">
      <c r="A10" s="115"/>
      <c r="B10" s="115"/>
      <c r="C10" s="115"/>
      <c r="D10" s="115"/>
      <c r="E10" s="115"/>
      <c r="K10" s="115"/>
      <c r="L10" s="115"/>
    </row>
    <row r="11" spans="1:12">
      <c r="A11" s="119"/>
      <c r="B11" s="119"/>
      <c r="C11" s="119"/>
      <c r="D11" s="119"/>
      <c r="E11" s="115"/>
      <c r="F11" s="115"/>
      <c r="G11" s="115"/>
      <c r="H11" s="115"/>
      <c r="I11" s="115"/>
      <c r="J11" s="115"/>
      <c r="K11" s="115"/>
      <c r="L11" s="115"/>
    </row>
    <row r="12" spans="1:12">
      <c r="E12" s="115"/>
      <c r="F12" s="115"/>
      <c r="G12" s="115"/>
      <c r="H12" s="115"/>
      <c r="I12" s="115"/>
      <c r="J12" s="115"/>
      <c r="K12" s="115"/>
      <c r="L12" s="115"/>
    </row>
    <row r="13" spans="1:12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</row>
    <row r="15" spans="1:1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</sheetData>
  <sheetProtection selectLockedCells="1" pivotTables="0"/>
  <mergeCells count="3">
    <mergeCell ref="A1:C1"/>
    <mergeCell ref="F1:H1"/>
    <mergeCell ref="A11:D11"/>
  </mergeCells>
  <printOptions horizontalCentered="1" verticalCentered="1"/>
  <pageMargins left="0" right="0" top="0" bottom="0" header="0" footer="0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T68"/>
  <sheetViews>
    <sheetView workbookViewId="0">
      <selection activeCell="E12" sqref="E12"/>
    </sheetView>
  </sheetViews>
  <sheetFormatPr baseColWidth="10" defaultColWidth="10" defaultRowHeight="11.25"/>
  <cols>
    <col min="1" max="1" width="2.28515625" style="21" customWidth="1"/>
    <col min="2" max="3" width="7.5703125" style="21" customWidth="1"/>
    <col min="4" max="4" width="7.42578125" style="21" customWidth="1"/>
    <col min="5" max="5" width="7.5703125" style="21" customWidth="1"/>
    <col min="6" max="6" width="7.28515625" style="21" customWidth="1"/>
    <col min="7" max="7" width="7.42578125" style="21" customWidth="1"/>
    <col min="8" max="8" width="7.5703125" style="21" customWidth="1"/>
    <col min="9" max="9" width="5.28515625" style="21" customWidth="1"/>
    <col min="10" max="10" width="7.140625" style="21" customWidth="1"/>
    <col min="11" max="11" width="7.28515625" style="21" customWidth="1"/>
    <col min="12" max="12" width="8.42578125" style="21" customWidth="1"/>
    <col min="13" max="13" width="7.7109375" style="21" customWidth="1"/>
    <col min="14" max="14" width="7.85546875" style="21" customWidth="1"/>
    <col min="15" max="15" width="7.7109375" style="21" customWidth="1"/>
    <col min="16" max="17" width="7" style="21" customWidth="1"/>
    <col min="18" max="16384" width="10" style="21"/>
  </cols>
  <sheetData>
    <row r="1" spans="1:20" ht="7.5" customHeight="1" thickBot="1">
      <c r="A1" s="18"/>
      <c r="B1" s="18"/>
      <c r="C1" s="18"/>
      <c r="D1" s="18"/>
      <c r="E1" s="18"/>
      <c r="F1" s="18"/>
      <c r="G1" s="19"/>
      <c r="H1" s="19"/>
      <c r="I1" s="19"/>
      <c r="J1" s="19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9.25" customHeight="1" thickBot="1">
      <c r="A2" s="20"/>
      <c r="B2" s="20"/>
      <c r="C2" s="20"/>
      <c r="D2" s="85" t="s">
        <v>14</v>
      </c>
      <c r="E2" s="86"/>
      <c r="F2" s="86"/>
      <c r="G2" s="86"/>
      <c r="H2" s="86"/>
      <c r="I2" s="86"/>
      <c r="J2" s="86"/>
      <c r="K2" s="86"/>
      <c r="L2" s="86"/>
      <c r="M2" s="86"/>
      <c r="N2" s="87"/>
      <c r="O2" s="20"/>
      <c r="P2" s="20"/>
      <c r="Q2" s="20"/>
      <c r="R2" s="20"/>
      <c r="S2" s="20"/>
      <c r="T2" s="20"/>
    </row>
    <row r="3" spans="1:20" ht="16.5" customHeight="1" thickBot="1">
      <c r="A3" s="22"/>
      <c r="B3" s="22"/>
      <c r="C3" s="22"/>
      <c r="D3" s="22"/>
      <c r="E3" s="23"/>
      <c r="F3" s="23"/>
      <c r="G3" s="88" t="s">
        <v>15</v>
      </c>
      <c r="H3" s="89"/>
      <c r="I3" s="89"/>
      <c r="J3" s="90"/>
      <c r="K3" s="23"/>
      <c r="L3" s="23"/>
      <c r="M3" s="23"/>
      <c r="N3" s="20"/>
      <c r="O3" s="20"/>
      <c r="P3" s="20"/>
      <c r="Q3" s="20"/>
      <c r="R3" s="20"/>
      <c r="S3" s="20"/>
      <c r="T3" s="20"/>
    </row>
    <row r="4" spans="1:20" ht="21.75" customHeight="1" thickBot="1">
      <c r="A4" s="20"/>
      <c r="B4" s="20"/>
      <c r="C4" s="20"/>
      <c r="D4" s="20"/>
      <c r="E4" s="91" t="s">
        <v>16</v>
      </c>
      <c r="F4" s="92"/>
      <c r="G4" s="92"/>
      <c r="H4" s="92"/>
      <c r="I4" s="92"/>
      <c r="J4" s="92"/>
      <c r="K4" s="92"/>
      <c r="L4" s="92"/>
      <c r="M4" s="93"/>
      <c r="N4" s="20"/>
      <c r="O4" s="20"/>
      <c r="P4" s="20"/>
      <c r="Q4" s="20"/>
      <c r="R4" s="20"/>
      <c r="S4" s="20"/>
      <c r="T4" s="20"/>
    </row>
    <row r="5" spans="1:20" ht="18" customHeight="1" thickBot="1">
      <c r="A5" s="20"/>
      <c r="B5" s="20"/>
      <c r="C5" s="20"/>
      <c r="D5" s="24"/>
      <c r="E5" s="24"/>
      <c r="F5" s="24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14.25" customHeight="1" thickBot="1">
      <c r="A6" s="20"/>
      <c r="B6" s="94" t="s">
        <v>17</v>
      </c>
      <c r="C6" s="95"/>
      <c r="D6" s="95"/>
      <c r="E6" s="96"/>
      <c r="F6" s="24"/>
      <c r="G6" s="94" t="s">
        <v>18</v>
      </c>
      <c r="H6" s="95"/>
      <c r="I6" s="95"/>
      <c r="J6" s="95"/>
      <c r="K6" s="96"/>
      <c r="L6" s="20"/>
      <c r="M6" s="20"/>
      <c r="N6" s="20"/>
      <c r="O6" s="20"/>
      <c r="P6" s="20"/>
      <c r="Q6" s="20"/>
      <c r="R6" s="20"/>
      <c r="S6" s="20"/>
      <c r="T6" s="20"/>
    </row>
    <row r="7" spans="1:20" ht="13.5" customHeight="1" thickBot="1">
      <c r="A7" s="20"/>
      <c r="B7" s="80" t="s">
        <v>19</v>
      </c>
      <c r="C7" s="81"/>
      <c r="D7" s="82"/>
      <c r="E7" s="25">
        <v>225</v>
      </c>
      <c r="F7" s="20"/>
      <c r="G7" s="26" t="s">
        <v>20</v>
      </c>
      <c r="H7" s="27"/>
      <c r="I7" s="27"/>
      <c r="J7" s="27"/>
      <c r="K7" s="28">
        <v>6000</v>
      </c>
      <c r="L7" s="20"/>
      <c r="M7" s="83" t="s">
        <v>21</v>
      </c>
      <c r="N7" s="84"/>
      <c r="O7" s="20"/>
      <c r="P7" s="29" t="s">
        <v>22</v>
      </c>
      <c r="Q7" s="30"/>
      <c r="R7" s="20"/>
      <c r="S7" s="20"/>
      <c r="T7" s="20"/>
    </row>
    <row r="8" spans="1:20" ht="13.5" customHeight="1" thickBot="1">
      <c r="A8" s="20"/>
      <c r="B8" s="104" t="s">
        <v>23</v>
      </c>
      <c r="C8" s="105"/>
      <c r="D8" s="106"/>
      <c r="E8" s="31">
        <v>55</v>
      </c>
      <c r="F8" s="20"/>
      <c r="G8" s="32" t="s">
        <v>24</v>
      </c>
      <c r="H8" s="33"/>
      <c r="I8" s="33"/>
      <c r="J8" s="33"/>
      <c r="K8" s="34">
        <f>Q8/P8</f>
        <v>4.4666666666666668</v>
      </c>
      <c r="L8" s="20"/>
      <c r="M8" s="107" t="s">
        <v>25</v>
      </c>
      <c r="N8" s="108"/>
      <c r="O8" s="20"/>
      <c r="P8" s="35">
        <f>'Ma boite idéal ML5'!B8</f>
        <v>15</v>
      </c>
      <c r="Q8" s="35">
        <f>'Ma boite idéal ML5'!C8</f>
        <v>67</v>
      </c>
      <c r="R8" s="20"/>
      <c r="S8" s="20"/>
      <c r="T8" s="20"/>
    </row>
    <row r="9" spans="1:20" ht="13.5" customHeight="1" thickBot="1">
      <c r="A9" s="20"/>
      <c r="B9" s="109" t="s">
        <v>26</v>
      </c>
      <c r="C9" s="110"/>
      <c r="D9" s="111"/>
      <c r="E9" s="36">
        <v>15</v>
      </c>
      <c r="F9" s="20"/>
      <c r="G9" s="37" t="s">
        <v>27</v>
      </c>
      <c r="H9" s="38"/>
      <c r="I9" s="39"/>
      <c r="J9" s="40"/>
      <c r="K9" s="40"/>
      <c r="L9" s="20"/>
      <c r="M9" s="41"/>
      <c r="N9" s="42"/>
      <c r="O9" s="20"/>
      <c r="P9" s="35"/>
      <c r="Q9" s="35"/>
      <c r="R9" s="20"/>
      <c r="S9" s="20"/>
      <c r="T9" s="20"/>
    </row>
    <row r="10" spans="1:20" ht="12" thickBot="1">
      <c r="A10" s="20"/>
      <c r="B10" s="43"/>
      <c r="C10" s="20"/>
      <c r="D10" s="20"/>
      <c r="E10" s="20"/>
      <c r="F10" s="20"/>
      <c r="G10" s="20"/>
      <c r="H10" s="20"/>
      <c r="I10" s="44"/>
      <c r="J10" s="45" t="s">
        <v>9</v>
      </c>
      <c r="K10" s="34">
        <f t="shared" ref="K10:K15" si="0">Q10/P10</f>
        <v>3.25</v>
      </c>
      <c r="L10" s="20"/>
      <c r="M10" s="97">
        <f>(K7/(K8*K10))*((E9*2.54)+2*E7*E8/1000)*3.141592654*0.0006</f>
        <v>48.965562840002754</v>
      </c>
      <c r="N10" s="98"/>
      <c r="O10" s="20"/>
      <c r="P10" s="35">
        <f>'Ma boite idéal ML5'!B3</f>
        <v>12</v>
      </c>
      <c r="Q10" s="35">
        <f>'Ma boite idéal ML5'!C3</f>
        <v>39</v>
      </c>
      <c r="R10" s="20"/>
      <c r="S10" s="20"/>
      <c r="T10" s="20"/>
    </row>
    <row r="11" spans="1:20" ht="12" thickBot="1">
      <c r="A11" s="20"/>
      <c r="B11" s="32" t="s">
        <v>28</v>
      </c>
      <c r="C11" s="33"/>
      <c r="D11" s="33"/>
      <c r="E11" s="46">
        <f>(E9*2.54+2*E7/10*E8/100)*3.141592654</f>
        <v>197.4490983039</v>
      </c>
      <c r="F11" s="20"/>
      <c r="G11" s="20"/>
      <c r="H11" s="20"/>
      <c r="I11" s="44"/>
      <c r="J11" s="47" t="s">
        <v>10</v>
      </c>
      <c r="K11" s="34">
        <f t="shared" si="0"/>
        <v>1.7826086956521738</v>
      </c>
      <c r="L11" s="20"/>
      <c r="M11" s="97">
        <f>K7/(K8*K11)*((E9*2.54)+2*E7*E8/1000)*3.141592654*0.0006</f>
        <v>89.272581031468434</v>
      </c>
      <c r="N11" s="98"/>
      <c r="O11" s="20"/>
      <c r="P11" s="35">
        <f>'Ma boite idéal ML5'!B4</f>
        <v>23</v>
      </c>
      <c r="Q11" s="35">
        <f>'Ma boite idéal ML5'!C4</f>
        <v>41</v>
      </c>
      <c r="R11" s="20"/>
      <c r="S11" s="20"/>
      <c r="T11" s="20"/>
    </row>
    <row r="12" spans="1:20" ht="12" thickBot="1">
      <c r="A12" s="20"/>
      <c r="B12" s="20"/>
      <c r="C12" s="20"/>
      <c r="D12" s="20"/>
      <c r="E12" s="20"/>
      <c r="F12" s="20"/>
      <c r="G12" s="20"/>
      <c r="H12" s="20"/>
      <c r="I12" s="44"/>
      <c r="J12" s="47" t="s">
        <v>11</v>
      </c>
      <c r="K12" s="34">
        <f t="shared" si="0"/>
        <v>1.1935483870967742</v>
      </c>
      <c r="L12" s="20"/>
      <c r="M12" s="97">
        <f>K7/(K8*K12)*((E9*2.54)+2*E7*E8/1000)*3.141592654*0.0006</f>
        <v>133.3319042197372</v>
      </c>
      <c r="N12" s="98"/>
      <c r="O12" s="20"/>
      <c r="P12" s="35">
        <f>'Ma boite idéal ML5'!B5</f>
        <v>31</v>
      </c>
      <c r="Q12" s="35">
        <f>'Ma boite idéal ML5'!C5</f>
        <v>37</v>
      </c>
      <c r="R12" s="20"/>
      <c r="S12" s="20"/>
      <c r="T12" s="20"/>
    </row>
    <row r="13" spans="1:20" ht="12" thickBot="1">
      <c r="A13" s="20"/>
      <c r="B13" s="43"/>
      <c r="C13" s="20"/>
      <c r="D13" s="20"/>
      <c r="E13" s="67"/>
      <c r="F13" s="20"/>
      <c r="G13" s="20"/>
      <c r="H13" s="20"/>
      <c r="I13" s="44"/>
      <c r="J13" s="47" t="s">
        <v>12</v>
      </c>
      <c r="K13" s="34">
        <f t="shared" si="0"/>
        <v>0.875</v>
      </c>
      <c r="L13" s="20"/>
      <c r="M13" s="97">
        <f>K7/(K8*K13)*((E9*2.54)+2*E7*E8/1000)*3.141592654*0.0006</f>
        <v>181.87209054858167</v>
      </c>
      <c r="N13" s="98"/>
      <c r="O13" s="20"/>
      <c r="P13" s="35">
        <f>'Ma boite idéal ML5'!B6</f>
        <v>40</v>
      </c>
      <c r="Q13" s="35">
        <f>'Ma boite idéal ML5'!C6</f>
        <v>35</v>
      </c>
      <c r="R13" s="20"/>
      <c r="S13" s="20"/>
      <c r="T13" s="20"/>
    </row>
    <row r="14" spans="1:20" ht="12" thickBot="1">
      <c r="A14" s="48"/>
      <c r="B14" s="43"/>
      <c r="C14" s="20"/>
      <c r="D14" s="20"/>
      <c r="E14" s="20"/>
      <c r="F14" s="20"/>
      <c r="G14" s="20"/>
      <c r="H14" s="20"/>
      <c r="I14" s="44"/>
      <c r="J14" s="47" t="s">
        <v>13</v>
      </c>
      <c r="K14" s="34">
        <f t="shared" si="0"/>
        <v>0.7021276595744681</v>
      </c>
      <c r="L14" s="20"/>
      <c r="M14" s="97">
        <f>K7/(K8*K14)*((E9*2.54)+2*E7*E8/1000)*3.141592654*0.0006</f>
        <v>226.65120375183093</v>
      </c>
      <c r="N14" s="98"/>
      <c r="O14" s="20"/>
      <c r="P14" s="35">
        <f>'Ma boite idéal ML5'!B7</f>
        <v>47</v>
      </c>
      <c r="Q14" s="35">
        <f>'Ma boite idéal ML5'!C7</f>
        <v>33</v>
      </c>
      <c r="R14" s="20"/>
      <c r="S14" s="20"/>
      <c r="T14" s="20"/>
    </row>
    <row r="15" spans="1:20" ht="12" thickBot="1">
      <c r="A15" s="20"/>
      <c r="B15" s="43"/>
      <c r="C15" s="20"/>
      <c r="D15" s="20"/>
      <c r="E15" s="20"/>
      <c r="F15" s="20"/>
      <c r="G15" s="20"/>
      <c r="H15" s="20"/>
      <c r="I15" s="20"/>
      <c r="J15" s="49" t="s">
        <v>29</v>
      </c>
      <c r="K15" s="34">
        <f t="shared" si="0"/>
        <v>0.6470588235294118</v>
      </c>
      <c r="L15" s="20"/>
      <c r="M15" s="99">
        <f>K7/(K8*K15)*((E9*2.54)+2*E7*E8/1000)*3.141592654*0.0006</f>
        <v>245.94066790092288</v>
      </c>
      <c r="N15" s="100"/>
      <c r="O15" s="20"/>
      <c r="P15" s="35">
        <v>51</v>
      </c>
      <c r="Q15" s="35">
        <v>33</v>
      </c>
      <c r="R15" s="20"/>
      <c r="S15" s="20"/>
      <c r="T15" s="20"/>
    </row>
    <row r="16" spans="1:20" ht="5.25" customHeight="1" thickBot="1">
      <c r="A16" s="20"/>
      <c r="B16" s="4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12" customHeight="1">
      <c r="A17" s="20"/>
      <c r="B17" s="50" t="s">
        <v>30</v>
      </c>
      <c r="C17" s="51" t="s">
        <v>31</v>
      </c>
      <c r="D17" s="52" t="s">
        <v>32</v>
      </c>
      <c r="E17" s="52" t="s">
        <v>33</v>
      </c>
      <c r="F17" s="52" t="s">
        <v>34</v>
      </c>
      <c r="G17" s="52" t="s">
        <v>35</v>
      </c>
      <c r="H17" s="53" t="s">
        <v>36</v>
      </c>
      <c r="I17" s="20"/>
      <c r="J17" s="54"/>
      <c r="K17" s="50" t="s">
        <v>30</v>
      </c>
      <c r="L17" s="68" t="s">
        <v>43</v>
      </c>
      <c r="M17" s="69" t="s">
        <v>39</v>
      </c>
      <c r="N17" s="69" t="s">
        <v>40</v>
      </c>
      <c r="O17" s="69" t="s">
        <v>41</v>
      </c>
      <c r="P17" s="69" t="s">
        <v>42</v>
      </c>
      <c r="R17" s="20"/>
      <c r="S17" s="20"/>
      <c r="T17" s="20"/>
    </row>
    <row r="18" spans="1:20" ht="12" customHeight="1" thickBot="1">
      <c r="A18" s="20"/>
      <c r="B18" s="55" t="s">
        <v>37</v>
      </c>
      <c r="C18" s="101" t="s">
        <v>38</v>
      </c>
      <c r="D18" s="102"/>
      <c r="E18" s="102"/>
      <c r="F18" s="102"/>
      <c r="G18" s="102"/>
      <c r="H18" s="103"/>
      <c r="I18" s="20"/>
      <c r="J18" s="20"/>
      <c r="K18" s="55" t="s">
        <v>37</v>
      </c>
      <c r="L18" s="76" t="s">
        <v>37</v>
      </c>
      <c r="M18" s="70"/>
      <c r="N18" s="70"/>
      <c r="O18" s="70"/>
      <c r="P18" s="77"/>
      <c r="R18" s="20"/>
      <c r="S18" s="20"/>
      <c r="T18" s="20"/>
    </row>
    <row r="19" spans="1:20" ht="12" customHeight="1">
      <c r="A19" s="20"/>
      <c r="B19" s="56">
        <v>1000</v>
      </c>
      <c r="C19" s="57">
        <f t="shared" ref="C19:C31" si="1">($B19/($K$8*$K$10))*(($E$9*2.54)+2*$E$7*$E$8/1000)*3.141592654*0.0006</f>
        <v>8.1609271400004584</v>
      </c>
      <c r="D19" s="58">
        <f t="shared" ref="D19:D31" si="2">($B19/($K$8*$K$11))*(($E$9*2.54)+2*$E$7*$E$8/1000)*3.141592654*0.0006</f>
        <v>14.878763505244741</v>
      </c>
      <c r="E19" s="58">
        <f t="shared" ref="E19:E31" si="3">($B19/($K$8*$K$12))*(($E$9*2.54)+2*$E$7*$E$8/1000)*3.141592654*0.0006</f>
        <v>22.221984036622867</v>
      </c>
      <c r="F19" s="58">
        <f t="shared" ref="F19:F31" si="4">($B19/($K$8*$K$13))*(($E$9*2.54)+2*$E$7*$E$8/1000)*3.141592654*0.0006</f>
        <v>30.312015091430279</v>
      </c>
      <c r="G19" s="58">
        <f t="shared" ref="G19:G31" si="5">($B19/($K$8*$K$14))*(($E$9*2.54)+2*$E$7*$E$8/1000)*3.141592654*0.0006</f>
        <v>37.775200625305153</v>
      </c>
      <c r="H19" s="59">
        <f t="shared" ref="H19:H31" si="6">($B19/($K$8*$K$15))*(($E$9*2.54)+2*$E$7*$E$8/1000)*3.141592654*0.0006</f>
        <v>40.990111316820482</v>
      </c>
      <c r="I19" s="20"/>
      <c r="J19" s="20"/>
      <c r="K19" s="56">
        <v>1000</v>
      </c>
      <c r="L19" s="71">
        <f>K19/(K8*K10)*K8*K11</f>
        <v>548.49498327759193</v>
      </c>
      <c r="M19" s="72">
        <f>K19/(K8*K11)*K8*K12</f>
        <v>669.55153422501974</v>
      </c>
      <c r="N19" s="72">
        <f>K19/(K8*K12)*K8*K13</f>
        <v>733.10810810810813</v>
      </c>
      <c r="O19" s="72">
        <f>K19/(K8*K13)*K8*K14</f>
        <v>802.43161094224934</v>
      </c>
      <c r="P19" s="72">
        <f>K19/(K8*K14)*K8*K15</f>
        <v>921.56862745098033</v>
      </c>
      <c r="R19" s="20"/>
      <c r="S19" s="20"/>
      <c r="T19" s="20"/>
    </row>
    <row r="20" spans="1:20" ht="12" customHeight="1">
      <c r="A20" s="20"/>
      <c r="B20" s="60">
        <v>1500</v>
      </c>
      <c r="C20" s="61">
        <f t="shared" si="1"/>
        <v>12.241390710000688</v>
      </c>
      <c r="D20" s="62">
        <f t="shared" si="2"/>
        <v>22.318145257867108</v>
      </c>
      <c r="E20" s="62">
        <f t="shared" si="3"/>
        <v>33.332976054934299</v>
      </c>
      <c r="F20" s="62">
        <f t="shared" si="4"/>
        <v>45.468022637145417</v>
      </c>
      <c r="G20" s="62">
        <f t="shared" si="5"/>
        <v>56.662800937957734</v>
      </c>
      <c r="H20" s="63">
        <f t="shared" si="6"/>
        <v>61.485166975230719</v>
      </c>
      <c r="I20" s="20"/>
      <c r="J20" s="20"/>
      <c r="K20" s="60">
        <v>1500</v>
      </c>
      <c r="L20" s="73">
        <f>K20/(K8*K10)*K8*K11</f>
        <v>822.74247491638789</v>
      </c>
      <c r="M20" s="72">
        <f>K20/(K8*K11)*K8*K12</f>
        <v>1004.3273013375295</v>
      </c>
      <c r="N20" s="73">
        <f>K20/(K8*K12)*K8*K13</f>
        <v>1099.6621621621621</v>
      </c>
      <c r="O20" s="73">
        <f>K20/(K8*K13)*K8*K14</f>
        <v>1203.647416413374</v>
      </c>
      <c r="P20" s="73">
        <f>K20/(K8*K14)*K8*K15</f>
        <v>1382.3529411764707</v>
      </c>
      <c r="R20" s="20"/>
      <c r="S20" s="20"/>
      <c r="T20" s="20"/>
    </row>
    <row r="21" spans="1:20" ht="12" customHeight="1">
      <c r="A21" s="20"/>
      <c r="B21" s="60">
        <v>2000</v>
      </c>
      <c r="C21" s="61">
        <f t="shared" si="1"/>
        <v>16.321854280000917</v>
      </c>
      <c r="D21" s="62">
        <f t="shared" si="2"/>
        <v>29.757527010489483</v>
      </c>
      <c r="E21" s="62">
        <f t="shared" si="3"/>
        <v>44.443968073245735</v>
      </c>
      <c r="F21" s="62">
        <f t="shared" si="4"/>
        <v>60.624030182860558</v>
      </c>
      <c r="G21" s="62">
        <f t="shared" si="5"/>
        <v>75.550401250610307</v>
      </c>
      <c r="H21" s="63">
        <f t="shared" si="6"/>
        <v>81.980222633640963</v>
      </c>
      <c r="I21" s="20"/>
      <c r="J21" s="20"/>
      <c r="K21" s="60">
        <v>2000</v>
      </c>
      <c r="L21" s="73">
        <f>K21/(K8*K10)*K8*K11</f>
        <v>1096.9899665551839</v>
      </c>
      <c r="M21" s="74">
        <f>K21/(K8*K11)*K8*K12</f>
        <v>1339.1030684500395</v>
      </c>
      <c r="N21" s="74">
        <f>K21/(K8*K12)*K8*K13</f>
        <v>1466.2162162162163</v>
      </c>
      <c r="O21" s="74">
        <f>K21/(K8*K13)*K8*K14</f>
        <v>1604.8632218844987</v>
      </c>
      <c r="P21" s="74">
        <f>K21/(K8*K14)*K8*K15</f>
        <v>1843.1372549019607</v>
      </c>
      <c r="R21" s="20"/>
      <c r="S21" s="20"/>
      <c r="T21" s="20"/>
    </row>
    <row r="22" spans="1:20" ht="12" customHeight="1">
      <c r="A22" s="20"/>
      <c r="B22" s="60">
        <v>2500</v>
      </c>
      <c r="C22" s="61">
        <f t="shared" si="1"/>
        <v>20.40231785000115</v>
      </c>
      <c r="D22" s="62">
        <f t="shared" si="2"/>
        <v>37.19690876311185</v>
      </c>
      <c r="E22" s="62">
        <f t="shared" si="3"/>
        <v>55.554960091557177</v>
      </c>
      <c r="F22" s="62">
        <f t="shared" si="4"/>
        <v>75.780037728575692</v>
      </c>
      <c r="G22" s="62">
        <f t="shared" si="5"/>
        <v>94.438001563262873</v>
      </c>
      <c r="H22" s="63">
        <f t="shared" si="6"/>
        <v>102.4752782920512</v>
      </c>
      <c r="I22" s="20"/>
      <c r="J22" s="20"/>
      <c r="K22" s="60">
        <v>2500</v>
      </c>
      <c r="L22" s="73">
        <f>K22/(K8*K10)*K8*K11</f>
        <v>1371.2374581939798</v>
      </c>
      <c r="M22" s="74">
        <f>K22/(K8*K11)*K8*K12</f>
        <v>1673.8788355625493</v>
      </c>
      <c r="N22" s="74">
        <f>K22/(K8*K12)*K8*K13</f>
        <v>1832.7702702702702</v>
      </c>
      <c r="O22" s="74">
        <f>K22/(K8*K13)*K8*K14</f>
        <v>2006.0790273556233</v>
      </c>
      <c r="P22" s="74">
        <f>K22/(K8*K14)*K8*K15</f>
        <v>2303.9215686274511</v>
      </c>
      <c r="R22" s="20"/>
      <c r="S22" s="20"/>
      <c r="T22" s="20"/>
    </row>
    <row r="23" spans="1:20" ht="12" customHeight="1">
      <c r="A23" s="20"/>
      <c r="B23" s="60">
        <v>3000</v>
      </c>
      <c r="C23" s="61">
        <f t="shared" si="1"/>
        <v>24.482781420001377</v>
      </c>
      <c r="D23" s="62">
        <f t="shared" si="2"/>
        <v>44.636290515734217</v>
      </c>
      <c r="E23" s="62">
        <f t="shared" si="3"/>
        <v>66.665952109868599</v>
      </c>
      <c r="F23" s="62">
        <f t="shared" si="4"/>
        <v>90.936045274290834</v>
      </c>
      <c r="G23" s="62">
        <f t="shared" si="5"/>
        <v>113.32560187591547</v>
      </c>
      <c r="H23" s="63">
        <f t="shared" si="6"/>
        <v>122.97033395046144</v>
      </c>
      <c r="I23" s="20"/>
      <c r="J23" s="20"/>
      <c r="K23" s="60">
        <v>3000</v>
      </c>
      <c r="L23" s="73">
        <f>K23/(K8*K10)*K8*K11</f>
        <v>1645.4849498327758</v>
      </c>
      <c r="M23" s="74">
        <f>K23/(K8*K11)*K8*K12</f>
        <v>2008.6546026750591</v>
      </c>
      <c r="N23" s="74">
        <f>K23/(K8*K12)*K8*K13</f>
        <v>2199.3243243243242</v>
      </c>
      <c r="O23" s="74">
        <f>K23/(K8*K13)*K8*K14</f>
        <v>2407.294832826748</v>
      </c>
      <c r="P23" s="74">
        <f>K23/(K8*K14)*K8*K15</f>
        <v>2764.7058823529414</v>
      </c>
      <c r="R23" s="20"/>
      <c r="S23" s="20"/>
      <c r="T23" s="20"/>
    </row>
    <row r="24" spans="1:20" ht="12" customHeight="1">
      <c r="A24" s="20"/>
      <c r="B24" s="60">
        <v>3500</v>
      </c>
      <c r="C24" s="61">
        <f t="shared" si="1"/>
        <v>28.563244990001603</v>
      </c>
      <c r="D24" s="62">
        <f t="shared" si="2"/>
        <v>52.075672268356591</v>
      </c>
      <c r="E24" s="62">
        <f t="shared" si="3"/>
        <v>77.776944128180034</v>
      </c>
      <c r="F24" s="62">
        <f t="shared" si="4"/>
        <v>106.09205282000596</v>
      </c>
      <c r="G24" s="62">
        <f t="shared" si="5"/>
        <v>132.21320218856803</v>
      </c>
      <c r="H24" s="63">
        <f t="shared" si="6"/>
        <v>143.46538960887167</v>
      </c>
      <c r="I24" s="20"/>
      <c r="J24" s="20"/>
      <c r="K24" s="60">
        <v>3500</v>
      </c>
      <c r="L24" s="73">
        <f>K24/(K8*K10)*K8*K11</f>
        <v>1919.7324414715717</v>
      </c>
      <c r="M24" s="74">
        <f>K24/(K8*K11)*K8*K12</f>
        <v>2343.4303697875689</v>
      </c>
      <c r="N24" s="74">
        <f>K24/(K8*K12)*K8*K13</f>
        <v>2565.8783783783779</v>
      </c>
      <c r="O24" s="74">
        <f>K24/(K8*K13)*K8*K14</f>
        <v>2808.5106382978724</v>
      </c>
      <c r="P24" s="74">
        <f>K24/(K8*K14)*K8*K15</f>
        <v>3225.4901960784309</v>
      </c>
      <c r="R24" s="20"/>
      <c r="S24" s="20"/>
      <c r="T24" s="20"/>
    </row>
    <row r="25" spans="1:20" ht="12" customHeight="1">
      <c r="A25" s="64"/>
      <c r="B25" s="60">
        <v>4000</v>
      </c>
      <c r="C25" s="61">
        <f t="shared" si="1"/>
        <v>32.643708560001834</v>
      </c>
      <c r="D25" s="62">
        <f t="shared" si="2"/>
        <v>59.515054020978965</v>
      </c>
      <c r="E25" s="62">
        <f t="shared" si="3"/>
        <v>88.887936146491469</v>
      </c>
      <c r="F25" s="62">
        <f t="shared" si="4"/>
        <v>121.24806036572112</v>
      </c>
      <c r="G25" s="62">
        <f t="shared" si="5"/>
        <v>151.10080250122061</v>
      </c>
      <c r="H25" s="63">
        <f t="shared" si="6"/>
        <v>163.96044526728193</v>
      </c>
      <c r="I25" s="20"/>
      <c r="J25" s="20"/>
      <c r="K25" s="60">
        <v>4000</v>
      </c>
      <c r="L25" s="73">
        <f>K25/(K8*K10)*K8*K11</f>
        <v>2193.9799331103677</v>
      </c>
      <c r="M25" s="74">
        <f>K25/(K8*K11)*K8*K12</f>
        <v>2678.2061369000789</v>
      </c>
      <c r="N25" s="74">
        <f>K25/(K8*K12)*K8*K13</f>
        <v>2932.4324324324325</v>
      </c>
      <c r="O25" s="74">
        <f>K25/(K8*K13)*K8*K14</f>
        <v>3209.7264437689973</v>
      </c>
      <c r="P25" s="74">
        <f>K25/(K8*K14)*K8*K15</f>
        <v>3686.2745098039213</v>
      </c>
      <c r="R25" s="20"/>
      <c r="S25" s="20"/>
      <c r="T25" s="20"/>
    </row>
    <row r="26" spans="1:20" ht="12" customHeight="1">
      <c r="A26" s="20"/>
      <c r="B26" s="60">
        <v>4500</v>
      </c>
      <c r="C26" s="61">
        <f t="shared" si="1"/>
        <v>36.724172130002067</v>
      </c>
      <c r="D26" s="62">
        <f t="shared" si="2"/>
        <v>66.954435773601347</v>
      </c>
      <c r="E26" s="62">
        <f t="shared" si="3"/>
        <v>99.998928164802891</v>
      </c>
      <c r="F26" s="62">
        <f t="shared" si="4"/>
        <v>136.40406791143627</v>
      </c>
      <c r="G26" s="62">
        <f t="shared" si="5"/>
        <v>169.98840281387319</v>
      </c>
      <c r="H26" s="63">
        <f t="shared" si="6"/>
        <v>184.45550092569215</v>
      </c>
      <c r="I26" s="65"/>
      <c r="J26" s="20"/>
      <c r="K26" s="60">
        <v>4500</v>
      </c>
      <c r="L26" s="73">
        <f>K26/(K8*K10)*K8*K11</f>
        <v>2468.2274247491637</v>
      </c>
      <c r="M26" s="74">
        <f>K26/(K8*K11)*K8*K12</f>
        <v>3012.9819040125894</v>
      </c>
      <c r="N26" s="74">
        <f>K26/(K8*K12)*K8*K13</f>
        <v>3298.9864864864862</v>
      </c>
      <c r="O26" s="74">
        <f>K26/(K8*K13)*K8*K14</f>
        <v>3610.9422492401218</v>
      </c>
      <c r="P26" s="74">
        <f>K26/(K8*K14)*K8*K15</f>
        <v>4147.0588235294117</v>
      </c>
      <c r="R26" s="20"/>
      <c r="S26" s="20"/>
      <c r="T26" s="20"/>
    </row>
    <row r="27" spans="1:20" ht="12" customHeight="1">
      <c r="A27" s="20"/>
      <c r="B27" s="60">
        <v>5000</v>
      </c>
      <c r="C27" s="61">
        <f t="shared" si="1"/>
        <v>40.804635700002301</v>
      </c>
      <c r="D27" s="62">
        <f t="shared" si="2"/>
        <v>74.3938175262237</v>
      </c>
      <c r="E27" s="62">
        <f t="shared" si="3"/>
        <v>111.10992018311435</v>
      </c>
      <c r="F27" s="62">
        <f t="shared" si="4"/>
        <v>151.56007545715138</v>
      </c>
      <c r="G27" s="62">
        <f t="shared" si="5"/>
        <v>188.87600312652575</v>
      </c>
      <c r="H27" s="63">
        <f t="shared" si="6"/>
        <v>204.9505565841024</v>
      </c>
      <c r="I27" s="65"/>
      <c r="J27" s="20"/>
      <c r="K27" s="60">
        <v>5000</v>
      </c>
      <c r="L27" s="73">
        <f>K27/(K8*K10)*K8*K11</f>
        <v>2742.4749163879596</v>
      </c>
      <c r="M27" s="74">
        <f>K27/(K8*K11)*K8*K12</f>
        <v>3347.7576711250986</v>
      </c>
      <c r="N27" s="74">
        <f>K27/(K8*K12)*K8*K13</f>
        <v>3665.5405405405404</v>
      </c>
      <c r="O27" s="74">
        <f>K27/(K8*K13)*K8*K14</f>
        <v>4012.1580547112467</v>
      </c>
      <c r="P27" s="74">
        <f>K27/(K8*K14)*K8*K15</f>
        <v>4607.8431372549021</v>
      </c>
      <c r="R27" s="20"/>
      <c r="S27" s="20"/>
      <c r="T27" s="20"/>
    </row>
    <row r="28" spans="1:20" ht="12" customHeight="1">
      <c r="A28" s="20"/>
      <c r="B28" s="60">
        <v>5500</v>
      </c>
      <c r="C28" s="61">
        <f t="shared" si="1"/>
        <v>44.885099270002527</v>
      </c>
      <c r="D28" s="62">
        <f t="shared" si="2"/>
        <v>81.833199278846067</v>
      </c>
      <c r="E28" s="62">
        <f t="shared" si="3"/>
        <v>122.22091220142576</v>
      </c>
      <c r="F28" s="62">
        <f t="shared" si="4"/>
        <v>166.7160830028665</v>
      </c>
      <c r="G28" s="62">
        <f t="shared" si="5"/>
        <v>207.76360343917833</v>
      </c>
      <c r="H28" s="63">
        <f t="shared" si="6"/>
        <v>225.44561224251265</v>
      </c>
      <c r="I28" s="20"/>
      <c r="J28" s="20"/>
      <c r="K28" s="60">
        <v>5500</v>
      </c>
      <c r="L28" s="73">
        <f>K28/(K8*K10)*K8*K11</f>
        <v>3016.7224080267561</v>
      </c>
      <c r="M28" s="74">
        <f>K28/(K8*K11)*K8*K12</f>
        <v>3682.5334382376086</v>
      </c>
      <c r="N28" s="74">
        <f>K28/(K8*K12)*K8*K13</f>
        <v>4032.0945945945941</v>
      </c>
      <c r="O28" s="74">
        <f>K28/(K8*K13)*K8*K14</f>
        <v>4413.3738601823707</v>
      </c>
      <c r="P28" s="74">
        <f>K28/(K8*K14)*K8*K15</f>
        <v>5068.6274509803925</v>
      </c>
      <c r="R28" s="20"/>
      <c r="S28" s="20"/>
      <c r="T28" s="20"/>
    </row>
    <row r="29" spans="1:20" ht="12" customHeight="1">
      <c r="A29" s="20"/>
      <c r="B29" s="60">
        <v>6000</v>
      </c>
      <c r="C29" s="66">
        <f t="shared" si="1"/>
        <v>48.965562840002754</v>
      </c>
      <c r="D29" s="62">
        <f t="shared" si="2"/>
        <v>89.272581031468434</v>
      </c>
      <c r="E29" s="62">
        <f t="shared" si="3"/>
        <v>133.3319042197372</v>
      </c>
      <c r="F29" s="62">
        <f t="shared" si="4"/>
        <v>181.87209054858167</v>
      </c>
      <c r="G29" s="62">
        <f t="shared" si="5"/>
        <v>226.65120375183093</v>
      </c>
      <c r="H29" s="63">
        <f t="shared" si="6"/>
        <v>245.94066790092288</v>
      </c>
      <c r="I29" s="20"/>
      <c r="J29" s="20"/>
      <c r="K29" s="60">
        <v>6000</v>
      </c>
      <c r="L29" s="75">
        <f>K29/(K8*K10)*K8*K11</f>
        <v>3290.9698996655516</v>
      </c>
      <c r="M29" s="74">
        <f>K29/(K8*K11)*K8*K12</f>
        <v>4017.3092053501182</v>
      </c>
      <c r="N29" s="74">
        <f>K29/(K8*K12)*K8*K13</f>
        <v>4398.6486486486483</v>
      </c>
      <c r="O29" s="74">
        <f>K29/(K8*K13)*K8*K14</f>
        <v>4814.589665653496</v>
      </c>
      <c r="P29" s="74">
        <f>K29/(K8*K14)*K8*K15</f>
        <v>5529.4117647058829</v>
      </c>
      <c r="R29" s="20"/>
      <c r="S29" s="20"/>
      <c r="T29" s="20"/>
    </row>
    <row r="30" spans="1:20" ht="12" customHeight="1">
      <c r="A30" s="20"/>
      <c r="B30" s="60">
        <v>6500</v>
      </c>
      <c r="C30" s="66">
        <f t="shared" si="1"/>
        <v>53.04602641000298</v>
      </c>
      <c r="D30" s="62">
        <f t="shared" si="2"/>
        <v>96.711962784090815</v>
      </c>
      <c r="E30" s="62">
        <f t="shared" si="3"/>
        <v>144.44289623804863</v>
      </c>
      <c r="F30" s="62">
        <f t="shared" si="4"/>
        <v>197.02809809429681</v>
      </c>
      <c r="G30" s="62">
        <f t="shared" si="5"/>
        <v>245.53880406448349</v>
      </c>
      <c r="H30" s="63">
        <f t="shared" si="6"/>
        <v>266.43572355933316</v>
      </c>
      <c r="I30" s="20"/>
      <c r="J30" s="20"/>
      <c r="K30" s="60">
        <v>6500</v>
      </c>
      <c r="L30" s="75">
        <f>K30/(K8*K10)*K8*K11</f>
        <v>3565.2173913043475</v>
      </c>
      <c r="M30" s="74">
        <f>K30/(K8*K11)*K8*K12</f>
        <v>4352.0849724626287</v>
      </c>
      <c r="N30" s="74">
        <f>K30/(K8*K12)*K8*K13</f>
        <v>4765.2027027027016</v>
      </c>
      <c r="O30" s="74">
        <f>K30/(K8*K13)*K8*K14</f>
        <v>5215.8054711246205</v>
      </c>
      <c r="P30" s="74">
        <f>K30/(K8*K14)*K8*K15</f>
        <v>5990.1960784313724</v>
      </c>
      <c r="R30" s="20"/>
      <c r="S30" s="20"/>
      <c r="T30" s="20"/>
    </row>
    <row r="31" spans="1:20" ht="12" customHeight="1">
      <c r="A31" s="20"/>
      <c r="B31" s="60">
        <v>7000</v>
      </c>
      <c r="C31" s="66">
        <f t="shared" si="1"/>
        <v>57.126489980003207</v>
      </c>
      <c r="D31" s="62">
        <f t="shared" si="2"/>
        <v>104.15134453671318</v>
      </c>
      <c r="E31" s="62">
        <f t="shared" si="3"/>
        <v>155.55388825636007</v>
      </c>
      <c r="F31" s="62">
        <f t="shared" si="4"/>
        <v>212.18410564001192</v>
      </c>
      <c r="G31" s="62">
        <f t="shared" si="5"/>
        <v>264.42640437713607</v>
      </c>
      <c r="H31" s="63">
        <f t="shared" si="6"/>
        <v>286.93077921774335</v>
      </c>
      <c r="I31" s="20"/>
      <c r="J31" s="20"/>
      <c r="K31" s="60">
        <v>7000</v>
      </c>
      <c r="L31" s="75">
        <f>K31/(K8*K10)*K8*K11</f>
        <v>3839.4648829431435</v>
      </c>
      <c r="M31" s="74">
        <f>K31/(K8*K11)*K8*K12</f>
        <v>4686.8607395751378</v>
      </c>
      <c r="N31" s="74">
        <f>K31/(K8*K12)*K8*K13</f>
        <v>5131.7567567567557</v>
      </c>
      <c r="O31" s="74">
        <f>K31/(K8*K13)*K8*K14</f>
        <v>5617.0212765957449</v>
      </c>
      <c r="P31" s="74">
        <f>K31/(K8*K14)*K8*K15</f>
        <v>6450.9803921568619</v>
      </c>
      <c r="R31" s="20"/>
      <c r="S31" s="20"/>
      <c r="T31" s="20"/>
    </row>
    <row r="32" spans="1:20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</sheetData>
  <mergeCells count="17">
    <mergeCell ref="M13:N13"/>
    <mergeCell ref="M14:N14"/>
    <mergeCell ref="M15:N15"/>
    <mergeCell ref="C18:H18"/>
    <mergeCell ref="B8:D8"/>
    <mergeCell ref="M8:N8"/>
    <mergeCell ref="B9:D9"/>
    <mergeCell ref="M10:N10"/>
    <mergeCell ref="M11:N11"/>
    <mergeCell ref="M12:N12"/>
    <mergeCell ref="B7:D7"/>
    <mergeCell ref="M7:N7"/>
    <mergeCell ref="D2:N2"/>
    <mergeCell ref="G3:J3"/>
    <mergeCell ref="E4:M4"/>
    <mergeCell ref="B6:E6"/>
    <mergeCell ref="G6:K6"/>
  </mergeCells>
  <printOptions horizontalCentered="1" verticalCentered="1"/>
  <pageMargins left="0.33" right="0.36" top="0.55118110236220474" bottom="0.78" header="0.39370078740157483" footer="0.55000000000000004"/>
  <pageSetup paperSize="9" orientation="portrait" horizontalDpi="0" verticalDpi="0" r:id="rId1"/>
  <headerFooter alignWithMargins="0">
    <oddFooter>&amp;C&amp;"MS Sans Serif,Gras"Fastrunner - www.runs.fr.st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1"/>
  <dimension ref="A1:B21"/>
  <sheetViews>
    <sheetView workbookViewId="0"/>
  </sheetViews>
  <sheetFormatPr baseColWidth="10" defaultRowHeight="12.75"/>
  <sheetData>
    <row r="1" spans="1:2" ht="20.25">
      <c r="A1" s="112" t="s">
        <v>44</v>
      </c>
    </row>
    <row r="3" spans="1:2">
      <c r="A3" s="113" t="s">
        <v>45</v>
      </c>
    </row>
    <row r="5" spans="1:2">
      <c r="A5" s="114" t="s">
        <v>46</v>
      </c>
    </row>
    <row r="7" spans="1:2">
      <c r="A7" t="s">
        <v>47</v>
      </c>
    </row>
    <row r="8" spans="1:2">
      <c r="B8" t="s">
        <v>48</v>
      </c>
    </row>
    <row r="9" spans="1:2">
      <c r="B9" t="s">
        <v>49</v>
      </c>
    </row>
    <row r="10" spans="1:2">
      <c r="B10" t="s">
        <v>50</v>
      </c>
    </row>
    <row r="12" spans="1:2">
      <c r="A12" t="s">
        <v>51</v>
      </c>
    </row>
    <row r="14" spans="1:2">
      <c r="A14" t="s">
        <v>52</v>
      </c>
    </row>
    <row r="16" spans="1:2">
      <c r="A16" t="s">
        <v>53</v>
      </c>
    </row>
    <row r="17" spans="1:2">
      <c r="B17" t="s">
        <v>54</v>
      </c>
    </row>
    <row r="18" spans="1:2">
      <c r="B18" t="s">
        <v>55</v>
      </c>
    </row>
    <row r="19" spans="1:2">
      <c r="B19" t="s">
        <v>56</v>
      </c>
    </row>
    <row r="21" spans="1:2">
      <c r="A21" t="s">
        <v>57</v>
      </c>
    </row>
  </sheetData>
  <sheetProtection pivotTables="0"/>
  <hyperlinks>
    <hyperlink ref="A3" r:id="rId1"/>
  </hyperlinks>
  <pageMargins left="0.78740157499999996" right="0.78740157499999996" top="0.984251969" bottom="0.984251969" header="0.4921259845" footer="0.4921259845"/>
  <pageSetup paperSize="9" orientation="portrait" horizontalDpi="1200" verticalDpi="1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TCT ML5</vt:lpstr>
      <vt:lpstr>V6 ML5</vt:lpstr>
      <vt:lpstr>HDI 110 ML5</vt:lpstr>
      <vt:lpstr>2.1td ML5</vt:lpstr>
      <vt:lpstr>Ma boite idéal ML5</vt:lpstr>
      <vt:lpstr>V=f(N)</vt:lpstr>
      <vt:lpstr>Feuil1</vt:lpstr>
      <vt:lpstr>'2.1td ML5'!Zone_d_impression</vt:lpstr>
      <vt:lpstr>'HDI 110 ML5'!Zone_d_impression</vt:lpstr>
      <vt:lpstr>'Ma boite idéal ML5'!Zone_d_impression</vt:lpstr>
      <vt:lpstr>'TCT ML5'!Zone_d_impression</vt:lpstr>
      <vt:lpstr>'V6 ML5'!Zone_d_impression</vt:lpstr>
    </vt:vector>
  </TitlesOfParts>
  <Company>Ford Motor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xlambert</dc:creator>
  <cp:lastModifiedBy>thomas</cp:lastModifiedBy>
  <cp:lastPrinted>2011-05-12T03:19:43Z</cp:lastPrinted>
  <dcterms:created xsi:type="dcterms:W3CDTF">2011-02-01T03:33:25Z</dcterms:created>
  <dcterms:modified xsi:type="dcterms:W3CDTF">2013-05-30T12:19:00Z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287699447</vt:i4>
  </property>
  <property fmtid="{D5CDD505-2E9C-101B-9397-08002B2CF9AE}" pid="3" name="_NewReviewCycle">
    <vt:lpwstr/>
  </property>
  <property fmtid="{D5CDD505-2E9C-101B-9397-08002B2CF9AE}" pid="4" name="_EmailSubject">
    <vt:lpwstr>Boite</vt:lpwstr>
  </property>
  <property fmtid="{D5CDD505-2E9C-101B-9397-08002B2CF9AE}" pid="5" name="_AuthorEmail">
    <vt:lpwstr>xlambert@getrag-ford.com</vt:lpwstr>
  </property>
  <property fmtid="{D5CDD505-2E9C-101B-9397-08002B2CF9AE}" pid="6" name="_AuthorEmailDisplayName">
    <vt:lpwstr>Lambert, Xavier (X.)</vt:lpwstr>
  </property>
  <property fmtid="{D5CDD505-2E9C-101B-9397-08002B2CF9AE}" pid="7" name="_ReviewingToolsShownOnce">
    <vt:lpwstr/>
  </property>
</Properties>
</file>