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Feuil7" sheetId="8" r:id="rId1"/>
    <sheet name="Feuil2" sheetId="4" r:id="rId2"/>
    <sheet name="Feuil6" sheetId="7" r:id="rId3"/>
  </sheets>
  <calcPr calcId="125725"/>
</workbook>
</file>

<file path=xl/calcChain.xml><?xml version="1.0" encoding="utf-8"?>
<calcChain xmlns="http://schemas.openxmlformats.org/spreadsheetml/2006/main">
  <c r="G81" i="4"/>
  <c r="G80"/>
  <c r="G79"/>
  <c r="G66"/>
  <c r="G65"/>
  <c r="G54"/>
  <c r="G53"/>
  <c r="G43"/>
  <c r="G42"/>
  <c r="G33"/>
  <c r="G32"/>
  <c r="G23"/>
  <c r="G30" s="1"/>
  <c r="G39" s="1"/>
  <c r="G49" s="1"/>
  <c r="G60" s="1"/>
  <c r="G72" s="1"/>
  <c r="G17"/>
  <c r="G22" s="1"/>
  <c r="G29" s="1"/>
  <c r="G38" s="1"/>
  <c r="G48" s="1"/>
  <c r="G59" s="1"/>
  <c r="G71" s="1"/>
  <c r="G16"/>
  <c r="G21" s="1"/>
  <c r="G28" s="1"/>
  <c r="G37" s="1"/>
  <c r="G47" s="1"/>
  <c r="G58" s="1"/>
  <c r="G70" s="1"/>
  <c r="G12"/>
  <c r="G15" s="1"/>
  <c r="G11"/>
  <c r="G9"/>
  <c r="G10" s="1"/>
  <c r="G80" i="8"/>
  <c r="G79"/>
  <c r="G66"/>
  <c r="G65"/>
  <c r="G53"/>
  <c r="G52"/>
  <c r="G41"/>
  <c r="G40"/>
  <c r="G31"/>
  <c r="G30"/>
  <c r="G23"/>
  <c r="G22"/>
  <c r="G17"/>
  <c r="G21" s="1"/>
  <c r="G27" s="1"/>
  <c r="G35" s="1"/>
  <c r="G45" s="1"/>
  <c r="G57" s="1"/>
  <c r="G70" s="1"/>
  <c r="G16"/>
  <c r="G12"/>
  <c r="G11"/>
  <c r="G9"/>
  <c r="G10" s="1"/>
  <c r="G64" i="7"/>
  <c r="G52"/>
  <c r="G41"/>
  <c r="G78"/>
  <c r="G77"/>
  <c r="G65"/>
  <c r="G53"/>
  <c r="G42"/>
  <c r="G31"/>
  <c r="G32"/>
  <c r="G24"/>
  <c r="G17"/>
  <c r="G16"/>
  <c r="G12"/>
  <c r="G11"/>
  <c r="G9"/>
  <c r="G50" i="8"/>
  <c r="G51"/>
  <c r="G63" s="1"/>
  <c r="G76" s="1"/>
  <c r="G64"/>
  <c r="G78"/>
  <c r="G64" i="4"/>
  <c r="G76" s="1"/>
  <c r="G52"/>
  <c r="G63" s="1"/>
  <c r="G75" s="1"/>
  <c r="G14"/>
  <c r="G19" s="1"/>
  <c r="G26" s="1"/>
  <c r="G35" s="1"/>
  <c r="G45" s="1"/>
  <c r="G56" s="1"/>
  <c r="G68" s="1"/>
  <c r="G39" i="8"/>
  <c r="G49" s="1"/>
  <c r="G61" s="1"/>
  <c r="G74" s="1"/>
  <c r="G38"/>
  <c r="G48" s="1"/>
  <c r="G60" s="1"/>
  <c r="G73" s="1"/>
  <c r="G29"/>
  <c r="G37" s="1"/>
  <c r="G47" s="1"/>
  <c r="G59" s="1"/>
  <c r="G72" s="1"/>
  <c r="G28"/>
  <c r="G36" s="1"/>
  <c r="G46" s="1"/>
  <c r="G58" s="1"/>
  <c r="G71" s="1"/>
  <c r="G15"/>
  <c r="G20" s="1"/>
  <c r="G51" i="7"/>
  <c r="G76"/>
  <c r="G78" i="4"/>
  <c r="G77"/>
  <c r="G14" i="8"/>
  <c r="G23" i="7"/>
  <c r="G30"/>
  <c r="G38" s="1"/>
  <c r="G48" s="1"/>
  <c r="G40"/>
  <c r="G39"/>
  <c r="G22"/>
  <c r="G29" s="1"/>
  <c r="G21"/>
  <c r="G28" s="1"/>
  <c r="G36" s="1"/>
  <c r="G14"/>
  <c r="G19" s="1"/>
  <c r="G26" s="1"/>
  <c r="G34" s="1"/>
  <c r="G10"/>
  <c r="G15" s="1"/>
  <c r="G20" s="1"/>
  <c r="G27" s="1"/>
  <c r="G35" s="1"/>
  <c r="G45" s="1"/>
  <c r="G41" i="4"/>
  <c r="G24"/>
  <c r="G31" s="1"/>
  <c r="G40" s="1"/>
  <c r="G50" s="1"/>
  <c r="G61" s="1"/>
  <c r="G73" s="1"/>
  <c r="G13" i="7"/>
  <c r="G18" s="1"/>
  <c r="G25" s="1"/>
  <c r="G33" s="1"/>
  <c r="G43" s="1"/>
  <c r="G54" s="1"/>
  <c r="G66" s="1"/>
  <c r="G62" i="8" l="1"/>
  <c r="G75" s="1"/>
  <c r="G77"/>
  <c r="G19"/>
  <c r="G25" s="1"/>
  <c r="G33" s="1"/>
  <c r="G43" s="1"/>
  <c r="G55" s="1"/>
  <c r="G68" s="1"/>
  <c r="G26"/>
  <c r="G34" s="1"/>
  <c r="G44" s="1"/>
  <c r="G56" s="1"/>
  <c r="G69" s="1"/>
  <c r="G13"/>
  <c r="G18" s="1"/>
  <c r="G24" s="1"/>
  <c r="G32" s="1"/>
  <c r="G42" s="1"/>
  <c r="G54" s="1"/>
  <c r="G67" s="1"/>
  <c r="G51" i="4"/>
  <c r="G62" s="1"/>
  <c r="G74" s="1"/>
  <c r="G20"/>
  <c r="G27" s="1"/>
  <c r="G36" s="1"/>
  <c r="G46" s="1"/>
  <c r="G57" s="1"/>
  <c r="G69" s="1"/>
  <c r="G13"/>
  <c r="G18" s="1"/>
  <c r="G25" s="1"/>
  <c r="G34" s="1"/>
  <c r="G44" s="1"/>
  <c r="G55" s="1"/>
  <c r="G67" s="1"/>
  <c r="G62" i="7"/>
  <c r="G63"/>
  <c r="G75" s="1"/>
  <c r="G50"/>
  <c r="G61" s="1"/>
  <c r="G73" s="1"/>
  <c r="G59"/>
  <c r="G71" s="1"/>
  <c r="G56"/>
  <c r="G68" s="1"/>
  <c r="G37"/>
  <c r="G47" s="1"/>
  <c r="G58" s="1"/>
  <c r="G70" s="1"/>
  <c r="G74"/>
  <c r="G49"/>
  <c r="G60" s="1"/>
  <c r="G72" s="1"/>
  <c r="G46"/>
  <c r="G57" s="1"/>
  <c r="G69" s="1"/>
  <c r="G44"/>
  <c r="G55" s="1"/>
  <c r="G67" s="1"/>
</calcChain>
</file>

<file path=xl/sharedStrings.xml><?xml version="1.0" encoding="utf-8"?>
<sst xmlns="http://schemas.openxmlformats.org/spreadsheetml/2006/main" count="335" uniqueCount="104">
  <si>
    <t>Hepta cola</t>
  </si>
  <si>
    <t>droïde multifonction</t>
  </si>
  <si>
    <t>Bloc de retraitement (20/min)</t>
  </si>
  <si>
    <t>Synthétiseur de protéines (48/min)</t>
  </si>
  <si>
    <t>Ferme hydroponique (100/min)</t>
  </si>
  <si>
    <t>K-Bot (210/min)</t>
  </si>
  <si>
    <t>Ferme aquaponique  (430/min)</t>
  </si>
  <si>
    <t>Boost nécéssaire</t>
  </si>
  <si>
    <t>Matière première</t>
  </si>
  <si>
    <t>eau pure</t>
  </si>
  <si>
    <t>glace</t>
  </si>
  <si>
    <t>nox</t>
  </si>
  <si>
    <t>cristal</t>
  </si>
  <si>
    <t>pyroxite</t>
  </si>
  <si>
    <t>heptanium</t>
  </si>
  <si>
    <t>adamanthe</t>
  </si>
  <si>
    <t>andium</t>
  </si>
  <si>
    <t>isogène</t>
  </si>
  <si>
    <t>iridium</t>
  </si>
  <si>
    <t>microfiltre</t>
  </si>
  <si>
    <t>combustible HOX</t>
  </si>
  <si>
    <t>bloc de retraitement</t>
  </si>
  <si>
    <t>synthétiseur de protéines</t>
  </si>
  <si>
    <t>servo-transmetteur</t>
  </si>
  <si>
    <t>k-bot</t>
  </si>
  <si>
    <t>aramide</t>
  </si>
  <si>
    <t>plastacier</t>
  </si>
  <si>
    <t>protofer</t>
  </si>
  <si>
    <t>Nombre de boost à créer</t>
  </si>
  <si>
    <t>Nom</t>
  </si>
  <si>
    <t>Boost</t>
  </si>
  <si>
    <t xml:space="preserve"> </t>
  </si>
  <si>
    <t>LES BOOST COLONIES</t>
  </si>
  <si>
    <t>Niv</t>
  </si>
  <si>
    <t>Niv = Niveau de la technologie</t>
  </si>
  <si>
    <t>ferme hydroponique</t>
  </si>
  <si>
    <t>LES BOOST EXTRACTEURS</t>
  </si>
  <si>
    <t>Analyseur de spectre (10/min)</t>
  </si>
  <si>
    <t>Découpeuse à faisseaux (24/min)</t>
  </si>
  <si>
    <t>Stabilisateur antigrav (52/min)</t>
  </si>
  <si>
    <t>nano-transistor</t>
  </si>
  <si>
    <t>découpeuse à faisseaux</t>
  </si>
  <si>
    <t>cellule anti-rad</t>
  </si>
  <si>
    <t>stabilisateur antigrav</t>
  </si>
  <si>
    <t>Découpeuse à plasma (210/min)</t>
  </si>
  <si>
    <t>plasmoïde</t>
  </si>
  <si>
    <t>Analyseur de spectre</t>
  </si>
  <si>
    <t>LES BOOST LABORATOIRES</t>
  </si>
  <si>
    <t>Hepta cola (15/min)</t>
  </si>
  <si>
    <t>Droïde multifonction (36/min)</t>
  </si>
  <si>
    <t>Support Holo</t>
  </si>
  <si>
    <t>Simulateur subatomique (78/min)</t>
  </si>
  <si>
    <t>xenodium</t>
  </si>
  <si>
    <t>Psychiks (160/min)</t>
  </si>
  <si>
    <t>simulateur subatomique</t>
  </si>
  <si>
    <t>Implant cerebral (210/min)</t>
  </si>
  <si>
    <t>psychiks</t>
  </si>
  <si>
    <t>Ordinateur quantique (630/min)</t>
  </si>
  <si>
    <t>implant cerebral</t>
  </si>
  <si>
    <t>condensat</t>
  </si>
  <si>
    <t>exodyne</t>
  </si>
  <si>
    <t>dunite</t>
  </si>
  <si>
    <t>ordinateur quantique</t>
  </si>
  <si>
    <t>Symbiote (1200/min)</t>
  </si>
  <si>
    <t>Biopolymère</t>
  </si>
  <si>
    <t>biomatériaux</t>
  </si>
  <si>
    <t>symbiote</t>
  </si>
  <si>
    <t>Sphère de connaissance (2300/min)</t>
  </si>
  <si>
    <t>ADN polymorphe</t>
  </si>
  <si>
    <t>méline</t>
  </si>
  <si>
    <t>sphère de connaissance</t>
  </si>
  <si>
    <t>Réseau de connaissance (4400/min)</t>
  </si>
  <si>
    <t>gravitons</t>
  </si>
  <si>
    <t>thorium alpha</t>
  </si>
  <si>
    <t>antimatière</t>
  </si>
  <si>
    <t>analyseur géodésique</t>
  </si>
  <si>
    <t>Analyseur géodésique (110/min)</t>
  </si>
  <si>
    <t>Excavatrice spatiale (420/min)</t>
  </si>
  <si>
    <t>découpeuse à plasma</t>
  </si>
  <si>
    <t>tritanium</t>
  </si>
  <si>
    <t>Découpeuse endothermique (810/min)</t>
  </si>
  <si>
    <t>Protorésine</t>
  </si>
  <si>
    <t>arkenite</t>
  </si>
  <si>
    <t>Excavatrice à distorsions (1600/min)</t>
  </si>
  <si>
    <t>découpeuse endothermique</t>
  </si>
  <si>
    <t>nanites</t>
  </si>
  <si>
    <t>Tunnelier spatial (2900/min)</t>
  </si>
  <si>
    <t>Quantité</t>
  </si>
  <si>
    <t>recycleur planétaire</t>
  </si>
  <si>
    <t>cristal énergetique</t>
  </si>
  <si>
    <t>ferme aquaponique</t>
  </si>
  <si>
    <t>Arcologie (1600/min)</t>
  </si>
  <si>
    <t>Recycleur planétaire (840/min)</t>
  </si>
  <si>
    <t>arcologie</t>
  </si>
  <si>
    <t>Dôme Eden (2300/min)</t>
  </si>
  <si>
    <t>composés fibreux</t>
  </si>
  <si>
    <t>arkénite</t>
  </si>
  <si>
    <t>Contrôleur Gaïa (4400/min)</t>
  </si>
  <si>
    <t>dôme Eden</t>
  </si>
  <si>
    <t>thorium pur ??</t>
  </si>
  <si>
    <t>thorium zeta</t>
  </si>
  <si>
    <t>En fond vert vos variables, ils y a deux chemins pour les boost extracteurs j'ai commencé extraction.</t>
  </si>
  <si>
    <t>En fond vert vos variables, ils y a deux chemin pour les boost colonies j'ai fait terraformation</t>
  </si>
  <si>
    <t>En fond vert vos variables.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</si>
</sst>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2" fontId="0" fillId="0" borderId="0" xfId="0" applyNumberFormat="1" applyFill="1"/>
    <xf numFmtId="0" fontId="0" fillId="0" borderId="0" xfId="0" applyFill="1"/>
    <xf numFmtId="0" fontId="0" fillId="0" borderId="0" xfId="0" applyAlignment="1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4" borderId="1" xfId="0" applyFill="1" applyBorder="1"/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2" borderId="1" xfId="0" applyFill="1" applyBorder="1"/>
    <xf numFmtId="3" fontId="0" fillId="2" borderId="1" xfId="0" applyNumberFormat="1" applyFill="1" applyBorder="1" applyAlignment="1">
      <alignment horizontal="center"/>
    </xf>
    <xf numFmtId="0" fontId="0" fillId="4" borderId="1" xfId="0" applyFill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1" fillId="3" borderId="0" xfId="0" applyFont="1" applyFill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3" fontId="0" fillId="4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3" fontId="0" fillId="2" borderId="1" xfId="0" applyNumberFormat="1" applyFill="1" applyBorder="1" applyAlignment="1">
      <alignment horizontal="center" vertical="top"/>
    </xf>
    <xf numFmtId="2" fontId="0" fillId="0" borderId="0" xfId="0" applyNumberForma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4" borderId="1" xfId="0" applyFill="1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4" borderId="4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3" borderId="2" xfId="0" applyFill="1" applyBorder="1" applyAlignment="1">
      <alignment horizontal="center" vertical="top" wrapText="1"/>
    </xf>
    <xf numFmtId="0" fontId="0" fillId="4" borderId="3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3" borderId="4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5E6F1"/>
      <color rgb="FFFEF6F0"/>
      <color rgb="FFB0DD7F"/>
      <color rgb="FF83C937"/>
      <color rgb="FFFDEDD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80"/>
  <sheetViews>
    <sheetView tabSelected="1" zoomScaleNormal="100" workbookViewId="0">
      <selection activeCell="F5" sqref="F5"/>
    </sheetView>
  </sheetViews>
  <sheetFormatPr baseColWidth="10" defaultRowHeight="15"/>
  <cols>
    <col min="1" max="1" width="1.85546875" customWidth="1"/>
    <col min="2" max="2" width="32.7109375" bestFit="1" customWidth="1"/>
    <col min="3" max="3" width="4" style="7" bestFit="1" customWidth="1"/>
    <col min="4" max="4" width="34.140625" bestFit="1" customWidth="1"/>
    <col min="5" max="5" width="4" style="7" bestFit="1" customWidth="1"/>
    <col min="6" max="6" width="13.42578125" customWidth="1"/>
    <col min="7" max="7" width="28.28515625" style="7" bestFit="1" customWidth="1"/>
    <col min="8" max="8" width="25.42578125" customWidth="1"/>
    <col min="9" max="9" width="8.5703125" customWidth="1"/>
  </cols>
  <sheetData>
    <row r="1" spans="2:8">
      <c r="B1" t="s">
        <v>31</v>
      </c>
      <c r="D1" s="8" t="s">
        <v>47</v>
      </c>
    </row>
    <row r="2" spans="2:8">
      <c r="D2" s="8"/>
    </row>
    <row r="3" spans="2:8">
      <c r="B3" s="9" t="s">
        <v>103</v>
      </c>
      <c r="F3" s="6"/>
      <c r="G3" s="10" t="s">
        <v>34</v>
      </c>
    </row>
    <row r="4" spans="2:8">
      <c r="F4" s="6"/>
      <c r="H4" s="6"/>
    </row>
    <row r="5" spans="2:8">
      <c r="B5" t="s">
        <v>28</v>
      </c>
      <c r="C5" s="5">
        <v>1</v>
      </c>
    </row>
    <row r="7" spans="2:8">
      <c r="B7" s="36" t="s">
        <v>30</v>
      </c>
      <c r="C7" s="36"/>
      <c r="D7" s="36" t="s">
        <v>7</v>
      </c>
      <c r="E7" s="36"/>
      <c r="F7" s="31" t="s">
        <v>8</v>
      </c>
      <c r="G7" s="31"/>
    </row>
    <row r="8" spans="2:8">
      <c r="B8" s="24" t="s">
        <v>29</v>
      </c>
      <c r="C8" s="25" t="s">
        <v>33</v>
      </c>
      <c r="D8" s="24" t="s">
        <v>29</v>
      </c>
      <c r="E8" s="25" t="s">
        <v>33</v>
      </c>
      <c r="F8" s="24" t="s">
        <v>29</v>
      </c>
      <c r="G8" s="25" t="s">
        <v>87</v>
      </c>
    </row>
    <row r="9" spans="2:8">
      <c r="B9" s="11" t="s">
        <v>48</v>
      </c>
      <c r="C9" s="12">
        <v>1</v>
      </c>
      <c r="D9" s="11" t="s">
        <v>9</v>
      </c>
      <c r="E9" s="13">
        <v>1</v>
      </c>
      <c r="F9" s="11" t="s">
        <v>10</v>
      </c>
      <c r="G9" s="14">
        <f>C$5*4*3700/E9/C9</f>
        <v>14800</v>
      </c>
    </row>
    <row r="10" spans="2:8">
      <c r="B10" s="32" t="s">
        <v>49</v>
      </c>
      <c r="C10" s="33">
        <v>1</v>
      </c>
      <c r="D10" s="15" t="s">
        <v>0</v>
      </c>
      <c r="E10" s="15"/>
      <c r="F10" s="15" t="s">
        <v>10</v>
      </c>
      <c r="G10" s="16">
        <f>C$5*4*G9/C$10</f>
        <v>59200</v>
      </c>
    </row>
    <row r="11" spans="2:8">
      <c r="B11" s="32"/>
      <c r="C11" s="34"/>
      <c r="D11" s="32" t="s">
        <v>50</v>
      </c>
      <c r="E11" s="42">
        <v>1</v>
      </c>
      <c r="F11" s="15" t="s">
        <v>52</v>
      </c>
      <c r="G11" s="16">
        <f>C$5*2*15000/E11/C$10</f>
        <v>30000</v>
      </c>
    </row>
    <row r="12" spans="2:8">
      <c r="B12" s="32"/>
      <c r="C12" s="35"/>
      <c r="D12" s="32"/>
      <c r="E12" s="35"/>
      <c r="F12" s="15" t="s">
        <v>11</v>
      </c>
      <c r="G12" s="16">
        <f>C$5*2*15000/E11/C$10</f>
        <v>30000</v>
      </c>
    </row>
    <row r="13" spans="2:8">
      <c r="B13" s="37" t="s">
        <v>51</v>
      </c>
      <c r="C13" s="33">
        <v>1</v>
      </c>
      <c r="D13" s="38" t="s">
        <v>1</v>
      </c>
      <c r="E13" s="37"/>
      <c r="F13" s="11" t="s">
        <v>10</v>
      </c>
      <c r="G13" s="14">
        <f>C$5*4*G10/C$13</f>
        <v>236800</v>
      </c>
    </row>
    <row r="14" spans="2:8">
      <c r="B14" s="37"/>
      <c r="C14" s="34"/>
      <c r="D14" s="39"/>
      <c r="E14" s="37"/>
      <c r="F14" s="11" t="s">
        <v>52</v>
      </c>
      <c r="G14" s="14">
        <f>C$5*4*G11/C$13</f>
        <v>120000</v>
      </c>
    </row>
    <row r="15" spans="2:8">
      <c r="B15" s="37"/>
      <c r="C15" s="34"/>
      <c r="D15" s="43"/>
      <c r="E15" s="37"/>
      <c r="F15" s="11" t="s">
        <v>11</v>
      </c>
      <c r="G15" s="14">
        <f>C$5*4*G12/C$13</f>
        <v>120000</v>
      </c>
    </row>
    <row r="16" spans="2:8">
      <c r="B16" s="37"/>
      <c r="C16" s="34"/>
      <c r="D16" s="37" t="s">
        <v>40</v>
      </c>
      <c r="E16" s="33">
        <v>1</v>
      </c>
      <c r="F16" s="11" t="s">
        <v>52</v>
      </c>
      <c r="G16" s="14">
        <f>C$5*2*59000/E$16/C$13</f>
        <v>118000</v>
      </c>
    </row>
    <row r="17" spans="2:8">
      <c r="B17" s="37"/>
      <c r="C17" s="35"/>
      <c r="D17" s="37"/>
      <c r="E17" s="35"/>
      <c r="F17" s="11" t="s">
        <v>15</v>
      </c>
      <c r="G17" s="14">
        <f>C$5*2*59000/E$16/C$13</f>
        <v>118000</v>
      </c>
    </row>
    <row r="18" spans="2:8">
      <c r="B18" s="32" t="s">
        <v>53</v>
      </c>
      <c r="C18" s="33">
        <v>1</v>
      </c>
      <c r="D18" s="32" t="s">
        <v>54</v>
      </c>
      <c r="E18" s="40"/>
      <c r="F18" s="15" t="s">
        <v>10</v>
      </c>
      <c r="G18" s="16">
        <f>C$5*4*G13/C18</f>
        <v>947200</v>
      </c>
    </row>
    <row r="19" spans="2:8">
      <c r="B19" s="32"/>
      <c r="C19" s="34"/>
      <c r="D19" s="32"/>
      <c r="E19" s="44"/>
      <c r="F19" s="15" t="s">
        <v>52</v>
      </c>
      <c r="G19" s="16">
        <f>C$5*4*(G14+G16)/C18</f>
        <v>952000</v>
      </c>
    </row>
    <row r="20" spans="2:8">
      <c r="B20" s="32"/>
      <c r="C20" s="34"/>
      <c r="D20" s="32"/>
      <c r="E20" s="44"/>
      <c r="F20" s="15" t="s">
        <v>11</v>
      </c>
      <c r="G20" s="16">
        <f>C$5*4*G15/C18</f>
        <v>480000</v>
      </c>
    </row>
    <row r="21" spans="2:8">
      <c r="B21" s="32"/>
      <c r="C21" s="34"/>
      <c r="D21" s="32"/>
      <c r="E21" s="41"/>
      <c r="F21" s="15" t="s">
        <v>15</v>
      </c>
      <c r="G21" s="16">
        <f>C$5*4*G17/C18</f>
        <v>472000</v>
      </c>
    </row>
    <row r="22" spans="2:8">
      <c r="B22" s="32"/>
      <c r="C22" s="34"/>
      <c r="D22" s="40" t="s">
        <v>23</v>
      </c>
      <c r="E22" s="33">
        <v>1</v>
      </c>
      <c r="F22" s="15" t="s">
        <v>18</v>
      </c>
      <c r="G22" s="16">
        <f>C$5*2*240000/E22/C18</f>
        <v>480000</v>
      </c>
    </row>
    <row r="23" spans="2:8">
      <c r="B23" s="32"/>
      <c r="C23" s="35"/>
      <c r="D23" s="41"/>
      <c r="E23" s="35"/>
      <c r="F23" s="15" t="s">
        <v>16</v>
      </c>
      <c r="G23" s="16">
        <f>C$5*2*240000/E22/C18</f>
        <v>480000</v>
      </c>
    </row>
    <row r="24" spans="2:8">
      <c r="B24" s="37" t="s">
        <v>55</v>
      </c>
      <c r="C24" s="33">
        <v>1</v>
      </c>
      <c r="D24" s="37" t="s">
        <v>56</v>
      </c>
      <c r="E24" s="37"/>
      <c r="F24" s="11" t="s">
        <v>10</v>
      </c>
      <c r="G24" s="14">
        <f>C$5*4*G18/C$24</f>
        <v>3788800</v>
      </c>
    </row>
    <row r="25" spans="2:8">
      <c r="B25" s="37"/>
      <c r="C25" s="34"/>
      <c r="D25" s="37"/>
      <c r="E25" s="37"/>
      <c r="F25" s="11" t="s">
        <v>52</v>
      </c>
      <c r="G25" s="14">
        <f>C$5*4*G19/C$24</f>
        <v>3808000</v>
      </c>
    </row>
    <row r="26" spans="2:8">
      <c r="B26" s="37"/>
      <c r="C26" s="34"/>
      <c r="D26" s="37"/>
      <c r="E26" s="37"/>
      <c r="F26" s="11" t="s">
        <v>11</v>
      </c>
      <c r="G26" s="14">
        <f>C$5*4*G20/C$24</f>
        <v>1920000</v>
      </c>
    </row>
    <row r="27" spans="2:8">
      <c r="B27" s="37"/>
      <c r="C27" s="34"/>
      <c r="D27" s="37"/>
      <c r="E27" s="37"/>
      <c r="F27" s="11" t="s">
        <v>15</v>
      </c>
      <c r="G27" s="14">
        <f>C$5*4*G21/C$24</f>
        <v>1888000</v>
      </c>
    </row>
    <row r="28" spans="2:8">
      <c r="B28" s="37"/>
      <c r="C28" s="34"/>
      <c r="D28" s="37"/>
      <c r="E28" s="37"/>
      <c r="F28" s="11" t="s">
        <v>18</v>
      </c>
      <c r="G28" s="14">
        <f>C$5*4*G22/C$24</f>
        <v>1920000</v>
      </c>
    </row>
    <row r="29" spans="2:8">
      <c r="B29" s="37"/>
      <c r="C29" s="34"/>
      <c r="D29" s="37"/>
      <c r="E29" s="37"/>
      <c r="F29" s="11" t="s">
        <v>16</v>
      </c>
      <c r="G29" s="14">
        <f>C$5*4*G23/C$24</f>
        <v>1920000</v>
      </c>
    </row>
    <row r="30" spans="2:8">
      <c r="B30" s="37"/>
      <c r="C30" s="34"/>
      <c r="D30" s="37" t="s">
        <v>25</v>
      </c>
      <c r="E30" s="33">
        <v>1</v>
      </c>
      <c r="F30" s="11" t="s">
        <v>13</v>
      </c>
      <c r="G30" s="14">
        <f>C$5*2*940000/E30/C$24</f>
        <v>1880000</v>
      </c>
    </row>
    <row r="31" spans="2:8">
      <c r="B31" s="37"/>
      <c r="C31" s="35"/>
      <c r="D31" s="37"/>
      <c r="E31" s="35"/>
      <c r="F31" s="11" t="s">
        <v>12</v>
      </c>
      <c r="G31" s="14">
        <f>C$5*2*940000/E30/C$24</f>
        <v>1880000</v>
      </c>
    </row>
    <row r="32" spans="2:8">
      <c r="B32" s="32" t="s">
        <v>57</v>
      </c>
      <c r="C32" s="33">
        <v>1</v>
      </c>
      <c r="D32" s="32" t="s">
        <v>58</v>
      </c>
      <c r="E32" s="40"/>
      <c r="F32" s="15" t="s">
        <v>10</v>
      </c>
      <c r="G32" s="16">
        <f>C$5*4*G24/C$32</f>
        <v>15155200</v>
      </c>
      <c r="H32" s="1"/>
    </row>
    <row r="33" spans="2:8">
      <c r="B33" s="32"/>
      <c r="C33" s="34"/>
      <c r="D33" s="32"/>
      <c r="E33" s="44"/>
      <c r="F33" s="15" t="s">
        <v>52</v>
      </c>
      <c r="G33" s="16">
        <f>C$5*4*G25/C$32</f>
        <v>15232000</v>
      </c>
      <c r="H33" s="1"/>
    </row>
    <row r="34" spans="2:8">
      <c r="B34" s="32"/>
      <c r="C34" s="34"/>
      <c r="D34" s="32"/>
      <c r="E34" s="44"/>
      <c r="F34" s="15" t="s">
        <v>11</v>
      </c>
      <c r="G34" s="16">
        <f>C$5*4*G26/C$32</f>
        <v>7680000</v>
      </c>
      <c r="H34" s="1"/>
    </row>
    <row r="35" spans="2:8">
      <c r="B35" s="32"/>
      <c r="C35" s="34"/>
      <c r="D35" s="32"/>
      <c r="E35" s="44"/>
      <c r="F35" s="15" t="s">
        <v>18</v>
      </c>
      <c r="G35" s="16">
        <f>C$5*4*G27/C$32</f>
        <v>7552000</v>
      </c>
      <c r="H35" s="1"/>
    </row>
    <row r="36" spans="2:8">
      <c r="B36" s="32"/>
      <c r="C36" s="34"/>
      <c r="D36" s="32"/>
      <c r="E36" s="44"/>
      <c r="F36" s="15" t="s">
        <v>15</v>
      </c>
      <c r="G36" s="16">
        <f>C$5*4*G28/C$32</f>
        <v>7680000</v>
      </c>
      <c r="H36" s="2"/>
    </row>
    <row r="37" spans="2:8">
      <c r="B37" s="32"/>
      <c r="C37" s="34"/>
      <c r="D37" s="32"/>
      <c r="E37" s="44"/>
      <c r="F37" s="15" t="s">
        <v>16</v>
      </c>
      <c r="G37" s="16">
        <f>C$5*4*G29/C$32</f>
        <v>7680000</v>
      </c>
      <c r="H37" s="2"/>
    </row>
    <row r="38" spans="2:8">
      <c r="B38" s="32"/>
      <c r="C38" s="34"/>
      <c r="D38" s="32"/>
      <c r="E38" s="44"/>
      <c r="F38" s="15" t="s">
        <v>13</v>
      </c>
      <c r="G38" s="16">
        <f>C$5*4*G30/C$32</f>
        <v>7520000</v>
      </c>
      <c r="H38" s="2"/>
    </row>
    <row r="39" spans="2:8">
      <c r="B39" s="32"/>
      <c r="C39" s="34"/>
      <c r="D39" s="32"/>
      <c r="E39" s="41"/>
      <c r="F39" s="15" t="s">
        <v>12</v>
      </c>
      <c r="G39" s="16">
        <f>C$5*4*G31/C$32</f>
        <v>7520000</v>
      </c>
      <c r="H39" s="2"/>
    </row>
    <row r="40" spans="2:8">
      <c r="B40" s="32"/>
      <c r="C40" s="34"/>
      <c r="D40" s="40" t="s">
        <v>59</v>
      </c>
      <c r="E40" s="33">
        <v>1</v>
      </c>
      <c r="F40" s="15" t="s">
        <v>60</v>
      </c>
      <c r="G40" s="16">
        <f>C$5*2*3800000/E40/C32</f>
        <v>7600000</v>
      </c>
      <c r="H40" s="2"/>
    </row>
    <row r="41" spans="2:8">
      <c r="B41" s="32"/>
      <c r="C41" s="35"/>
      <c r="D41" s="41"/>
      <c r="E41" s="35"/>
      <c r="F41" s="15" t="s">
        <v>61</v>
      </c>
      <c r="G41" s="16">
        <f>C$5*2*3800000/E40/C32</f>
        <v>7600000</v>
      </c>
      <c r="H41" s="2"/>
    </row>
    <row r="42" spans="2:8">
      <c r="B42" s="37" t="s">
        <v>63</v>
      </c>
      <c r="C42" s="33">
        <v>1</v>
      </c>
      <c r="D42" s="37" t="s">
        <v>62</v>
      </c>
      <c r="E42" s="37"/>
      <c r="F42" s="11" t="s">
        <v>10</v>
      </c>
      <c r="G42" s="14">
        <f>C$5*4*G32/C$42</f>
        <v>60620800</v>
      </c>
      <c r="H42" s="2"/>
    </row>
    <row r="43" spans="2:8">
      <c r="B43" s="37"/>
      <c r="C43" s="34"/>
      <c r="D43" s="37"/>
      <c r="E43" s="37"/>
      <c r="F43" s="11" t="s">
        <v>52</v>
      </c>
      <c r="G43" s="14">
        <f>C$5*4*G33/C$42</f>
        <v>60928000</v>
      </c>
      <c r="H43" s="2"/>
    </row>
    <row r="44" spans="2:8">
      <c r="B44" s="37"/>
      <c r="C44" s="34"/>
      <c r="D44" s="37"/>
      <c r="E44" s="37"/>
      <c r="F44" s="11" t="s">
        <v>11</v>
      </c>
      <c r="G44" s="14">
        <f>C$5*4*G34/C$42</f>
        <v>30720000</v>
      </c>
      <c r="H44" s="2"/>
    </row>
    <row r="45" spans="2:8">
      <c r="B45" s="37"/>
      <c r="C45" s="34"/>
      <c r="D45" s="37"/>
      <c r="E45" s="37"/>
      <c r="F45" s="11" t="s">
        <v>18</v>
      </c>
      <c r="G45" s="14">
        <f>C$5*4*G35/C$42</f>
        <v>30208000</v>
      </c>
      <c r="H45" s="2"/>
    </row>
    <row r="46" spans="2:8">
      <c r="B46" s="37"/>
      <c r="C46" s="34"/>
      <c r="D46" s="37"/>
      <c r="E46" s="37"/>
      <c r="F46" s="11" t="s">
        <v>15</v>
      </c>
      <c r="G46" s="14">
        <f>C$5*4*G36/C$42</f>
        <v>30720000</v>
      </c>
      <c r="H46" s="2"/>
    </row>
    <row r="47" spans="2:8">
      <c r="B47" s="37"/>
      <c r="C47" s="34"/>
      <c r="D47" s="37"/>
      <c r="E47" s="37"/>
      <c r="F47" s="11" t="s">
        <v>16</v>
      </c>
      <c r="G47" s="14">
        <f>C$5*4*G37/C$42</f>
        <v>30720000</v>
      </c>
      <c r="H47" s="2"/>
    </row>
    <row r="48" spans="2:8">
      <c r="B48" s="37"/>
      <c r="C48" s="34"/>
      <c r="D48" s="37"/>
      <c r="E48" s="37"/>
      <c r="F48" s="11" t="s">
        <v>13</v>
      </c>
      <c r="G48" s="14">
        <f>C$5*4*G38/C$42</f>
        <v>30080000</v>
      </c>
      <c r="H48" s="2"/>
    </row>
    <row r="49" spans="2:8">
      <c r="B49" s="37"/>
      <c r="C49" s="34"/>
      <c r="D49" s="37"/>
      <c r="E49" s="37"/>
      <c r="F49" s="11" t="s">
        <v>12</v>
      </c>
      <c r="G49" s="14">
        <f>C$5*4*G39/C$42</f>
        <v>30080000</v>
      </c>
      <c r="H49" s="2"/>
    </row>
    <row r="50" spans="2:8">
      <c r="B50" s="37"/>
      <c r="C50" s="34"/>
      <c r="D50" s="37"/>
      <c r="E50" s="37"/>
      <c r="F50" s="11" t="s">
        <v>60</v>
      </c>
      <c r="G50" s="14">
        <f>C$5*4*G40/C$42</f>
        <v>30400000</v>
      </c>
      <c r="H50" s="2"/>
    </row>
    <row r="51" spans="2:8">
      <c r="B51" s="37"/>
      <c r="C51" s="34"/>
      <c r="D51" s="37"/>
      <c r="E51" s="37"/>
      <c r="F51" s="11" t="s">
        <v>61</v>
      </c>
      <c r="G51" s="14">
        <f>C$5*4*G41/C$42</f>
        <v>30400000</v>
      </c>
      <c r="H51" s="2"/>
    </row>
    <row r="52" spans="2:8">
      <c r="B52" s="37"/>
      <c r="C52" s="34"/>
      <c r="D52" s="37" t="s">
        <v>64</v>
      </c>
      <c r="E52" s="33">
        <v>1</v>
      </c>
      <c r="F52" s="11" t="s">
        <v>60</v>
      </c>
      <c r="G52" s="14">
        <f>C$5*2*3800000/E52/C42</f>
        <v>7600000</v>
      </c>
      <c r="H52" s="2"/>
    </row>
    <row r="53" spans="2:8">
      <c r="B53" s="37"/>
      <c r="C53" s="35"/>
      <c r="D53" s="37"/>
      <c r="E53" s="35"/>
      <c r="F53" s="11" t="s">
        <v>65</v>
      </c>
      <c r="G53" s="14">
        <f>C$5*2*3800000/E52/C42</f>
        <v>7600000</v>
      </c>
      <c r="H53" s="2"/>
    </row>
    <row r="54" spans="2:8">
      <c r="B54" s="32" t="s">
        <v>67</v>
      </c>
      <c r="C54" s="33">
        <v>1</v>
      </c>
      <c r="D54" s="32" t="s">
        <v>66</v>
      </c>
      <c r="E54" s="32"/>
      <c r="F54" s="15" t="s">
        <v>10</v>
      </c>
      <c r="G54" s="16">
        <f>C$5*4*G42/C$54</f>
        <v>242483200</v>
      </c>
      <c r="H54" s="2"/>
    </row>
    <row r="55" spans="2:8">
      <c r="B55" s="32"/>
      <c r="C55" s="34"/>
      <c r="D55" s="32"/>
      <c r="E55" s="32"/>
      <c r="F55" s="15" t="s">
        <v>52</v>
      </c>
      <c r="G55" s="16">
        <f>C$5*4*G43/C$54</f>
        <v>243712000</v>
      </c>
      <c r="H55" s="2"/>
    </row>
    <row r="56" spans="2:8">
      <c r="B56" s="32"/>
      <c r="C56" s="34"/>
      <c r="D56" s="32"/>
      <c r="E56" s="32"/>
      <c r="F56" s="15" t="s">
        <v>11</v>
      </c>
      <c r="G56" s="16">
        <f>C$5*4*G44/C$54</f>
        <v>122880000</v>
      </c>
      <c r="H56" s="2"/>
    </row>
    <row r="57" spans="2:8">
      <c r="B57" s="32"/>
      <c r="C57" s="34"/>
      <c r="D57" s="32"/>
      <c r="E57" s="32"/>
      <c r="F57" s="15" t="s">
        <v>18</v>
      </c>
      <c r="G57" s="16">
        <f>C$5*4*G45/C$54</f>
        <v>120832000</v>
      </c>
      <c r="H57" s="2"/>
    </row>
    <row r="58" spans="2:8">
      <c r="B58" s="32"/>
      <c r="C58" s="34"/>
      <c r="D58" s="32"/>
      <c r="E58" s="32"/>
      <c r="F58" s="15" t="s">
        <v>15</v>
      </c>
      <c r="G58" s="16">
        <f>C$5*4*G46/C$54</f>
        <v>122880000</v>
      </c>
      <c r="H58" s="2"/>
    </row>
    <row r="59" spans="2:8">
      <c r="B59" s="32"/>
      <c r="C59" s="34"/>
      <c r="D59" s="32"/>
      <c r="E59" s="32"/>
      <c r="F59" s="15" t="s">
        <v>16</v>
      </c>
      <c r="G59" s="16">
        <f>C$5*4*G47/C$54</f>
        <v>122880000</v>
      </c>
      <c r="H59" s="2"/>
    </row>
    <row r="60" spans="2:8">
      <c r="B60" s="32"/>
      <c r="C60" s="34"/>
      <c r="D60" s="32"/>
      <c r="E60" s="32"/>
      <c r="F60" s="15" t="s">
        <v>13</v>
      </c>
      <c r="G60" s="16">
        <f>C$5*4*G48/C$54</f>
        <v>120320000</v>
      </c>
      <c r="H60" s="2"/>
    </row>
    <row r="61" spans="2:8">
      <c r="B61" s="32"/>
      <c r="C61" s="34"/>
      <c r="D61" s="32"/>
      <c r="E61" s="32"/>
      <c r="F61" s="15" t="s">
        <v>12</v>
      </c>
      <c r="G61" s="16">
        <f>C$5*4*G49/C$54</f>
        <v>120320000</v>
      </c>
      <c r="H61" s="2"/>
    </row>
    <row r="62" spans="2:8">
      <c r="B62" s="32"/>
      <c r="C62" s="34"/>
      <c r="D62" s="32"/>
      <c r="E62" s="32"/>
      <c r="F62" s="15" t="s">
        <v>60</v>
      </c>
      <c r="G62" s="16">
        <f>C$5*4*(G52+G50)/C$54</f>
        <v>152000000</v>
      </c>
      <c r="H62" s="2"/>
    </row>
    <row r="63" spans="2:8">
      <c r="B63" s="32"/>
      <c r="C63" s="34"/>
      <c r="D63" s="32"/>
      <c r="E63" s="32"/>
      <c r="F63" s="15" t="s">
        <v>61</v>
      </c>
      <c r="G63" s="16">
        <f>C$5*4*G51/C$54</f>
        <v>121600000</v>
      </c>
      <c r="H63" s="2"/>
    </row>
    <row r="64" spans="2:8">
      <c r="B64" s="32"/>
      <c r="C64" s="34"/>
      <c r="D64" s="32"/>
      <c r="E64" s="32"/>
      <c r="F64" s="15" t="s">
        <v>65</v>
      </c>
      <c r="G64" s="16">
        <f>C$5*4*G53/C$54</f>
        <v>30400000</v>
      </c>
      <c r="H64" s="2"/>
    </row>
    <row r="65" spans="2:8">
      <c r="B65" s="32"/>
      <c r="C65" s="34"/>
      <c r="D65" s="32" t="s">
        <v>68</v>
      </c>
      <c r="E65" s="33">
        <v>1</v>
      </c>
      <c r="F65" s="15" t="s">
        <v>69</v>
      </c>
      <c r="G65" s="16">
        <f>C$5*2*60000000/E65/C54</f>
        <v>120000000</v>
      </c>
      <c r="H65" s="2"/>
    </row>
    <row r="66" spans="2:8">
      <c r="B66" s="32"/>
      <c r="C66" s="35"/>
      <c r="D66" s="32"/>
      <c r="E66" s="35"/>
      <c r="F66" s="15" t="s">
        <v>65</v>
      </c>
      <c r="G66" s="16">
        <f>C$5*2*60000000/E65/C54</f>
        <v>120000000</v>
      </c>
      <c r="H66" s="2"/>
    </row>
    <row r="67" spans="2:8">
      <c r="B67" s="37" t="s">
        <v>71</v>
      </c>
      <c r="C67" s="33">
        <v>1</v>
      </c>
      <c r="D67" s="37" t="s">
        <v>70</v>
      </c>
      <c r="E67" s="37"/>
      <c r="F67" s="11" t="s">
        <v>10</v>
      </c>
      <c r="G67" s="14">
        <f>C$5*4*G54/C$67</f>
        <v>969932800</v>
      </c>
      <c r="H67" s="2"/>
    </row>
    <row r="68" spans="2:8">
      <c r="B68" s="37"/>
      <c r="C68" s="34"/>
      <c r="D68" s="37"/>
      <c r="E68" s="37"/>
      <c r="F68" s="11" t="s">
        <v>52</v>
      </c>
      <c r="G68" s="14">
        <f>C$5*4*G55/C$67</f>
        <v>974848000</v>
      </c>
      <c r="H68" s="2"/>
    </row>
    <row r="69" spans="2:8">
      <c r="B69" s="37"/>
      <c r="C69" s="34"/>
      <c r="D69" s="37"/>
      <c r="E69" s="37"/>
      <c r="F69" s="11" t="s">
        <v>11</v>
      </c>
      <c r="G69" s="14">
        <f>C$5*4*G56/C$67</f>
        <v>491520000</v>
      </c>
      <c r="H69" s="2"/>
    </row>
    <row r="70" spans="2:8">
      <c r="B70" s="37"/>
      <c r="C70" s="34"/>
      <c r="D70" s="37"/>
      <c r="E70" s="37"/>
      <c r="F70" s="11" t="s">
        <v>18</v>
      </c>
      <c r="G70" s="14">
        <f>C$5*4*G57/C$67</f>
        <v>483328000</v>
      </c>
      <c r="H70" s="2"/>
    </row>
    <row r="71" spans="2:8">
      <c r="B71" s="37"/>
      <c r="C71" s="34"/>
      <c r="D71" s="37"/>
      <c r="E71" s="37"/>
      <c r="F71" s="11" t="s">
        <v>15</v>
      </c>
      <c r="G71" s="14">
        <f>C$5*4*G58/C$67</f>
        <v>491520000</v>
      </c>
      <c r="H71" s="2"/>
    </row>
    <row r="72" spans="2:8">
      <c r="B72" s="37"/>
      <c r="C72" s="34"/>
      <c r="D72" s="37"/>
      <c r="E72" s="37"/>
      <c r="F72" s="11" t="s">
        <v>16</v>
      </c>
      <c r="G72" s="14">
        <f>C$5*4*G59/C$67</f>
        <v>491520000</v>
      </c>
      <c r="H72" s="2"/>
    </row>
    <row r="73" spans="2:8">
      <c r="B73" s="37"/>
      <c r="C73" s="34"/>
      <c r="D73" s="37"/>
      <c r="E73" s="37"/>
      <c r="F73" s="11" t="s">
        <v>13</v>
      </c>
      <c r="G73" s="14">
        <f>C$5*4*G60/C$67</f>
        <v>481280000</v>
      </c>
      <c r="H73" s="2"/>
    </row>
    <row r="74" spans="2:8">
      <c r="B74" s="37"/>
      <c r="C74" s="34"/>
      <c r="D74" s="37"/>
      <c r="E74" s="37"/>
      <c r="F74" s="11" t="s">
        <v>12</v>
      </c>
      <c r="G74" s="14">
        <f>C$5*4*G61/C$67</f>
        <v>481280000</v>
      </c>
      <c r="H74" s="2"/>
    </row>
    <row r="75" spans="2:8">
      <c r="B75" s="37"/>
      <c r="C75" s="34"/>
      <c r="D75" s="37"/>
      <c r="E75" s="37"/>
      <c r="F75" s="11" t="s">
        <v>60</v>
      </c>
      <c r="G75" s="14">
        <f>C$5*4*G62/C$67</f>
        <v>608000000</v>
      </c>
      <c r="H75" s="2"/>
    </row>
    <row r="76" spans="2:8">
      <c r="B76" s="37"/>
      <c r="C76" s="34"/>
      <c r="D76" s="37"/>
      <c r="E76" s="37"/>
      <c r="F76" s="11" t="s">
        <v>61</v>
      </c>
      <c r="G76" s="14">
        <f>C$5*4*G63/C$67</f>
        <v>486400000</v>
      </c>
      <c r="H76" s="2"/>
    </row>
    <row r="77" spans="2:8">
      <c r="B77" s="37"/>
      <c r="C77" s="34"/>
      <c r="D77" s="37"/>
      <c r="E77" s="37"/>
      <c r="F77" s="11" t="s">
        <v>65</v>
      </c>
      <c r="G77" s="14">
        <f>C$5*4*(G64+G66)/C$67</f>
        <v>601600000</v>
      </c>
      <c r="H77" s="2"/>
    </row>
    <row r="78" spans="2:8">
      <c r="B78" s="37"/>
      <c r="C78" s="34"/>
      <c r="D78" s="37"/>
      <c r="E78" s="37"/>
      <c r="F78" s="11" t="s">
        <v>69</v>
      </c>
      <c r="G78" s="14">
        <f>C$5*4*G65/C$67</f>
        <v>480000000</v>
      </c>
      <c r="H78" s="2"/>
    </row>
    <row r="79" spans="2:8">
      <c r="B79" s="37"/>
      <c r="C79" s="34"/>
      <c r="D79" s="37" t="s">
        <v>72</v>
      </c>
      <c r="E79" s="33">
        <v>1</v>
      </c>
      <c r="F79" s="11" t="s">
        <v>73</v>
      </c>
      <c r="G79" s="14">
        <f>C$5*2*240000000/E79/C67</f>
        <v>480000000</v>
      </c>
    </row>
    <row r="80" spans="2:8">
      <c r="B80" s="37"/>
      <c r="C80" s="35"/>
      <c r="D80" s="37"/>
      <c r="E80" s="35"/>
      <c r="F80" s="11" t="s">
        <v>74</v>
      </c>
      <c r="G80" s="14">
        <f>C$5*2*240000000/E79/C67</f>
        <v>480000000</v>
      </c>
    </row>
  </sheetData>
  <mergeCells count="48">
    <mergeCell ref="C67:C80"/>
    <mergeCell ref="E79:E80"/>
    <mergeCell ref="D13:D15"/>
    <mergeCell ref="E18:E21"/>
    <mergeCell ref="C13:C17"/>
    <mergeCell ref="C24:C31"/>
    <mergeCell ref="C42:C53"/>
    <mergeCell ref="E32:E39"/>
    <mergeCell ref="E16:E17"/>
    <mergeCell ref="C54:C66"/>
    <mergeCell ref="E65:E66"/>
    <mergeCell ref="D65:D66"/>
    <mergeCell ref="E54:E64"/>
    <mergeCell ref="D52:D53"/>
    <mergeCell ref="E11:E12"/>
    <mergeCell ref="E30:E31"/>
    <mergeCell ref="E22:E23"/>
    <mergeCell ref="D22:D23"/>
    <mergeCell ref="B32:B41"/>
    <mergeCell ref="D32:D39"/>
    <mergeCell ref="D40:D41"/>
    <mergeCell ref="E40:E41"/>
    <mergeCell ref="E52:E53"/>
    <mergeCell ref="D24:D29"/>
    <mergeCell ref="B54:B66"/>
    <mergeCell ref="D54:D64"/>
    <mergeCell ref="D67:D78"/>
    <mergeCell ref="B67:B80"/>
    <mergeCell ref="D79:D80"/>
    <mergeCell ref="E67:E78"/>
    <mergeCell ref="B42:B53"/>
    <mergeCell ref="E42:E51"/>
    <mergeCell ref="B24:B31"/>
    <mergeCell ref="E24:E29"/>
    <mergeCell ref="D30:D31"/>
    <mergeCell ref="C32:C41"/>
    <mergeCell ref="D42:D51"/>
    <mergeCell ref="C18:C23"/>
    <mergeCell ref="B7:C7"/>
    <mergeCell ref="D7:E7"/>
    <mergeCell ref="B10:B12"/>
    <mergeCell ref="D11:D12"/>
    <mergeCell ref="D16:D17"/>
    <mergeCell ref="B13:B17"/>
    <mergeCell ref="E13:E15"/>
    <mergeCell ref="C10:C12"/>
    <mergeCell ref="B18:B23"/>
    <mergeCell ref="D18:D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81"/>
  <sheetViews>
    <sheetView zoomScaleNormal="100" workbookViewId="0">
      <selection activeCell="B4" sqref="B4"/>
    </sheetView>
  </sheetViews>
  <sheetFormatPr baseColWidth="10" defaultRowHeight="15"/>
  <cols>
    <col min="1" max="1" width="1.85546875" customWidth="1"/>
    <col min="2" max="2" width="32.7109375" bestFit="1" customWidth="1"/>
    <col min="3" max="3" width="4" style="4" bestFit="1" customWidth="1"/>
    <col min="4" max="4" width="34.140625" bestFit="1" customWidth="1"/>
    <col min="5" max="5" width="4" style="4" bestFit="1" customWidth="1"/>
    <col min="6" max="6" width="13.7109375" customWidth="1"/>
    <col min="7" max="7" width="28.28515625" style="4" bestFit="1" customWidth="1"/>
    <col min="8" max="8" width="25.42578125" customWidth="1"/>
    <col min="9" max="9" width="8.5703125" customWidth="1"/>
  </cols>
  <sheetData>
    <row r="1" spans="2:7">
      <c r="B1" t="s">
        <v>31</v>
      </c>
      <c r="D1" s="8" t="s">
        <v>32</v>
      </c>
    </row>
    <row r="2" spans="2:7">
      <c r="D2" s="8"/>
    </row>
    <row r="3" spans="2:7">
      <c r="B3" s="9" t="s">
        <v>102</v>
      </c>
      <c r="F3" s="3"/>
      <c r="G3" s="10" t="s">
        <v>34</v>
      </c>
    </row>
    <row r="5" spans="2:7">
      <c r="B5" t="s">
        <v>28</v>
      </c>
      <c r="C5" s="5">
        <v>1</v>
      </c>
    </row>
    <row r="7" spans="2:7">
      <c r="B7" s="36" t="s">
        <v>30</v>
      </c>
      <c r="C7" s="36"/>
      <c r="D7" s="36" t="s">
        <v>7</v>
      </c>
      <c r="E7" s="36"/>
      <c r="F7" s="31" t="s">
        <v>8</v>
      </c>
      <c r="G7" s="31"/>
    </row>
    <row r="8" spans="2:7">
      <c r="B8" s="24" t="s">
        <v>29</v>
      </c>
      <c r="C8" s="25" t="s">
        <v>33</v>
      </c>
      <c r="D8" s="24" t="s">
        <v>29</v>
      </c>
      <c r="E8" s="25" t="s">
        <v>33</v>
      </c>
      <c r="F8" s="24" t="s">
        <v>29</v>
      </c>
      <c r="G8" s="25" t="s">
        <v>87</v>
      </c>
    </row>
    <row r="9" spans="2:7">
      <c r="B9" s="11" t="s">
        <v>2</v>
      </c>
      <c r="C9" s="12">
        <v>1</v>
      </c>
      <c r="D9" s="11" t="s">
        <v>19</v>
      </c>
      <c r="E9" s="13">
        <v>1</v>
      </c>
      <c r="F9" s="11" t="s">
        <v>10</v>
      </c>
      <c r="G9" s="14">
        <f>C$5*2*4900/E9/C9</f>
        <v>9800</v>
      </c>
    </row>
    <row r="10" spans="2:7">
      <c r="B10" s="32" t="s">
        <v>3</v>
      </c>
      <c r="C10" s="33">
        <v>1</v>
      </c>
      <c r="D10" s="15" t="s">
        <v>21</v>
      </c>
      <c r="E10" s="15"/>
      <c r="F10" s="15" t="s">
        <v>10</v>
      </c>
      <c r="G10" s="16">
        <f>C$5*4*G9/C$10</f>
        <v>39200</v>
      </c>
    </row>
    <row r="11" spans="2:7">
      <c r="B11" s="32"/>
      <c r="C11" s="34"/>
      <c r="D11" s="40" t="s">
        <v>20</v>
      </c>
      <c r="E11" s="33">
        <v>1</v>
      </c>
      <c r="F11" s="15" t="s">
        <v>14</v>
      </c>
      <c r="G11" s="16">
        <f>C$5*2*20000/E11/C$10</f>
        <v>40000</v>
      </c>
    </row>
    <row r="12" spans="2:7">
      <c r="B12" s="32"/>
      <c r="C12" s="35"/>
      <c r="D12" s="41"/>
      <c r="E12" s="35"/>
      <c r="F12" s="15" t="s">
        <v>11</v>
      </c>
      <c r="G12" s="16">
        <f>C$5*2*20000/E11/C$10</f>
        <v>40000</v>
      </c>
    </row>
    <row r="13" spans="2:7">
      <c r="B13" s="37" t="s">
        <v>4</v>
      </c>
      <c r="C13" s="33">
        <v>1</v>
      </c>
      <c r="D13" s="37" t="s">
        <v>22</v>
      </c>
      <c r="E13" s="38"/>
      <c r="F13" s="11" t="s">
        <v>10</v>
      </c>
      <c r="G13" s="14">
        <f>C$5*4*G10/C$13</f>
        <v>156800</v>
      </c>
    </row>
    <row r="14" spans="2:7">
      <c r="B14" s="37"/>
      <c r="C14" s="34"/>
      <c r="D14" s="37"/>
      <c r="E14" s="39"/>
      <c r="F14" s="11" t="s">
        <v>14</v>
      </c>
      <c r="G14" s="14">
        <f>C$5*4*G11/C$13</f>
        <v>160000</v>
      </c>
    </row>
    <row r="15" spans="2:7">
      <c r="B15" s="37"/>
      <c r="C15" s="34"/>
      <c r="D15" s="37"/>
      <c r="E15" s="43"/>
      <c r="F15" s="11" t="s">
        <v>11</v>
      </c>
      <c r="G15" s="14">
        <f>C$5*4*G12/C$13</f>
        <v>160000</v>
      </c>
    </row>
    <row r="16" spans="2:7">
      <c r="B16" s="37"/>
      <c r="C16" s="34"/>
      <c r="D16" s="37" t="s">
        <v>26</v>
      </c>
      <c r="E16" s="33">
        <v>1</v>
      </c>
      <c r="F16" s="11" t="s">
        <v>16</v>
      </c>
      <c r="G16" s="14">
        <f>C$5*2*79000/E$16/C$13</f>
        <v>158000</v>
      </c>
    </row>
    <row r="17" spans="2:8">
      <c r="B17" s="37"/>
      <c r="C17" s="35"/>
      <c r="D17" s="37"/>
      <c r="E17" s="35"/>
      <c r="F17" s="11" t="s">
        <v>15</v>
      </c>
      <c r="G17" s="14">
        <f>C$5*2*79000/E$16/C$13</f>
        <v>158000</v>
      </c>
    </row>
    <row r="18" spans="2:8">
      <c r="B18" s="32" t="s">
        <v>5</v>
      </c>
      <c r="C18" s="33">
        <v>1</v>
      </c>
      <c r="D18" s="32" t="s">
        <v>35</v>
      </c>
      <c r="E18" s="40"/>
      <c r="F18" s="15" t="s">
        <v>10</v>
      </c>
      <c r="G18" s="16">
        <f>C$5*4*G13/C18</f>
        <v>627200</v>
      </c>
    </row>
    <row r="19" spans="2:8">
      <c r="B19" s="32"/>
      <c r="C19" s="34"/>
      <c r="D19" s="32"/>
      <c r="E19" s="44"/>
      <c r="F19" s="15" t="s">
        <v>14</v>
      </c>
      <c r="G19" s="16">
        <f>C$5*4*G14/C18</f>
        <v>640000</v>
      </c>
    </row>
    <row r="20" spans="2:8">
      <c r="B20" s="32"/>
      <c r="C20" s="34"/>
      <c r="D20" s="32"/>
      <c r="E20" s="44"/>
      <c r="F20" s="15" t="s">
        <v>11</v>
      </c>
      <c r="G20" s="16">
        <f>C$5*4*G15/C18</f>
        <v>640000</v>
      </c>
    </row>
    <row r="21" spans="2:8">
      <c r="B21" s="32"/>
      <c r="C21" s="34"/>
      <c r="D21" s="32"/>
      <c r="E21" s="44"/>
      <c r="F21" s="15" t="s">
        <v>16</v>
      </c>
      <c r="G21" s="16">
        <f>C$5*4*G16/C18</f>
        <v>632000</v>
      </c>
    </row>
    <row r="22" spans="2:8">
      <c r="B22" s="32"/>
      <c r="C22" s="34"/>
      <c r="D22" s="32"/>
      <c r="E22" s="41"/>
      <c r="F22" s="15" t="s">
        <v>15</v>
      </c>
      <c r="G22" s="16">
        <f>C$5*4*G17/C18</f>
        <v>632000</v>
      </c>
    </row>
    <row r="23" spans="2:8">
      <c r="B23" s="32"/>
      <c r="C23" s="34"/>
      <c r="D23" s="40" t="s">
        <v>23</v>
      </c>
      <c r="E23" s="33">
        <v>1</v>
      </c>
      <c r="F23" s="15" t="s">
        <v>18</v>
      </c>
      <c r="G23" s="16">
        <f>C$5*2*310000/E23/C18</f>
        <v>620000</v>
      </c>
    </row>
    <row r="24" spans="2:8">
      <c r="B24" s="32"/>
      <c r="C24" s="35"/>
      <c r="D24" s="41"/>
      <c r="E24" s="35"/>
      <c r="F24" s="15" t="s">
        <v>16</v>
      </c>
      <c r="G24" s="16">
        <f>C$5*2*310000/E23/C18</f>
        <v>620000</v>
      </c>
    </row>
    <row r="25" spans="2:8">
      <c r="B25" s="37" t="s">
        <v>6</v>
      </c>
      <c r="C25" s="33">
        <v>1</v>
      </c>
      <c r="D25" s="38" t="s">
        <v>24</v>
      </c>
      <c r="E25" s="38"/>
      <c r="F25" s="11" t="s">
        <v>10</v>
      </c>
      <c r="G25" s="14">
        <f>C$5*4*G18/C$25</f>
        <v>2508800</v>
      </c>
    </row>
    <row r="26" spans="2:8">
      <c r="B26" s="37"/>
      <c r="C26" s="34"/>
      <c r="D26" s="39"/>
      <c r="E26" s="39"/>
      <c r="F26" s="11" t="s">
        <v>14</v>
      </c>
      <c r="G26" s="14">
        <f>C$5*4*G19/C$25</f>
        <v>2560000</v>
      </c>
    </row>
    <row r="27" spans="2:8">
      <c r="B27" s="37"/>
      <c r="C27" s="34"/>
      <c r="D27" s="39"/>
      <c r="E27" s="39"/>
      <c r="F27" s="11" t="s">
        <v>11</v>
      </c>
      <c r="G27" s="14">
        <f>C$5*4*G20/C$25</f>
        <v>2560000</v>
      </c>
    </row>
    <row r="28" spans="2:8">
      <c r="B28" s="37"/>
      <c r="C28" s="34"/>
      <c r="D28" s="39"/>
      <c r="E28" s="39"/>
      <c r="F28" s="11" t="s">
        <v>16</v>
      </c>
      <c r="G28" s="14">
        <f>C$5*4*G21/C$25</f>
        <v>2528000</v>
      </c>
    </row>
    <row r="29" spans="2:8">
      <c r="B29" s="37"/>
      <c r="C29" s="34"/>
      <c r="D29" s="39"/>
      <c r="E29" s="39"/>
      <c r="F29" s="11" t="s">
        <v>15</v>
      </c>
      <c r="G29" s="14">
        <f>C$5*4*G22/C$25</f>
        <v>2528000</v>
      </c>
    </row>
    <row r="30" spans="2:8">
      <c r="B30" s="37"/>
      <c r="C30" s="34"/>
      <c r="D30" s="39"/>
      <c r="E30" s="39"/>
      <c r="F30" s="11" t="s">
        <v>18</v>
      </c>
      <c r="G30" s="14">
        <f>C$5*4*G23/C$25</f>
        <v>2480000</v>
      </c>
    </row>
    <row r="31" spans="2:8">
      <c r="B31" s="37"/>
      <c r="C31" s="34"/>
      <c r="D31" s="43"/>
      <c r="E31" s="43"/>
      <c r="F31" s="11" t="s">
        <v>16</v>
      </c>
      <c r="G31" s="14">
        <f>C$5*4*G24/C$25</f>
        <v>2480000</v>
      </c>
    </row>
    <row r="32" spans="2:8">
      <c r="B32" s="37"/>
      <c r="C32" s="34"/>
      <c r="D32" s="37" t="s">
        <v>25</v>
      </c>
      <c r="E32" s="33">
        <v>1</v>
      </c>
      <c r="F32" s="11" t="s">
        <v>13</v>
      </c>
      <c r="G32" s="14">
        <f>C$5*2*1300000/E32/C$25</f>
        <v>2600000</v>
      </c>
      <c r="H32" s="1"/>
    </row>
    <row r="33" spans="2:8">
      <c r="B33" s="37"/>
      <c r="C33" s="35"/>
      <c r="D33" s="37"/>
      <c r="E33" s="35"/>
      <c r="F33" s="11" t="s">
        <v>12</v>
      </c>
      <c r="G33" s="14">
        <f>C$5*2*1300000/E32/C$25</f>
        <v>2600000</v>
      </c>
      <c r="H33" s="1"/>
    </row>
    <row r="34" spans="2:8">
      <c r="B34" s="32" t="s">
        <v>92</v>
      </c>
      <c r="C34" s="33">
        <v>1</v>
      </c>
      <c r="D34" s="32" t="s">
        <v>90</v>
      </c>
      <c r="E34" s="40"/>
      <c r="F34" s="15" t="s">
        <v>10</v>
      </c>
      <c r="G34" s="16">
        <f>C$5*4*G25/C$34</f>
        <v>10035200</v>
      </c>
      <c r="H34" s="1"/>
    </row>
    <row r="35" spans="2:8">
      <c r="B35" s="32"/>
      <c r="C35" s="34"/>
      <c r="D35" s="32"/>
      <c r="E35" s="44"/>
      <c r="F35" s="15" t="s">
        <v>14</v>
      </c>
      <c r="G35" s="16">
        <f>C$5*4*G26/C$34</f>
        <v>10240000</v>
      </c>
      <c r="H35" s="1"/>
    </row>
    <row r="36" spans="2:8">
      <c r="B36" s="32"/>
      <c r="C36" s="34"/>
      <c r="D36" s="32"/>
      <c r="E36" s="44"/>
      <c r="F36" s="15" t="s">
        <v>11</v>
      </c>
      <c r="G36" s="16">
        <f>C$5*4*G27/C$34</f>
        <v>10240000</v>
      </c>
      <c r="H36" s="2"/>
    </row>
    <row r="37" spans="2:8">
      <c r="B37" s="32"/>
      <c r="C37" s="34"/>
      <c r="D37" s="32"/>
      <c r="E37" s="44"/>
      <c r="F37" s="15" t="s">
        <v>18</v>
      </c>
      <c r="G37" s="16">
        <f>C$5*4*G28/C$34</f>
        <v>10112000</v>
      </c>
      <c r="H37" s="2"/>
    </row>
    <row r="38" spans="2:8">
      <c r="B38" s="32"/>
      <c r="C38" s="34"/>
      <c r="D38" s="32"/>
      <c r="E38" s="44"/>
      <c r="F38" s="15" t="s">
        <v>15</v>
      </c>
      <c r="G38" s="16">
        <f>C$5*4*G29/C$34</f>
        <v>10112000</v>
      </c>
      <c r="H38" s="2"/>
    </row>
    <row r="39" spans="2:8">
      <c r="B39" s="32"/>
      <c r="C39" s="34"/>
      <c r="D39" s="32"/>
      <c r="E39" s="44"/>
      <c r="F39" s="15" t="s">
        <v>16</v>
      </c>
      <c r="G39" s="16">
        <f>C$5*4*G30/C$34</f>
        <v>9920000</v>
      </c>
      <c r="H39" s="2"/>
    </row>
    <row r="40" spans="2:8">
      <c r="B40" s="32"/>
      <c r="C40" s="34"/>
      <c r="D40" s="32"/>
      <c r="E40" s="44"/>
      <c r="F40" s="15" t="s">
        <v>13</v>
      </c>
      <c r="G40" s="16">
        <f>C$5*4*G31/C$34</f>
        <v>9920000</v>
      </c>
      <c r="H40" s="2"/>
    </row>
    <row r="41" spans="2:8">
      <c r="B41" s="32"/>
      <c r="C41" s="34"/>
      <c r="D41" s="32"/>
      <c r="E41" s="41"/>
      <c r="F41" s="15" t="s">
        <v>12</v>
      </c>
      <c r="G41" s="16">
        <f>C$5*4*G32/C$34</f>
        <v>10400000</v>
      </c>
      <c r="H41" s="2"/>
    </row>
    <row r="42" spans="2:8">
      <c r="B42" s="32"/>
      <c r="C42" s="34"/>
      <c r="D42" s="40" t="s">
        <v>89</v>
      </c>
      <c r="E42" s="33">
        <v>1</v>
      </c>
      <c r="F42" s="15" t="s">
        <v>60</v>
      </c>
      <c r="G42" s="16">
        <f>C$5*2*5000000/E42/C34</f>
        <v>10000000</v>
      </c>
      <c r="H42" s="2"/>
    </row>
    <row r="43" spans="2:8">
      <c r="B43" s="32"/>
      <c r="C43" s="35"/>
      <c r="D43" s="41"/>
      <c r="E43" s="35"/>
      <c r="F43" s="15" t="s">
        <v>12</v>
      </c>
      <c r="G43" s="16">
        <f>C$5*2*5000000/E42/C34</f>
        <v>10000000</v>
      </c>
      <c r="H43" s="2"/>
    </row>
    <row r="44" spans="2:8">
      <c r="B44" s="37" t="s">
        <v>91</v>
      </c>
      <c r="C44" s="33">
        <v>1</v>
      </c>
      <c r="D44" s="37" t="s">
        <v>88</v>
      </c>
      <c r="E44" s="38"/>
      <c r="F44" s="11" t="s">
        <v>10</v>
      </c>
      <c r="G44" s="14">
        <f>C$5*4*G34/C$44</f>
        <v>40140800</v>
      </c>
      <c r="H44" s="2"/>
    </row>
    <row r="45" spans="2:8">
      <c r="B45" s="37"/>
      <c r="C45" s="34"/>
      <c r="D45" s="37"/>
      <c r="E45" s="39"/>
      <c r="F45" s="11" t="s">
        <v>14</v>
      </c>
      <c r="G45" s="14">
        <f>C$5*4*G35/C$44</f>
        <v>40960000</v>
      </c>
      <c r="H45" s="2"/>
    </row>
    <row r="46" spans="2:8">
      <c r="B46" s="37"/>
      <c r="C46" s="34"/>
      <c r="D46" s="37"/>
      <c r="E46" s="39"/>
      <c r="F46" s="11" t="s">
        <v>11</v>
      </c>
      <c r="G46" s="14">
        <f>C$5*4*G36/C$44</f>
        <v>40960000</v>
      </c>
      <c r="H46" s="2"/>
    </row>
    <row r="47" spans="2:8">
      <c r="B47" s="37"/>
      <c r="C47" s="34"/>
      <c r="D47" s="37"/>
      <c r="E47" s="39"/>
      <c r="F47" s="11" t="s">
        <v>18</v>
      </c>
      <c r="G47" s="14">
        <f>C$5*4*G37/C$44</f>
        <v>40448000</v>
      </c>
      <c r="H47" s="2"/>
    </row>
    <row r="48" spans="2:8">
      <c r="B48" s="37"/>
      <c r="C48" s="34"/>
      <c r="D48" s="37"/>
      <c r="E48" s="39"/>
      <c r="F48" s="11" t="s">
        <v>15</v>
      </c>
      <c r="G48" s="14">
        <f>C$5*4*G38/C$44</f>
        <v>40448000</v>
      </c>
      <c r="H48" s="2"/>
    </row>
    <row r="49" spans="2:8">
      <c r="B49" s="37"/>
      <c r="C49" s="34"/>
      <c r="D49" s="37"/>
      <c r="E49" s="39"/>
      <c r="F49" s="11" t="s">
        <v>16</v>
      </c>
      <c r="G49" s="14">
        <f>C$5*4*G39/C$44</f>
        <v>39680000</v>
      </c>
      <c r="H49" s="2"/>
    </row>
    <row r="50" spans="2:8">
      <c r="B50" s="37"/>
      <c r="C50" s="34"/>
      <c r="D50" s="37"/>
      <c r="E50" s="39"/>
      <c r="F50" s="11" t="s">
        <v>13</v>
      </c>
      <c r="G50" s="14">
        <f>C$5*4*G40/C$44</f>
        <v>39680000</v>
      </c>
      <c r="H50" s="2"/>
    </row>
    <row r="51" spans="2:8">
      <c r="B51" s="37"/>
      <c r="C51" s="34"/>
      <c r="D51" s="37"/>
      <c r="E51" s="39"/>
      <c r="F51" s="11" t="s">
        <v>12</v>
      </c>
      <c r="G51" s="14">
        <f>C$5*4*(G41+G43)/C$44</f>
        <v>81600000</v>
      </c>
      <c r="H51" s="2"/>
    </row>
    <row r="52" spans="2:8">
      <c r="B52" s="37"/>
      <c r="C52" s="34"/>
      <c r="D52" s="37"/>
      <c r="E52" s="39"/>
      <c r="F52" s="11" t="s">
        <v>60</v>
      </c>
      <c r="G52" s="14">
        <f>C$5*4*G42/C$44</f>
        <v>40000000</v>
      </c>
      <c r="H52" s="2"/>
    </row>
    <row r="53" spans="2:8">
      <c r="B53" s="37"/>
      <c r="C53" s="34"/>
      <c r="D53" s="37" t="s">
        <v>64</v>
      </c>
      <c r="E53" s="33">
        <v>1</v>
      </c>
      <c r="F53" s="11" t="s">
        <v>60</v>
      </c>
      <c r="G53" s="14">
        <f>C$5*2*15000000/E53/C44</f>
        <v>30000000</v>
      </c>
      <c r="H53" s="2"/>
    </row>
    <row r="54" spans="2:8">
      <c r="B54" s="37"/>
      <c r="C54" s="35"/>
      <c r="D54" s="37"/>
      <c r="E54" s="35"/>
      <c r="F54" s="11" t="s">
        <v>65</v>
      </c>
      <c r="G54" s="14">
        <f>C$5*2*15000000/E53/C44</f>
        <v>30000000</v>
      </c>
      <c r="H54" s="2"/>
    </row>
    <row r="55" spans="2:8">
      <c r="B55" s="32" t="s">
        <v>94</v>
      </c>
      <c r="C55" s="33">
        <v>1</v>
      </c>
      <c r="D55" s="32" t="s">
        <v>93</v>
      </c>
      <c r="E55" s="40"/>
      <c r="F55" s="15" t="s">
        <v>10</v>
      </c>
      <c r="G55" s="16">
        <f>C$5*4*G44/C$55</f>
        <v>160563200</v>
      </c>
      <c r="H55" s="2"/>
    </row>
    <row r="56" spans="2:8">
      <c r="B56" s="32"/>
      <c r="C56" s="34"/>
      <c r="D56" s="32"/>
      <c r="E56" s="44"/>
      <c r="F56" s="15" t="s">
        <v>14</v>
      </c>
      <c r="G56" s="16">
        <f>C$5*4*G45/C$55</f>
        <v>163840000</v>
      </c>
      <c r="H56" s="2"/>
    </row>
    <row r="57" spans="2:8">
      <c r="B57" s="32"/>
      <c r="C57" s="34"/>
      <c r="D57" s="32"/>
      <c r="E57" s="44"/>
      <c r="F57" s="15" t="s">
        <v>11</v>
      </c>
      <c r="G57" s="16">
        <f>C$5*4*G46/C$55</f>
        <v>163840000</v>
      </c>
      <c r="H57" s="2"/>
    </row>
    <row r="58" spans="2:8">
      <c r="B58" s="32"/>
      <c r="C58" s="34"/>
      <c r="D58" s="32"/>
      <c r="E58" s="44"/>
      <c r="F58" s="15" t="s">
        <v>18</v>
      </c>
      <c r="G58" s="16">
        <f>C$5*4*G47/C$55</f>
        <v>161792000</v>
      </c>
      <c r="H58" s="2"/>
    </row>
    <row r="59" spans="2:8">
      <c r="B59" s="32"/>
      <c r="C59" s="34"/>
      <c r="D59" s="32"/>
      <c r="E59" s="44"/>
      <c r="F59" s="15" t="s">
        <v>15</v>
      </c>
      <c r="G59" s="16">
        <f>C$5*4*G48/C$55</f>
        <v>161792000</v>
      </c>
      <c r="H59" s="2"/>
    </row>
    <row r="60" spans="2:8">
      <c r="B60" s="32"/>
      <c r="C60" s="34"/>
      <c r="D60" s="32"/>
      <c r="E60" s="44"/>
      <c r="F60" s="15" t="s">
        <v>16</v>
      </c>
      <c r="G60" s="16">
        <f>C$5*4*G49/C$55</f>
        <v>158720000</v>
      </c>
      <c r="H60" s="2"/>
    </row>
    <row r="61" spans="2:8">
      <c r="B61" s="32"/>
      <c r="C61" s="34"/>
      <c r="D61" s="32"/>
      <c r="E61" s="44"/>
      <c r="F61" s="15" t="s">
        <v>13</v>
      </c>
      <c r="G61" s="16">
        <f>C$5*4*G50/C$55</f>
        <v>158720000</v>
      </c>
      <c r="H61" s="2"/>
    </row>
    <row r="62" spans="2:8">
      <c r="B62" s="32"/>
      <c r="C62" s="34"/>
      <c r="D62" s="32"/>
      <c r="E62" s="44"/>
      <c r="F62" s="15" t="s">
        <v>12</v>
      </c>
      <c r="G62" s="16">
        <f>C$5*4*G51/C$55</f>
        <v>326400000</v>
      </c>
      <c r="H62" s="2"/>
    </row>
    <row r="63" spans="2:8">
      <c r="B63" s="32"/>
      <c r="C63" s="34"/>
      <c r="D63" s="32"/>
      <c r="E63" s="44"/>
      <c r="F63" s="15" t="s">
        <v>60</v>
      </c>
      <c r="G63" s="16">
        <f>C$5*4*(G52+G53)/C$55</f>
        <v>280000000</v>
      </c>
      <c r="H63" s="2"/>
    </row>
    <row r="64" spans="2:8">
      <c r="B64" s="32"/>
      <c r="C64" s="34"/>
      <c r="D64" s="32"/>
      <c r="E64" s="41"/>
      <c r="F64" s="15" t="s">
        <v>65</v>
      </c>
      <c r="G64" s="16">
        <f>C$5*4*G54/C$55</f>
        <v>120000000</v>
      </c>
      <c r="H64" s="2"/>
    </row>
    <row r="65" spans="2:8">
      <c r="B65" s="32"/>
      <c r="C65" s="34"/>
      <c r="D65" s="32" t="s">
        <v>95</v>
      </c>
      <c r="E65" s="33">
        <v>1</v>
      </c>
      <c r="F65" s="15" t="s">
        <v>69</v>
      </c>
      <c r="G65" s="16">
        <f>C$5*2*60000000/E65/C55</f>
        <v>120000000</v>
      </c>
      <c r="H65" s="2"/>
    </row>
    <row r="66" spans="2:8">
      <c r="B66" s="32"/>
      <c r="C66" s="35"/>
      <c r="D66" s="32"/>
      <c r="E66" s="35"/>
      <c r="F66" s="15" t="s">
        <v>96</v>
      </c>
      <c r="G66" s="16">
        <f>C$5*2*60000000/E65/C55</f>
        <v>120000000</v>
      </c>
      <c r="H66" s="2"/>
    </row>
    <row r="67" spans="2:8">
      <c r="B67" s="37" t="s">
        <v>97</v>
      </c>
      <c r="C67" s="33">
        <v>1</v>
      </c>
      <c r="D67" s="37" t="s">
        <v>98</v>
      </c>
      <c r="E67" s="38"/>
      <c r="F67" s="11" t="s">
        <v>10</v>
      </c>
      <c r="G67" s="14">
        <f>C$5*4*G55/C$67</f>
        <v>642252800</v>
      </c>
      <c r="H67" s="2"/>
    </row>
    <row r="68" spans="2:8">
      <c r="B68" s="37"/>
      <c r="C68" s="34"/>
      <c r="D68" s="37"/>
      <c r="E68" s="39"/>
      <c r="F68" s="11" t="s">
        <v>14</v>
      </c>
      <c r="G68" s="14">
        <f>C$5*4*G56/C$67</f>
        <v>655360000</v>
      </c>
      <c r="H68" s="2"/>
    </row>
    <row r="69" spans="2:8">
      <c r="B69" s="37"/>
      <c r="C69" s="34"/>
      <c r="D69" s="37"/>
      <c r="E69" s="39"/>
      <c r="F69" s="11" t="s">
        <v>11</v>
      </c>
      <c r="G69" s="14">
        <f>C$5*4*G57/C$67</f>
        <v>655360000</v>
      </c>
      <c r="H69" s="2"/>
    </row>
    <row r="70" spans="2:8">
      <c r="B70" s="37"/>
      <c r="C70" s="34"/>
      <c r="D70" s="37"/>
      <c r="E70" s="39"/>
      <c r="F70" s="11" t="s">
        <v>18</v>
      </c>
      <c r="G70" s="14">
        <f>C$5*4*G58/C$67</f>
        <v>647168000</v>
      </c>
      <c r="H70" s="2"/>
    </row>
    <row r="71" spans="2:8">
      <c r="B71" s="37"/>
      <c r="C71" s="34"/>
      <c r="D71" s="37"/>
      <c r="E71" s="39"/>
      <c r="F71" s="11" t="s">
        <v>15</v>
      </c>
      <c r="G71" s="14">
        <f>C$5*4*G59/C$67</f>
        <v>647168000</v>
      </c>
    </row>
    <row r="72" spans="2:8">
      <c r="B72" s="37"/>
      <c r="C72" s="34"/>
      <c r="D72" s="37"/>
      <c r="E72" s="39"/>
      <c r="F72" s="11" t="s">
        <v>16</v>
      </c>
      <c r="G72" s="14">
        <f>C$5*4*G60/C$67</f>
        <v>634880000</v>
      </c>
    </row>
    <row r="73" spans="2:8">
      <c r="B73" s="37"/>
      <c r="C73" s="34"/>
      <c r="D73" s="37"/>
      <c r="E73" s="39"/>
      <c r="F73" s="11" t="s">
        <v>13</v>
      </c>
      <c r="G73" s="14">
        <f>C$5*4*G61/C$67</f>
        <v>634880000</v>
      </c>
    </row>
    <row r="74" spans="2:8">
      <c r="B74" s="37"/>
      <c r="C74" s="34"/>
      <c r="D74" s="37"/>
      <c r="E74" s="39"/>
      <c r="F74" s="11" t="s">
        <v>12</v>
      </c>
      <c r="G74" s="14">
        <f>C$5*4*G62/C$67</f>
        <v>1305600000</v>
      </c>
    </row>
    <row r="75" spans="2:8">
      <c r="B75" s="37"/>
      <c r="C75" s="34"/>
      <c r="D75" s="37"/>
      <c r="E75" s="39"/>
      <c r="F75" s="11" t="s">
        <v>60</v>
      </c>
      <c r="G75" s="14">
        <f>C$5*4*G63/C$67</f>
        <v>1120000000</v>
      </c>
    </row>
    <row r="76" spans="2:8">
      <c r="B76" s="37"/>
      <c r="C76" s="34"/>
      <c r="D76" s="37"/>
      <c r="E76" s="39"/>
      <c r="F76" s="11" t="s">
        <v>65</v>
      </c>
      <c r="G76" s="14">
        <f>C$5*4*G64/C$67</f>
        <v>480000000</v>
      </c>
    </row>
    <row r="77" spans="2:8">
      <c r="B77" s="37"/>
      <c r="C77" s="34"/>
      <c r="D77" s="37"/>
      <c r="E77" s="39"/>
      <c r="F77" s="11" t="s">
        <v>69</v>
      </c>
      <c r="G77" s="14">
        <f>C$5*4*G65/C$67</f>
        <v>480000000</v>
      </c>
    </row>
    <row r="78" spans="2:8">
      <c r="B78" s="37"/>
      <c r="C78" s="34"/>
      <c r="D78" s="37"/>
      <c r="E78" s="43"/>
      <c r="F78" s="11" t="s">
        <v>96</v>
      </c>
      <c r="G78" s="14">
        <f>C$5*4*G66/C$67</f>
        <v>480000000</v>
      </c>
    </row>
    <row r="79" spans="2:8">
      <c r="B79" s="37"/>
      <c r="C79" s="34"/>
      <c r="D79" s="37" t="s">
        <v>99</v>
      </c>
      <c r="E79" s="33">
        <v>1</v>
      </c>
      <c r="F79" s="11" t="s">
        <v>73</v>
      </c>
      <c r="G79" s="14">
        <f>C$5*1*240000000/E79/C67</f>
        <v>240000000</v>
      </c>
    </row>
    <row r="80" spans="2:8">
      <c r="B80" s="37"/>
      <c r="C80" s="34"/>
      <c r="D80" s="37"/>
      <c r="E80" s="45"/>
      <c r="F80" s="11" t="s">
        <v>100</v>
      </c>
      <c r="G80" s="14">
        <f>C$5*1*240000000/E79/C67</f>
        <v>240000000</v>
      </c>
    </row>
    <row r="81" spans="2:7">
      <c r="B81" s="37"/>
      <c r="C81" s="34"/>
      <c r="D81" s="37"/>
      <c r="E81" s="34"/>
      <c r="F81" s="11" t="s">
        <v>69</v>
      </c>
      <c r="G81" s="14">
        <f>C$5*2*240000000/E79/C67</f>
        <v>480000000</v>
      </c>
    </row>
  </sheetData>
  <mergeCells count="48">
    <mergeCell ref="E13:E15"/>
    <mergeCell ref="E23:E24"/>
    <mergeCell ref="E16:E17"/>
    <mergeCell ref="E79:E81"/>
    <mergeCell ref="E53:E54"/>
    <mergeCell ref="E65:E66"/>
    <mergeCell ref="B25:B33"/>
    <mergeCell ref="D32:D33"/>
    <mergeCell ref="B13:B17"/>
    <mergeCell ref="D16:D17"/>
    <mergeCell ref="C34:C43"/>
    <mergeCell ref="D25:D31"/>
    <mergeCell ref="D42:D43"/>
    <mergeCell ref="D67:D78"/>
    <mergeCell ref="E67:E78"/>
    <mergeCell ref="C25:C33"/>
    <mergeCell ref="E25:E31"/>
    <mergeCell ref="E34:E41"/>
    <mergeCell ref="E44:E52"/>
    <mergeCell ref="C55:C66"/>
    <mergeCell ref="E55:E64"/>
    <mergeCell ref="C44:C54"/>
    <mergeCell ref="E32:E33"/>
    <mergeCell ref="E42:E43"/>
    <mergeCell ref="B67:B81"/>
    <mergeCell ref="D79:D81"/>
    <mergeCell ref="D65:D66"/>
    <mergeCell ref="B44:B54"/>
    <mergeCell ref="D53:D54"/>
    <mergeCell ref="C67:C81"/>
    <mergeCell ref="B34:B43"/>
    <mergeCell ref="D34:D41"/>
    <mergeCell ref="D44:D52"/>
    <mergeCell ref="B55:B66"/>
    <mergeCell ref="D55:D64"/>
    <mergeCell ref="B7:C7"/>
    <mergeCell ref="D7:E7"/>
    <mergeCell ref="B10:B12"/>
    <mergeCell ref="B18:B24"/>
    <mergeCell ref="D13:D15"/>
    <mergeCell ref="D18:D22"/>
    <mergeCell ref="E18:E22"/>
    <mergeCell ref="C10:C12"/>
    <mergeCell ref="C18:C24"/>
    <mergeCell ref="D23:D24"/>
    <mergeCell ref="C13:C17"/>
    <mergeCell ref="D11:D12"/>
    <mergeCell ref="E11:E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H78"/>
  <sheetViews>
    <sheetView zoomScaleNormal="100" workbookViewId="0">
      <selection activeCell="B4" sqref="B4"/>
    </sheetView>
  </sheetViews>
  <sheetFormatPr baseColWidth="10" defaultRowHeight="15"/>
  <cols>
    <col min="1" max="1" width="1.85546875" style="18" customWidth="1"/>
    <col min="2" max="2" width="35.42578125" style="18" customWidth="1"/>
    <col min="3" max="3" width="4" style="19" bestFit="1" customWidth="1"/>
    <col min="4" max="4" width="34.140625" style="18" customWidth="1"/>
    <col min="5" max="5" width="4" style="19" customWidth="1"/>
    <col min="6" max="6" width="13.85546875" style="18" customWidth="1"/>
    <col min="7" max="7" width="28.28515625" style="19" bestFit="1" customWidth="1"/>
    <col min="8" max="8" width="25.42578125" style="18" customWidth="1"/>
    <col min="9" max="9" width="8.5703125" style="18" customWidth="1"/>
    <col min="10" max="16384" width="11.42578125" style="18"/>
  </cols>
  <sheetData>
    <row r="1" spans="2:7">
      <c r="B1" s="18" t="s">
        <v>31</v>
      </c>
      <c r="D1" s="20" t="s">
        <v>36</v>
      </c>
    </row>
    <row r="2" spans="2:7">
      <c r="D2" s="20"/>
    </row>
    <row r="3" spans="2:7">
      <c r="B3" s="21" t="s">
        <v>101</v>
      </c>
      <c r="G3" s="22" t="s">
        <v>34</v>
      </c>
    </row>
    <row r="5" spans="2:7">
      <c r="B5" s="18" t="s">
        <v>28</v>
      </c>
      <c r="C5" s="23">
        <v>2</v>
      </c>
    </row>
    <row r="7" spans="2:7">
      <c r="B7" s="36" t="s">
        <v>30</v>
      </c>
      <c r="C7" s="36"/>
      <c r="D7" s="36" t="s">
        <v>7</v>
      </c>
      <c r="E7" s="36"/>
      <c r="F7" s="31" t="s">
        <v>8</v>
      </c>
      <c r="G7" s="31"/>
    </row>
    <row r="8" spans="2:7">
      <c r="B8" s="24" t="s">
        <v>29</v>
      </c>
      <c r="C8" s="25" t="s">
        <v>33</v>
      </c>
      <c r="D8" s="24" t="s">
        <v>29</v>
      </c>
      <c r="E8" s="25" t="s">
        <v>33</v>
      </c>
      <c r="F8" s="24" t="s">
        <v>29</v>
      </c>
      <c r="G8" s="25" t="s">
        <v>87</v>
      </c>
    </row>
    <row r="9" spans="2:7">
      <c r="B9" s="17" t="s">
        <v>37</v>
      </c>
      <c r="C9" s="12">
        <v>1</v>
      </c>
      <c r="D9" s="17" t="s">
        <v>19</v>
      </c>
      <c r="E9" s="12">
        <v>1</v>
      </c>
      <c r="F9" s="17" t="s">
        <v>10</v>
      </c>
      <c r="G9" s="26">
        <f>C$5*2*2400/E9/C9</f>
        <v>9600</v>
      </c>
    </row>
    <row r="10" spans="2:7">
      <c r="B10" s="32" t="s">
        <v>38</v>
      </c>
      <c r="C10" s="46">
        <v>1</v>
      </c>
      <c r="D10" s="27" t="s">
        <v>46</v>
      </c>
      <c r="E10" s="27"/>
      <c r="F10" s="27" t="s">
        <v>10</v>
      </c>
      <c r="G10" s="28">
        <f>C$5*4*G9/C$10</f>
        <v>76800</v>
      </c>
    </row>
    <row r="11" spans="2:7">
      <c r="B11" s="32"/>
      <c r="C11" s="47"/>
      <c r="D11" s="40" t="s">
        <v>20</v>
      </c>
      <c r="E11" s="46">
        <v>1</v>
      </c>
      <c r="F11" s="27" t="s">
        <v>14</v>
      </c>
      <c r="G11" s="28">
        <f>C$5*2*9800/E11/C$10</f>
        <v>39200</v>
      </c>
    </row>
    <row r="12" spans="2:7">
      <c r="B12" s="32"/>
      <c r="C12" s="47"/>
      <c r="D12" s="41"/>
      <c r="E12" s="47"/>
      <c r="F12" s="27" t="s">
        <v>11</v>
      </c>
      <c r="G12" s="28">
        <f>C$5*2*9800/E11/C$10</f>
        <v>39200</v>
      </c>
    </row>
    <row r="13" spans="2:7">
      <c r="B13" s="37" t="s">
        <v>39</v>
      </c>
      <c r="C13" s="46">
        <v>1</v>
      </c>
      <c r="D13" s="37" t="s">
        <v>41</v>
      </c>
      <c r="E13" s="38"/>
      <c r="F13" s="17" t="s">
        <v>14</v>
      </c>
      <c r="G13" s="26">
        <f>C$5*4*G11/C$13</f>
        <v>313600</v>
      </c>
    </row>
    <row r="14" spans="2:7">
      <c r="B14" s="37"/>
      <c r="C14" s="47"/>
      <c r="D14" s="37"/>
      <c r="E14" s="39"/>
      <c r="F14" s="17" t="s">
        <v>11</v>
      </c>
      <c r="G14" s="26">
        <f>C$5*4*G12/C$13</f>
        <v>313600</v>
      </c>
    </row>
    <row r="15" spans="2:7">
      <c r="B15" s="37"/>
      <c r="C15" s="47"/>
      <c r="D15" s="37"/>
      <c r="E15" s="43"/>
      <c r="F15" s="17" t="s">
        <v>10</v>
      </c>
      <c r="G15" s="26">
        <f>C$5*4*G10/C$13</f>
        <v>614400</v>
      </c>
    </row>
    <row r="16" spans="2:7">
      <c r="B16" s="37"/>
      <c r="C16" s="47"/>
      <c r="D16" s="37" t="s">
        <v>40</v>
      </c>
      <c r="E16" s="46">
        <v>1</v>
      </c>
      <c r="F16" s="17" t="s">
        <v>52</v>
      </c>
      <c r="G16" s="26">
        <f>C$5*2*39000/E$16/C$13</f>
        <v>156000</v>
      </c>
    </row>
    <row r="17" spans="2:7">
      <c r="B17" s="37"/>
      <c r="C17" s="47"/>
      <c r="D17" s="37"/>
      <c r="E17" s="47"/>
      <c r="F17" s="17" t="s">
        <v>15</v>
      </c>
      <c r="G17" s="26">
        <f>C$5*2*39000/E$16/C$13</f>
        <v>156000</v>
      </c>
    </row>
    <row r="18" spans="2:7">
      <c r="B18" s="32" t="s">
        <v>76</v>
      </c>
      <c r="C18" s="46">
        <v>1</v>
      </c>
      <c r="D18" s="32" t="s">
        <v>43</v>
      </c>
      <c r="E18" s="40"/>
      <c r="F18" s="27" t="s">
        <v>14</v>
      </c>
      <c r="G18" s="28">
        <f>C$5*4*G13/C18</f>
        <v>2508800</v>
      </c>
    </row>
    <row r="19" spans="2:7">
      <c r="B19" s="32"/>
      <c r="C19" s="47"/>
      <c r="D19" s="32"/>
      <c r="E19" s="44"/>
      <c r="F19" s="27" t="s">
        <v>11</v>
      </c>
      <c r="G19" s="28">
        <f>C$5*4*G14/C18</f>
        <v>2508800</v>
      </c>
    </row>
    <row r="20" spans="2:7">
      <c r="B20" s="32"/>
      <c r="C20" s="47"/>
      <c r="D20" s="32"/>
      <c r="E20" s="44"/>
      <c r="F20" s="27" t="s">
        <v>10</v>
      </c>
      <c r="G20" s="28">
        <f>C$5*4*G15/C18</f>
        <v>4915200</v>
      </c>
    </row>
    <row r="21" spans="2:7">
      <c r="B21" s="32"/>
      <c r="C21" s="47"/>
      <c r="D21" s="32"/>
      <c r="E21" s="44"/>
      <c r="F21" s="27" t="s">
        <v>52</v>
      </c>
      <c r="G21" s="28">
        <f>C$5*4*G16/C18</f>
        <v>1248000</v>
      </c>
    </row>
    <row r="22" spans="2:7">
      <c r="B22" s="32"/>
      <c r="C22" s="47"/>
      <c r="D22" s="32"/>
      <c r="E22" s="41"/>
      <c r="F22" s="27" t="s">
        <v>15</v>
      </c>
      <c r="G22" s="28">
        <f>C$5*4*G17/C18</f>
        <v>1248000</v>
      </c>
    </row>
    <row r="23" spans="2:7">
      <c r="B23" s="32"/>
      <c r="C23" s="47"/>
      <c r="D23" s="32" t="s">
        <v>42</v>
      </c>
      <c r="E23" s="46">
        <v>1</v>
      </c>
      <c r="F23" s="27" t="s">
        <v>15</v>
      </c>
      <c r="G23" s="28">
        <f>C$5*2*160000/E23/C18</f>
        <v>640000</v>
      </c>
    </row>
    <row r="24" spans="2:7">
      <c r="B24" s="32"/>
      <c r="C24" s="47"/>
      <c r="D24" s="32"/>
      <c r="E24" s="47"/>
      <c r="F24" s="27" t="s">
        <v>13</v>
      </c>
      <c r="G24" s="28">
        <f>C$5*2*160000/E23/C18</f>
        <v>640000</v>
      </c>
    </row>
    <row r="25" spans="2:7">
      <c r="B25" s="37" t="s">
        <v>44</v>
      </c>
      <c r="C25" s="46">
        <v>1</v>
      </c>
      <c r="D25" s="37" t="s">
        <v>75</v>
      </c>
      <c r="E25" s="38"/>
      <c r="F25" s="17" t="s">
        <v>14</v>
      </c>
      <c r="G25" s="26">
        <f>C$5*4*G18/C$25</f>
        <v>20070400</v>
      </c>
    </row>
    <row r="26" spans="2:7">
      <c r="B26" s="37"/>
      <c r="C26" s="47"/>
      <c r="D26" s="37"/>
      <c r="E26" s="39"/>
      <c r="F26" s="17" t="s">
        <v>11</v>
      </c>
      <c r="G26" s="26">
        <f>C$5*4*G19/C$25</f>
        <v>20070400</v>
      </c>
    </row>
    <row r="27" spans="2:7">
      <c r="B27" s="37"/>
      <c r="C27" s="47"/>
      <c r="D27" s="37"/>
      <c r="E27" s="39"/>
      <c r="F27" s="17" t="s">
        <v>10</v>
      </c>
      <c r="G27" s="26">
        <f>C$5*4*G20/C$25</f>
        <v>39321600</v>
      </c>
    </row>
    <row r="28" spans="2:7">
      <c r="B28" s="37"/>
      <c r="C28" s="47"/>
      <c r="D28" s="37"/>
      <c r="E28" s="39"/>
      <c r="F28" s="17" t="s">
        <v>52</v>
      </c>
      <c r="G28" s="26">
        <f>C$5*4*G21/C$25</f>
        <v>9984000</v>
      </c>
    </row>
    <row r="29" spans="2:7">
      <c r="B29" s="37"/>
      <c r="C29" s="47"/>
      <c r="D29" s="37"/>
      <c r="E29" s="39"/>
      <c r="F29" s="17" t="s">
        <v>15</v>
      </c>
      <c r="G29" s="26">
        <f>C$5*4*(G22+G23)/C$25</f>
        <v>15104000</v>
      </c>
    </row>
    <row r="30" spans="2:7">
      <c r="B30" s="37"/>
      <c r="C30" s="47"/>
      <c r="D30" s="37"/>
      <c r="E30" s="35"/>
      <c r="F30" s="17" t="s">
        <v>13</v>
      </c>
      <c r="G30" s="26">
        <f>C$5*4*G24/C$25</f>
        <v>5120000</v>
      </c>
    </row>
    <row r="31" spans="2:7">
      <c r="B31" s="37"/>
      <c r="C31" s="47"/>
      <c r="D31" s="37" t="s">
        <v>45</v>
      </c>
      <c r="E31" s="46">
        <v>1</v>
      </c>
      <c r="F31" s="17" t="s">
        <v>17</v>
      </c>
      <c r="G31" s="26">
        <f>C$5*2*630000/E31/C$25</f>
        <v>2520000</v>
      </c>
    </row>
    <row r="32" spans="2:7">
      <c r="B32" s="37"/>
      <c r="C32" s="47"/>
      <c r="D32" s="37"/>
      <c r="E32" s="47"/>
      <c r="F32" s="17" t="s">
        <v>12</v>
      </c>
      <c r="G32" s="26">
        <f>C$5*2*630000/E31/C$25</f>
        <v>2520000</v>
      </c>
    </row>
    <row r="33" spans="2:8">
      <c r="B33" s="32" t="s">
        <v>77</v>
      </c>
      <c r="C33" s="46">
        <v>1</v>
      </c>
      <c r="D33" s="32" t="s">
        <v>78</v>
      </c>
      <c r="E33" s="40"/>
      <c r="F33" s="27" t="s">
        <v>14</v>
      </c>
      <c r="G33" s="28">
        <f>C$5*4*G25/C$33</f>
        <v>160563200</v>
      </c>
      <c r="H33" s="29"/>
    </row>
    <row r="34" spans="2:8">
      <c r="B34" s="32"/>
      <c r="C34" s="47"/>
      <c r="D34" s="32"/>
      <c r="E34" s="44"/>
      <c r="F34" s="27" t="s">
        <v>11</v>
      </c>
      <c r="G34" s="28">
        <f>C$5*4*G26/C$33</f>
        <v>160563200</v>
      </c>
      <c r="H34" s="29"/>
    </row>
    <row r="35" spans="2:8">
      <c r="B35" s="32"/>
      <c r="C35" s="47"/>
      <c r="D35" s="32"/>
      <c r="E35" s="44"/>
      <c r="F35" s="27" t="s">
        <v>10</v>
      </c>
      <c r="G35" s="28">
        <f>C$5*4*G27/C$33</f>
        <v>314572800</v>
      </c>
      <c r="H35" s="29"/>
    </row>
    <row r="36" spans="2:8">
      <c r="B36" s="32"/>
      <c r="C36" s="47"/>
      <c r="D36" s="32"/>
      <c r="E36" s="44"/>
      <c r="F36" s="27" t="s">
        <v>52</v>
      </c>
      <c r="G36" s="28">
        <f>C$5*4*G28/C$33</f>
        <v>79872000</v>
      </c>
      <c r="H36" s="29"/>
    </row>
    <row r="37" spans="2:8">
      <c r="B37" s="32"/>
      <c r="C37" s="47"/>
      <c r="D37" s="32"/>
      <c r="E37" s="44"/>
      <c r="F37" s="27" t="s">
        <v>15</v>
      </c>
      <c r="G37" s="28">
        <f>C$5*4*G29/C$33</f>
        <v>120832000</v>
      </c>
      <c r="H37" s="30"/>
    </row>
    <row r="38" spans="2:8">
      <c r="B38" s="32"/>
      <c r="C38" s="47"/>
      <c r="D38" s="32"/>
      <c r="E38" s="44"/>
      <c r="F38" s="27" t="s">
        <v>13</v>
      </c>
      <c r="G38" s="28">
        <f>C$5*4*G30/C$33</f>
        <v>40960000</v>
      </c>
      <c r="H38" s="30"/>
    </row>
    <row r="39" spans="2:8">
      <c r="B39" s="32"/>
      <c r="C39" s="47"/>
      <c r="D39" s="32"/>
      <c r="E39" s="44"/>
      <c r="F39" s="27" t="s">
        <v>17</v>
      </c>
      <c r="G39" s="28">
        <f>C$5*4*G31/C$33</f>
        <v>20160000</v>
      </c>
      <c r="H39" s="30"/>
    </row>
    <row r="40" spans="2:8">
      <c r="B40" s="32"/>
      <c r="C40" s="47"/>
      <c r="D40" s="32"/>
      <c r="E40" s="41"/>
      <c r="F40" s="27" t="s">
        <v>12</v>
      </c>
      <c r="G40" s="28">
        <f>C$5*4*G32/C$33</f>
        <v>20160000</v>
      </c>
      <c r="H40" s="30"/>
    </row>
    <row r="41" spans="2:8">
      <c r="B41" s="32"/>
      <c r="C41" s="47"/>
      <c r="D41" s="32" t="s">
        <v>79</v>
      </c>
      <c r="E41" s="46">
        <v>1</v>
      </c>
      <c r="F41" s="27" t="s">
        <v>13</v>
      </c>
      <c r="G41" s="28">
        <f>C$5*2*2500000/E41/C33</f>
        <v>10000000</v>
      </c>
      <c r="H41" s="30"/>
    </row>
    <row r="42" spans="2:8">
      <c r="B42" s="32"/>
      <c r="C42" s="47"/>
      <c r="D42" s="32"/>
      <c r="E42" s="47"/>
      <c r="F42" s="27" t="s">
        <v>27</v>
      </c>
      <c r="G42" s="28">
        <f>C$5*2*2500000/E41/C33</f>
        <v>10000000</v>
      </c>
      <c r="H42" s="30"/>
    </row>
    <row r="43" spans="2:8">
      <c r="B43" s="37" t="s">
        <v>80</v>
      </c>
      <c r="C43" s="46">
        <v>1</v>
      </c>
      <c r="D43" s="37" t="s">
        <v>62</v>
      </c>
      <c r="E43" s="38"/>
      <c r="F43" s="17" t="s">
        <v>14</v>
      </c>
      <c r="G43" s="26">
        <f>C$5*4*G33/C$43</f>
        <v>1284505600</v>
      </c>
      <c r="H43" s="30"/>
    </row>
    <row r="44" spans="2:8">
      <c r="B44" s="37"/>
      <c r="C44" s="47"/>
      <c r="D44" s="37"/>
      <c r="E44" s="39"/>
      <c r="F44" s="17" t="s">
        <v>11</v>
      </c>
      <c r="G44" s="26">
        <f>C$5*4*G34/C$43</f>
        <v>1284505600</v>
      </c>
      <c r="H44" s="30"/>
    </row>
    <row r="45" spans="2:8">
      <c r="B45" s="37"/>
      <c r="C45" s="47"/>
      <c r="D45" s="37"/>
      <c r="E45" s="39"/>
      <c r="F45" s="17" t="s">
        <v>10</v>
      </c>
      <c r="G45" s="26">
        <f>C$5*4*G35/C$43</f>
        <v>2516582400</v>
      </c>
      <c r="H45" s="30"/>
    </row>
    <row r="46" spans="2:8">
      <c r="B46" s="37"/>
      <c r="C46" s="47"/>
      <c r="D46" s="37"/>
      <c r="E46" s="39"/>
      <c r="F46" s="17" t="s">
        <v>52</v>
      </c>
      <c r="G46" s="26">
        <f>C$5*4*G36/C$43</f>
        <v>638976000</v>
      </c>
      <c r="H46" s="30"/>
    </row>
    <row r="47" spans="2:8">
      <c r="B47" s="37"/>
      <c r="C47" s="47"/>
      <c r="D47" s="37"/>
      <c r="E47" s="39"/>
      <c r="F47" s="17" t="s">
        <v>15</v>
      </c>
      <c r="G47" s="26">
        <f>C$5*4*G37/C$43</f>
        <v>966656000</v>
      </c>
      <c r="H47" s="30"/>
    </row>
    <row r="48" spans="2:8">
      <c r="B48" s="37"/>
      <c r="C48" s="47"/>
      <c r="D48" s="37"/>
      <c r="E48" s="39"/>
      <c r="F48" s="17" t="s">
        <v>13</v>
      </c>
      <c r="G48" s="26">
        <f>C$5*4*(G38+G41)/C$43</f>
        <v>407680000</v>
      </c>
      <c r="H48" s="30"/>
    </row>
    <row r="49" spans="2:8">
      <c r="B49" s="37"/>
      <c r="C49" s="47"/>
      <c r="D49" s="37"/>
      <c r="E49" s="39"/>
      <c r="F49" s="17" t="s">
        <v>17</v>
      </c>
      <c r="G49" s="26">
        <f>C$5*4*G39/C$43</f>
        <v>161280000</v>
      </c>
      <c r="H49" s="30"/>
    </row>
    <row r="50" spans="2:8">
      <c r="B50" s="37"/>
      <c r="C50" s="47"/>
      <c r="D50" s="37"/>
      <c r="E50" s="39"/>
      <c r="F50" s="17" t="s">
        <v>12</v>
      </c>
      <c r="G50" s="26">
        <f>C$5*4*G40/C$43</f>
        <v>161280000</v>
      </c>
      <c r="H50" s="30"/>
    </row>
    <row r="51" spans="2:8">
      <c r="B51" s="37"/>
      <c r="C51" s="47"/>
      <c r="D51" s="37"/>
      <c r="E51" s="43"/>
      <c r="F51" s="17" t="s">
        <v>27</v>
      </c>
      <c r="G51" s="26">
        <f>C$5*4*G42/C$43</f>
        <v>80000000</v>
      </c>
      <c r="H51" s="30"/>
    </row>
    <row r="52" spans="2:8">
      <c r="B52" s="37"/>
      <c r="C52" s="47"/>
      <c r="D52" s="37" t="s">
        <v>81</v>
      </c>
      <c r="E52" s="46">
        <v>1</v>
      </c>
      <c r="F52" s="17" t="s">
        <v>27</v>
      </c>
      <c r="G52" s="26">
        <f>C$5*2*10000000/E52/C43</f>
        <v>40000000</v>
      </c>
      <c r="H52" s="30"/>
    </row>
    <row r="53" spans="2:8">
      <c r="B53" s="37"/>
      <c r="C53" s="47"/>
      <c r="D53" s="37"/>
      <c r="E53" s="47"/>
      <c r="F53" s="17" t="s">
        <v>82</v>
      </c>
      <c r="G53" s="26">
        <f>C$5*2*10000000/E52/C43</f>
        <v>40000000</v>
      </c>
      <c r="H53" s="30"/>
    </row>
    <row r="54" spans="2:8">
      <c r="B54" s="32" t="s">
        <v>83</v>
      </c>
      <c r="C54" s="46">
        <v>1</v>
      </c>
      <c r="D54" s="32" t="s">
        <v>84</v>
      </c>
      <c r="E54" s="40"/>
      <c r="F54" s="27" t="s">
        <v>14</v>
      </c>
      <c r="G54" s="28">
        <f>C$5*4*G43/C$54</f>
        <v>10276044800</v>
      </c>
      <c r="H54" s="30"/>
    </row>
    <row r="55" spans="2:8">
      <c r="B55" s="32"/>
      <c r="C55" s="47"/>
      <c r="D55" s="32"/>
      <c r="E55" s="44"/>
      <c r="F55" s="27" t="s">
        <v>11</v>
      </c>
      <c r="G55" s="28">
        <f>C$5*4*G44/C$54</f>
        <v>10276044800</v>
      </c>
      <c r="H55" s="30"/>
    </row>
    <row r="56" spans="2:8">
      <c r="B56" s="32"/>
      <c r="C56" s="47"/>
      <c r="D56" s="32"/>
      <c r="E56" s="44"/>
      <c r="F56" s="27" t="s">
        <v>10</v>
      </c>
      <c r="G56" s="28">
        <f>C$5*4*G45/C$54</f>
        <v>20132659200</v>
      </c>
      <c r="H56" s="30"/>
    </row>
    <row r="57" spans="2:8">
      <c r="B57" s="32"/>
      <c r="C57" s="47"/>
      <c r="D57" s="32"/>
      <c r="E57" s="44"/>
      <c r="F57" s="27" t="s">
        <v>52</v>
      </c>
      <c r="G57" s="28">
        <f>C$5*4*G46/C$54</f>
        <v>5111808000</v>
      </c>
      <c r="H57" s="30"/>
    </row>
    <row r="58" spans="2:8">
      <c r="B58" s="32"/>
      <c r="C58" s="47"/>
      <c r="D58" s="32"/>
      <c r="E58" s="44"/>
      <c r="F58" s="27" t="s">
        <v>15</v>
      </c>
      <c r="G58" s="28">
        <f>C$5*4*G47/C$54</f>
        <v>7733248000</v>
      </c>
      <c r="H58" s="30"/>
    </row>
    <row r="59" spans="2:8">
      <c r="B59" s="32"/>
      <c r="C59" s="47"/>
      <c r="D59" s="32"/>
      <c r="E59" s="44"/>
      <c r="F59" s="27" t="s">
        <v>13</v>
      </c>
      <c r="G59" s="28">
        <f>C$5*4*G48/C$54</f>
        <v>3261440000</v>
      </c>
      <c r="H59" s="30"/>
    </row>
    <row r="60" spans="2:8">
      <c r="B60" s="32"/>
      <c r="C60" s="47"/>
      <c r="D60" s="32"/>
      <c r="E60" s="44"/>
      <c r="F60" s="27" t="s">
        <v>17</v>
      </c>
      <c r="G60" s="28">
        <f>C$5*4*G49/C$54</f>
        <v>1290240000</v>
      </c>
      <c r="H60" s="30"/>
    </row>
    <row r="61" spans="2:8">
      <c r="B61" s="32"/>
      <c r="C61" s="47"/>
      <c r="D61" s="32"/>
      <c r="E61" s="44"/>
      <c r="F61" s="27" t="s">
        <v>12</v>
      </c>
      <c r="G61" s="28">
        <f>C$5*4*G50/C$54</f>
        <v>1290240000</v>
      </c>
      <c r="H61" s="30"/>
    </row>
    <row r="62" spans="2:8">
      <c r="B62" s="32"/>
      <c r="C62" s="47"/>
      <c r="D62" s="32"/>
      <c r="E62" s="44"/>
      <c r="F62" s="27" t="s">
        <v>27</v>
      </c>
      <c r="G62" s="28">
        <f>C$5*4*(G51+G52)/C$54</f>
        <v>960000000</v>
      </c>
      <c r="H62" s="30"/>
    </row>
    <row r="63" spans="2:8">
      <c r="B63" s="32"/>
      <c r="C63" s="47"/>
      <c r="D63" s="32"/>
      <c r="E63" s="41"/>
      <c r="F63" s="27" t="s">
        <v>82</v>
      </c>
      <c r="G63" s="28">
        <f>C$5*4*G53/C$54</f>
        <v>320000000</v>
      </c>
      <c r="H63" s="30"/>
    </row>
    <row r="64" spans="2:8">
      <c r="B64" s="32"/>
      <c r="C64" s="47"/>
      <c r="D64" s="32" t="s">
        <v>85</v>
      </c>
      <c r="E64" s="46">
        <v>1</v>
      </c>
      <c r="F64" s="27" t="s">
        <v>82</v>
      </c>
      <c r="G64" s="28">
        <f>C$5*2*40000000/E64/C54</f>
        <v>160000000</v>
      </c>
      <c r="H64" s="30"/>
    </row>
    <row r="65" spans="2:8">
      <c r="B65" s="32"/>
      <c r="C65" s="47"/>
      <c r="D65" s="32"/>
      <c r="E65" s="47"/>
      <c r="F65" s="27" t="s">
        <v>61</v>
      </c>
      <c r="G65" s="28">
        <f>C$5*2*40000000/E64/C54</f>
        <v>160000000</v>
      </c>
      <c r="H65" s="30"/>
    </row>
    <row r="66" spans="2:8">
      <c r="B66" s="37" t="s">
        <v>86</v>
      </c>
      <c r="C66" s="46">
        <v>1</v>
      </c>
      <c r="D66" s="37" t="s">
        <v>70</v>
      </c>
      <c r="E66" s="38"/>
      <c r="F66" s="17" t="s">
        <v>14</v>
      </c>
      <c r="G66" s="26">
        <f>C$5*4*G54/C$66</f>
        <v>82208358400</v>
      </c>
      <c r="H66" s="30"/>
    </row>
    <row r="67" spans="2:8">
      <c r="B67" s="37"/>
      <c r="C67" s="47"/>
      <c r="D67" s="37"/>
      <c r="E67" s="39"/>
      <c r="F67" s="17" t="s">
        <v>11</v>
      </c>
      <c r="G67" s="26">
        <f>C$5*4*G55/C$66</f>
        <v>82208358400</v>
      </c>
      <c r="H67" s="30"/>
    </row>
    <row r="68" spans="2:8">
      <c r="B68" s="37"/>
      <c r="C68" s="47"/>
      <c r="D68" s="37"/>
      <c r="E68" s="39"/>
      <c r="F68" s="17" t="s">
        <v>10</v>
      </c>
      <c r="G68" s="26">
        <f>C$5*4*G56/C$66</f>
        <v>161061273600</v>
      </c>
      <c r="H68" s="30"/>
    </row>
    <row r="69" spans="2:8">
      <c r="B69" s="37"/>
      <c r="C69" s="47"/>
      <c r="D69" s="37"/>
      <c r="E69" s="39"/>
      <c r="F69" s="17" t="s">
        <v>52</v>
      </c>
      <c r="G69" s="26">
        <f>C$5*4*G57/C$66</f>
        <v>40894464000</v>
      </c>
      <c r="H69" s="30"/>
    </row>
    <row r="70" spans="2:8">
      <c r="B70" s="37"/>
      <c r="C70" s="47"/>
      <c r="D70" s="37"/>
      <c r="E70" s="39"/>
      <c r="F70" s="17" t="s">
        <v>15</v>
      </c>
      <c r="G70" s="26">
        <f>C$5*4*G58/C$66</f>
        <v>61865984000</v>
      </c>
    </row>
    <row r="71" spans="2:8">
      <c r="B71" s="37"/>
      <c r="C71" s="47"/>
      <c r="D71" s="37"/>
      <c r="E71" s="39"/>
      <c r="F71" s="17" t="s">
        <v>13</v>
      </c>
      <c r="G71" s="26">
        <f>C$5*4*G59/C$66</f>
        <v>26091520000</v>
      </c>
    </row>
    <row r="72" spans="2:8">
      <c r="B72" s="37"/>
      <c r="C72" s="47"/>
      <c r="D72" s="37"/>
      <c r="E72" s="39"/>
      <c r="F72" s="17" t="s">
        <v>17</v>
      </c>
      <c r="G72" s="26">
        <f>C$5*4*G60/C$66</f>
        <v>10321920000</v>
      </c>
    </row>
    <row r="73" spans="2:8">
      <c r="B73" s="37"/>
      <c r="C73" s="47"/>
      <c r="D73" s="37"/>
      <c r="E73" s="39"/>
      <c r="F73" s="17" t="s">
        <v>12</v>
      </c>
      <c r="G73" s="26">
        <f>C$5*4*G61/C$66</f>
        <v>10321920000</v>
      </c>
    </row>
    <row r="74" spans="2:8">
      <c r="B74" s="37"/>
      <c r="C74" s="47"/>
      <c r="D74" s="37"/>
      <c r="E74" s="39"/>
      <c r="F74" s="17" t="s">
        <v>27</v>
      </c>
      <c r="G74" s="26">
        <f>C$5*4*G62/C$66</f>
        <v>7680000000</v>
      </c>
    </row>
    <row r="75" spans="2:8">
      <c r="B75" s="37"/>
      <c r="C75" s="47"/>
      <c r="D75" s="37"/>
      <c r="E75" s="39"/>
      <c r="F75" s="17" t="s">
        <v>82</v>
      </c>
      <c r="G75" s="26">
        <f>C$5*4*(G63+G64)/C$66</f>
        <v>3840000000</v>
      </c>
    </row>
    <row r="76" spans="2:8">
      <c r="B76" s="37"/>
      <c r="C76" s="47"/>
      <c r="D76" s="37"/>
      <c r="E76" s="43"/>
      <c r="F76" s="17" t="s">
        <v>61</v>
      </c>
      <c r="G76" s="26">
        <f>C$5*4*G65/C$66</f>
        <v>1280000000</v>
      </c>
    </row>
    <row r="77" spans="2:8">
      <c r="B77" s="37"/>
      <c r="C77" s="47"/>
      <c r="D77" s="37" t="s">
        <v>72</v>
      </c>
      <c r="E77" s="46">
        <v>1</v>
      </c>
      <c r="F77" s="17" t="s">
        <v>73</v>
      </c>
      <c r="G77" s="26">
        <f>C$5*2*160000000/E77/C66</f>
        <v>640000000</v>
      </c>
    </row>
    <row r="78" spans="2:8">
      <c r="B78" s="37"/>
      <c r="C78" s="47"/>
      <c r="D78" s="37"/>
      <c r="E78" s="47"/>
      <c r="F78" s="17" t="s">
        <v>74</v>
      </c>
      <c r="G78" s="26">
        <f>C$5*2*160000000/E77/C66</f>
        <v>640000000</v>
      </c>
    </row>
  </sheetData>
  <mergeCells count="48">
    <mergeCell ref="D11:D12"/>
    <mergeCell ref="E66:E76"/>
    <mergeCell ref="E54:E63"/>
    <mergeCell ref="E43:E51"/>
    <mergeCell ref="E33:E40"/>
    <mergeCell ref="E41:E42"/>
    <mergeCell ref="E18:E22"/>
    <mergeCell ref="E13:E15"/>
    <mergeCell ref="E25:E30"/>
    <mergeCell ref="E23:E24"/>
    <mergeCell ref="C13:C17"/>
    <mergeCell ref="E16:E17"/>
    <mergeCell ref="C18:C24"/>
    <mergeCell ref="D25:D30"/>
    <mergeCell ref="D18:D22"/>
    <mergeCell ref="D23:D24"/>
    <mergeCell ref="D33:D40"/>
    <mergeCell ref="D41:D42"/>
    <mergeCell ref="D52:D53"/>
    <mergeCell ref="C25:C32"/>
    <mergeCell ref="E31:E32"/>
    <mergeCell ref="D31:D32"/>
    <mergeCell ref="C43:C53"/>
    <mergeCell ref="E52:E53"/>
    <mergeCell ref="C54:C65"/>
    <mergeCell ref="D66:D76"/>
    <mergeCell ref="D54:D63"/>
    <mergeCell ref="D43:D51"/>
    <mergeCell ref="D64:D65"/>
    <mergeCell ref="D77:D78"/>
    <mergeCell ref="E77:E78"/>
    <mergeCell ref="E64:E65"/>
    <mergeCell ref="C66:C78"/>
    <mergeCell ref="B66:B78"/>
    <mergeCell ref="B7:C7"/>
    <mergeCell ref="D7:E7"/>
    <mergeCell ref="B10:B12"/>
    <mergeCell ref="B18:B24"/>
    <mergeCell ref="D13:D15"/>
    <mergeCell ref="D16:D17"/>
    <mergeCell ref="E11:E12"/>
    <mergeCell ref="C10:C12"/>
    <mergeCell ref="B33:B42"/>
    <mergeCell ref="B54:B65"/>
    <mergeCell ref="B13:B17"/>
    <mergeCell ref="B25:B32"/>
    <mergeCell ref="B43:B53"/>
    <mergeCell ref="C33:C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Feuil7</vt:lpstr>
      <vt:lpstr>Feuil2</vt:lpstr>
      <vt:lpstr>Feuil6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Enfants</dc:creator>
  <cp:lastModifiedBy>Enfants</cp:lastModifiedBy>
  <dcterms:created xsi:type="dcterms:W3CDTF">2013-06-24T01:31:38Z</dcterms:created>
  <dcterms:modified xsi:type="dcterms:W3CDTF">2013-06-28T05:32:58Z</dcterms:modified>
</cp:coreProperties>
</file>