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EAD9" lockStructure="1"/>
  <bookViews>
    <workbookView xWindow="480" yWindow="360" windowWidth="18540" windowHeight="10875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CT">Feuil2!$A$1:$A$11</definedName>
    <definedName name="F">Feuil2!$C$1:$C$10</definedName>
    <definedName name="PA">Feuil2!$B$1:$B$7</definedName>
    <definedName name="SAUVEGARDE">Feuil2!$E$1:$E$5</definedName>
    <definedName name="SAV">Feuil2!$E$1:$E$6</definedName>
    <definedName name="SAVE">Feuil2!$E$1:$E$5</definedName>
    <definedName name="TIR">Feuil2!$D$1:$D$40</definedName>
    <definedName name="yesno">Feuil2!$F$1:$F$2</definedName>
  </definedNames>
  <calcPr calcId="145621"/>
</workbook>
</file>

<file path=xl/calcChain.xml><?xml version="1.0" encoding="utf-8"?>
<calcChain xmlns="http://schemas.openxmlformats.org/spreadsheetml/2006/main">
  <c r="N9" i="1" l="1"/>
  <c r="O23" i="1" s="1"/>
  <c r="N8" i="1"/>
  <c r="N13" i="1" s="1"/>
  <c r="L9" i="1"/>
  <c r="M13" i="1" s="1"/>
  <c r="L8" i="1"/>
  <c r="L27" i="1" s="1"/>
  <c r="K27" i="1"/>
  <c r="I27" i="1"/>
  <c r="K32" i="1"/>
  <c r="I32" i="1"/>
  <c r="G32" i="1"/>
  <c r="G33" i="1" s="1"/>
  <c r="K31" i="1"/>
  <c r="I31" i="1"/>
  <c r="G31" i="1"/>
  <c r="F23" i="1"/>
  <c r="K23" i="1"/>
  <c r="I23" i="1"/>
  <c r="G23" i="1"/>
  <c r="J23" i="1"/>
  <c r="H23" i="1"/>
  <c r="K21" i="1"/>
  <c r="I21" i="1"/>
  <c r="G21" i="1"/>
  <c r="J21" i="1"/>
  <c r="H21" i="1"/>
  <c r="F21" i="1"/>
  <c r="K15" i="1"/>
  <c r="J15" i="1"/>
  <c r="I15" i="1"/>
  <c r="H15" i="1"/>
  <c r="G15" i="1"/>
  <c r="F15" i="1"/>
  <c r="K13" i="1"/>
  <c r="J13" i="1"/>
  <c r="I13" i="1"/>
  <c r="H13" i="1"/>
  <c r="G13" i="1"/>
  <c r="F13" i="1"/>
  <c r="G28" i="1"/>
  <c r="K28" i="1"/>
  <c r="I28" i="1"/>
  <c r="G27" i="1"/>
  <c r="J28" i="1"/>
  <c r="H28" i="1"/>
  <c r="F28" i="1"/>
  <c r="F27" i="1"/>
  <c r="F12" i="1" s="1"/>
  <c r="F31" i="1" s="1"/>
  <c r="J27" i="1"/>
  <c r="H27" i="1"/>
  <c r="O31" i="1" l="1"/>
  <c r="O28" i="1"/>
  <c r="M21" i="1"/>
  <c r="M32" i="1"/>
  <c r="O13" i="1"/>
  <c r="M31" i="1"/>
  <c r="O32" i="1"/>
  <c r="O21" i="1"/>
  <c r="L23" i="1"/>
  <c r="N23" i="1"/>
  <c r="M15" i="1"/>
  <c r="N27" i="1"/>
  <c r="L15" i="1"/>
  <c r="L28" i="1"/>
  <c r="O15" i="1"/>
  <c r="O27" i="1"/>
  <c r="N28" i="1"/>
  <c r="N15" i="1"/>
  <c r="N21" i="1"/>
  <c r="M23" i="1"/>
  <c r="M27" i="1"/>
  <c r="M28" i="1"/>
  <c r="L13" i="1"/>
  <c r="L21" i="1"/>
  <c r="E19" i="1"/>
  <c r="D19" i="1" s="1"/>
  <c r="E11" i="1" l="1"/>
  <c r="O6" i="1"/>
  <c r="G36" i="1" s="1"/>
  <c r="D11" i="1" l="1"/>
  <c r="J48" i="1"/>
  <c r="K47" i="1"/>
  <c r="K46" i="1"/>
  <c r="K45" i="1"/>
  <c r="K44" i="1"/>
  <c r="K43" i="1"/>
  <c r="K42" i="1"/>
  <c r="L43" i="1" s="1"/>
  <c r="E18" i="4"/>
  <c r="E24" i="4" s="1"/>
  <c r="E19" i="4"/>
  <c r="E20" i="4"/>
  <c r="E21" i="4"/>
  <c r="E22" i="4"/>
  <c r="E23" i="4"/>
  <c r="D24" i="4"/>
  <c r="K10" i="4"/>
  <c r="K11" i="4" s="1"/>
  <c r="K12" i="4" s="1"/>
  <c r="K13" i="4" s="1"/>
  <c r="K14" i="4" s="1"/>
  <c r="K3" i="4"/>
  <c r="K4" i="4" s="1"/>
  <c r="K5" i="4" s="1"/>
  <c r="K6" i="4" s="1"/>
  <c r="K7" i="4" s="1"/>
  <c r="G10" i="4"/>
  <c r="G11" i="4" s="1"/>
  <c r="G12" i="4" s="1"/>
  <c r="G13" i="4" s="1"/>
  <c r="G14" i="4" s="1"/>
  <c r="C10" i="4"/>
  <c r="C11" i="4" s="1"/>
  <c r="C12" i="4" s="1"/>
  <c r="C13" i="4" s="1"/>
  <c r="C14" i="4" s="1"/>
  <c r="G3" i="4"/>
  <c r="G4" i="4" s="1"/>
  <c r="G5" i="4" s="1"/>
  <c r="G6" i="4" s="1"/>
  <c r="G7" i="4" s="1"/>
  <c r="C4" i="4"/>
  <c r="C5" i="4" s="1"/>
  <c r="C6" i="4" s="1"/>
  <c r="C7" i="4" s="1"/>
  <c r="C3" i="4"/>
  <c r="F14" i="1" l="1"/>
  <c r="L44" i="1"/>
  <c r="K48" i="1"/>
  <c r="D43" i="1"/>
  <c r="D44" i="1"/>
  <c r="D45" i="1"/>
  <c r="D46" i="1"/>
  <c r="D47" i="1"/>
  <c r="D48" i="1"/>
  <c r="D49" i="1"/>
  <c r="D50" i="1"/>
  <c r="D51" i="1"/>
  <c r="D52" i="1"/>
  <c r="D42" i="1"/>
  <c r="G4" i="3"/>
  <c r="G5" i="3" s="1"/>
  <c r="G6" i="3" s="1"/>
  <c r="G7" i="3" s="1"/>
  <c r="G8" i="3" s="1"/>
  <c r="G9" i="3" s="1"/>
  <c r="G10" i="3" s="1"/>
  <c r="G11" i="3" s="1"/>
  <c r="G12" i="3" s="1"/>
  <c r="G13" i="3" s="1"/>
  <c r="F13" i="3"/>
  <c r="C4" i="3"/>
  <c r="C5" i="3"/>
  <c r="C6" i="3"/>
  <c r="C7" i="3"/>
  <c r="C8" i="3"/>
  <c r="C9" i="3"/>
  <c r="C10" i="3"/>
  <c r="C11" i="3"/>
  <c r="C12" i="3"/>
  <c r="C13" i="3"/>
  <c r="F12" i="3" s="1"/>
  <c r="F11" i="3" s="1"/>
  <c r="F10" i="3" s="1"/>
  <c r="F9" i="3" s="1"/>
  <c r="F8" i="3" s="1"/>
  <c r="F7" i="3" s="1"/>
  <c r="F6" i="3" s="1"/>
  <c r="F5" i="3" s="1"/>
  <c r="F4" i="3" s="1"/>
  <c r="F3" i="3" s="1"/>
  <c r="C3" i="3"/>
  <c r="O5" i="1"/>
  <c r="F36" i="1" s="1"/>
  <c r="F22" i="1" l="1"/>
  <c r="L45" i="1"/>
  <c r="L46" i="1" s="1"/>
  <c r="G14" i="1" s="1"/>
  <c r="O22" i="1"/>
  <c r="G43" i="1"/>
  <c r="G44" i="1" s="1"/>
  <c r="F43" i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2" i="2"/>
  <c r="H12" i="1" l="1"/>
  <c r="H31" i="1" s="1"/>
  <c r="H36" i="1" s="1"/>
  <c r="K22" i="1"/>
  <c r="H14" i="1"/>
  <c r="M14" i="1"/>
  <c r="F44" i="1"/>
  <c r="I36" i="1"/>
  <c r="K14" i="1"/>
  <c r="I22" i="1"/>
  <c r="L47" i="1"/>
  <c r="G45" i="1"/>
  <c r="F45" i="1"/>
  <c r="G12" i="1" s="1"/>
  <c r="L22" i="1" l="1"/>
  <c r="N14" i="1"/>
  <c r="N22" i="1"/>
  <c r="G22" i="1"/>
  <c r="I14" i="1"/>
  <c r="O20" i="1"/>
  <c r="O33" i="1" s="1"/>
  <c r="O37" i="1" s="1"/>
  <c r="N12" i="1"/>
  <c r="N31" i="1" s="1"/>
  <c r="N36" i="1" s="1"/>
  <c r="L20" i="1"/>
  <c r="L32" i="1" s="1"/>
  <c r="J22" i="1"/>
  <c r="L14" i="1"/>
  <c r="J14" i="1"/>
  <c r="H22" i="1"/>
  <c r="O14" i="1"/>
  <c r="M22" i="1"/>
  <c r="F20" i="1"/>
  <c r="F32" i="1" s="1"/>
  <c r="F33" i="1" s="1"/>
  <c r="F37" i="1" s="1"/>
  <c r="K20" i="1"/>
  <c r="K33" i="1" s="1"/>
  <c r="K37" i="1" s="1"/>
  <c r="M12" i="1"/>
  <c r="M36" i="1" s="1"/>
  <c r="K12" i="1"/>
  <c r="K36" i="1" s="1"/>
  <c r="I20" i="1"/>
  <c r="I33" i="1" s="1"/>
  <c r="I37" i="1" s="1"/>
  <c r="F46" i="1"/>
  <c r="G46" i="1"/>
  <c r="G47" i="1" s="1"/>
  <c r="G48" i="1" s="1"/>
  <c r="G49" i="1" s="1"/>
  <c r="G50" i="1" s="1"/>
  <c r="G51" i="1" s="1"/>
  <c r="G52" i="1" s="1"/>
  <c r="I12" i="1" l="1"/>
  <c r="G20" i="1"/>
  <c r="G37" i="1" s="1"/>
  <c r="J20" i="1"/>
  <c r="J32" i="1" s="1"/>
  <c r="J33" i="1" s="1"/>
  <c r="J37" i="1" s="1"/>
  <c r="L12" i="1"/>
  <c r="L31" i="1" s="1"/>
  <c r="L36" i="1" s="1"/>
  <c r="L33" i="1" s="1"/>
  <c r="L37" i="1" s="1"/>
  <c r="J12" i="1"/>
  <c r="J31" i="1" s="1"/>
  <c r="J36" i="1" s="1"/>
  <c r="H20" i="1"/>
  <c r="H32" i="1" s="1"/>
  <c r="H33" i="1" s="1"/>
  <c r="H37" i="1" s="1"/>
  <c r="O12" i="1"/>
  <c r="O36" i="1" s="1"/>
  <c r="M20" i="1"/>
  <c r="M33" i="1" s="1"/>
  <c r="M37" i="1" s="1"/>
  <c r="F47" i="1"/>
  <c r="F48" i="1" s="1"/>
  <c r="F49" i="1" s="1"/>
  <c r="F50" i="1" s="1"/>
  <c r="F51" i="1" s="1"/>
  <c r="F52" i="1" s="1"/>
  <c r="N20" i="1" l="1"/>
  <c r="N32" i="1" s="1"/>
  <c r="N33" i="1" s="1"/>
  <c r="N37" i="1" s="1"/>
</calcChain>
</file>

<file path=xl/sharedStrings.xml><?xml version="1.0" encoding="utf-8"?>
<sst xmlns="http://schemas.openxmlformats.org/spreadsheetml/2006/main" count="71" uniqueCount="39">
  <si>
    <t>Nombre de tirs</t>
  </si>
  <si>
    <t>Pénétration d'armure</t>
  </si>
  <si>
    <t>Capacité de tir</t>
  </si>
  <si>
    <t>Force de l'arme</t>
  </si>
  <si>
    <t>Blindage</t>
  </si>
  <si>
    <t>Nom de l'arme</t>
  </si>
  <si>
    <t>Sauvegarde</t>
  </si>
  <si>
    <t>-</t>
  </si>
  <si>
    <t>oui</t>
  </si>
  <si>
    <t>non</t>
  </si>
  <si>
    <t>Jumelée :</t>
  </si>
  <si>
    <t>Fusion :</t>
  </si>
  <si>
    <t>Caractéristiques de l'arme</t>
  </si>
  <si>
    <t>Probabilité de faire plus de ;</t>
  </si>
  <si>
    <t>Probabilité de faire X ou +</t>
  </si>
  <si>
    <t>Résultat à atteindre pour faire un dégât lourd uniquement</t>
  </si>
  <si>
    <t>Tueur de char :</t>
  </si>
  <si>
    <t xml:space="preserve">Artillerie : </t>
  </si>
  <si>
    <t>PC enlevé(s), selon la CT, la PA, le nombre de tirs et la sauvegarde</t>
  </si>
  <si>
    <t>Chance de détruire, selon la CT, la PA, le nombre de tirs et la sauvegarde</t>
  </si>
  <si>
    <t>Fusion</t>
  </si>
  <si>
    <t>Lourds</t>
  </si>
  <si>
    <t>PC</t>
  </si>
  <si>
    <t>Artillerie</t>
  </si>
  <si>
    <t>Lourd</t>
  </si>
  <si>
    <t>Resultats sur 2D6</t>
  </si>
  <si>
    <t>Itérations</t>
  </si>
  <si>
    <t>Probabilités</t>
  </si>
  <si>
    <t>Pourcentage de chance de faire un dégât lourd (par touche, avant sauvegarde)</t>
  </si>
  <si>
    <t>Pourcentage de chance de détruire le véhicule (par touche,  avant sauvegarde)</t>
  </si>
  <si>
    <t>Pourcentage de chance d'enlever un PC (par touche, avant sauvegarde)</t>
  </si>
  <si>
    <t>Résultat à atteindre pour faire un dégât, léger ou lourd (perte de PC)</t>
  </si>
  <si>
    <t xml:space="preserve">Rayon : </t>
  </si>
  <si>
    <t>Touche automatique</t>
  </si>
  <si>
    <t xml:space="preserve">Perforant : </t>
  </si>
  <si>
    <t>Arme 1</t>
  </si>
  <si>
    <t>Arme 2</t>
  </si>
  <si>
    <t>ARME 2</t>
  </si>
  <si>
    <t>ARME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</si>
</sst>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Protection="1">
      <protection hidden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3" fontId="2" fillId="2" borderId="0" xfId="0" applyNumberFormat="1" applyFont="1" applyFill="1"/>
    <xf numFmtId="13" fontId="2" fillId="2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13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Alignment="1" applyProtection="1">
      <alignment horizontal="left"/>
    </xf>
    <xf numFmtId="13" fontId="1" fillId="2" borderId="0" xfId="0" applyNumberFormat="1" applyFont="1" applyFill="1" applyProtection="1"/>
    <xf numFmtId="9" fontId="1" fillId="2" borderId="0" xfId="1" applyFont="1" applyFill="1" applyAlignment="1" applyProtection="1">
      <alignment horizontal="center"/>
    </xf>
    <xf numFmtId="0" fontId="1" fillId="4" borderId="0" xfId="0" applyFont="1" applyFill="1" applyBorder="1" applyAlignment="1" applyProtection="1">
      <alignment horizontal="center"/>
    </xf>
    <xf numFmtId="13" fontId="1" fillId="5" borderId="0" xfId="0" applyNumberFormat="1" applyFont="1" applyFill="1" applyBorder="1" applyAlignment="1" applyProtection="1">
      <alignment horizontal="center"/>
    </xf>
    <xf numFmtId="0" fontId="1" fillId="6" borderId="0" xfId="0" applyFont="1" applyFill="1" applyBorder="1" applyAlignment="1" applyProtection="1">
      <alignment horizontal="center"/>
    </xf>
    <xf numFmtId="9" fontId="1" fillId="6" borderId="0" xfId="1" applyFont="1" applyFill="1" applyAlignment="1" applyProtection="1">
      <alignment horizontal="center"/>
    </xf>
    <xf numFmtId="0" fontId="1" fillId="7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/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13" fontId="1" fillId="2" borderId="0" xfId="0" applyNumberFormat="1" applyFont="1" applyFill="1" applyBorder="1" applyProtection="1"/>
    <xf numFmtId="13" fontId="1" fillId="2" borderId="14" xfId="0" applyNumberFormat="1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13" fontId="1" fillId="2" borderId="16" xfId="0" applyNumberFormat="1" applyFont="1" applyFill="1" applyBorder="1" applyAlignment="1" applyProtection="1">
      <alignment horizontal="center"/>
    </xf>
    <xf numFmtId="13" fontId="1" fillId="2" borderId="16" xfId="0" applyNumberFormat="1" applyFont="1" applyFill="1" applyBorder="1" applyProtection="1"/>
    <xf numFmtId="13" fontId="1" fillId="2" borderId="17" xfId="0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6" xfId="0" applyFont="1" applyFill="1" applyBorder="1" applyProtection="1"/>
    <xf numFmtId="13" fontId="1" fillId="2" borderId="11" xfId="0" applyNumberFormat="1" applyFont="1" applyFill="1" applyBorder="1" applyAlignment="1" applyProtection="1">
      <alignment horizontal="center"/>
    </xf>
    <xf numFmtId="13" fontId="1" fillId="2" borderId="12" xfId="0" applyNumberFormat="1" applyFont="1" applyFill="1" applyBorder="1" applyProtection="1"/>
    <xf numFmtId="13" fontId="1" fillId="2" borderId="14" xfId="0" applyNumberFormat="1" applyFont="1" applyFill="1" applyBorder="1" applyProtection="1"/>
    <xf numFmtId="0" fontId="1" fillId="2" borderId="17" xfId="0" applyFont="1" applyFill="1" applyBorder="1" applyProtection="1"/>
    <xf numFmtId="9" fontId="1" fillId="7" borderId="0" xfId="1" quotePrefix="1" applyFont="1" applyFill="1" applyAlignment="1" applyProtection="1">
      <alignment horizontal="center" wrapText="1"/>
    </xf>
    <xf numFmtId="9" fontId="1" fillId="4" borderId="0" xfId="1" applyFont="1" applyFill="1" applyAlignment="1" applyProtection="1">
      <alignment horizontal="center"/>
    </xf>
    <xf numFmtId="9" fontId="1" fillId="5" borderId="0" xfId="1" applyFont="1" applyFill="1" applyAlignment="1" applyProtection="1">
      <alignment horizontal="center"/>
    </xf>
    <xf numFmtId="0" fontId="1" fillId="2" borderId="18" xfId="0" applyFont="1" applyFill="1" applyBorder="1" applyProtection="1"/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/>
    <xf numFmtId="0" fontId="1" fillId="8" borderId="2" xfId="0" applyFont="1" applyFill="1" applyBorder="1" applyAlignment="1" applyProtection="1">
      <alignment horizontal="left"/>
    </xf>
    <xf numFmtId="0" fontId="1" fillId="8" borderId="3" xfId="0" applyFont="1" applyFill="1" applyBorder="1" applyAlignment="1" applyProtection="1">
      <alignment horizontal="center"/>
      <protection locked="0"/>
    </xf>
    <xf numFmtId="0" fontId="1" fillId="8" borderId="2" xfId="0" applyFont="1" applyFill="1" applyBorder="1" applyProtection="1"/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2" fontId="1" fillId="8" borderId="1" xfId="0" applyNumberFormat="1" applyFont="1" applyFill="1" applyBorder="1" applyAlignment="1" applyProtection="1">
      <alignment horizontal="center" vertical="center"/>
    </xf>
    <xf numFmtId="9" fontId="1" fillId="8" borderId="1" xfId="1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 applyProtection="1">
      <alignment horizontal="left"/>
    </xf>
    <xf numFmtId="0" fontId="1" fillId="9" borderId="3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164" fontId="1" fillId="9" borderId="1" xfId="0" applyNumberFormat="1" applyFont="1" applyFill="1" applyBorder="1" applyAlignment="1" applyProtection="1">
      <alignment horizontal="center" vertical="center"/>
    </xf>
    <xf numFmtId="2" fontId="1" fillId="9" borderId="1" xfId="0" applyNumberFormat="1" applyFont="1" applyFill="1" applyBorder="1" applyAlignment="1" applyProtection="1">
      <alignment horizontal="center" vertical="center"/>
    </xf>
    <xf numFmtId="9" fontId="1" fillId="9" borderId="1" xfId="1" applyFont="1" applyFill="1" applyBorder="1" applyAlignment="1" applyProtection="1">
      <alignment horizontal="center" vertical="center"/>
    </xf>
    <xf numFmtId="13" fontId="4" fillId="3" borderId="1" xfId="0" applyNumberFormat="1" applyFont="1" applyFill="1" applyBorder="1" applyProtection="1"/>
    <xf numFmtId="0" fontId="1" fillId="2" borderId="18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0" xfId="1" applyNumberFormat="1" applyFont="1" applyFill="1" applyAlignment="1" applyProtection="1">
      <alignment horizontal="center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center"/>
    </xf>
    <xf numFmtId="0" fontId="1" fillId="8" borderId="5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/>
      <protection locked="0"/>
    </xf>
    <xf numFmtId="0" fontId="1" fillId="9" borderId="5" xfId="0" applyFont="1" applyFill="1" applyBorder="1" applyAlignment="1" applyProtection="1">
      <alignment horizontal="center"/>
      <protection locked="0"/>
    </xf>
    <xf numFmtId="0" fontId="1" fillId="9" borderId="3" xfId="0" applyFont="1" applyFill="1" applyBorder="1" applyAlignment="1" applyProtection="1">
      <alignment horizontal="center"/>
      <protection locked="0"/>
    </xf>
    <xf numFmtId="9" fontId="1" fillId="8" borderId="1" xfId="1" applyFont="1" applyFill="1" applyBorder="1" applyAlignment="1" applyProtection="1">
      <alignment horizontal="center"/>
    </xf>
    <xf numFmtId="9" fontId="1" fillId="9" borderId="1" xfId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2" fillId="2" borderId="0" xfId="0" applyFont="1" applyFill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Points de coque enlevés : Arme 1</c:v>
          </c:tx>
          <c:spPr>
            <a:ln>
              <a:prstDash val="sysDot"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sz="10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Feuil1!$F$39:$J$39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cat>
          <c:val>
            <c:numRef>
              <c:f>(Feuil1!$F$36,Feuil1!$H$36,Feuil1!$J$36,Feuil1!$L$36,Feuil1!$N$36)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v>Points de coque enlevés : Arme 2</c:v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sz="10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Feuil1!$F$39:$J$39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cat>
          <c:val>
            <c:numRef>
              <c:f>(Feuil1!$G$36,Feuil1!$I$36,Feuil1!$K$36,Feuil1!$M$36,Feuil1!$O$36)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v>% de Chance de détruire : Arme 1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sz="10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Feuil1!$F$39:$J$39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cat>
          <c:val>
            <c:numRef>
              <c:f>(Feuil1!$F$37,Feuil1!$H$37,Feuil1!$J$37,Feuil1!$L$37,Feuil1!$N$37)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% de Chance de détruire : Arme 2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sz="100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Feuil1!$F$39:$J$39</c:f>
              <c:numCache>
                <c:formatCode>General</c:formatCode>
                <c:ptCount val="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</c:numCache>
            </c:numRef>
          </c:cat>
          <c:val>
            <c:numRef>
              <c:f>(Feuil1!$G$37,Feuil1!$I$37,Feuil1!$K$37,Feuil1!$M$37,Feuil1!$O$37)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99296"/>
        <c:axId val="221417472"/>
      </c:lineChart>
      <c:catAx>
        <c:axId val="2213992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1417472"/>
        <c:crosses val="autoZero"/>
        <c:auto val="1"/>
        <c:lblAlgn val="ctr"/>
        <c:lblOffset val="100"/>
        <c:noMultiLvlLbl val="0"/>
      </c:catAx>
      <c:valAx>
        <c:axId val="221417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139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0</xdr:rowOff>
    </xdr:from>
    <xdr:to>
      <xdr:col>15</xdr:col>
      <xdr:colOff>9525</xdr:colOff>
      <xdr:row>24</xdr:row>
      <xdr:rowOff>9525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Q52"/>
  <sheetViews>
    <sheetView tabSelected="1" topLeftCell="A3" zoomScaleNormal="100" workbookViewId="0">
      <selection activeCell="C13" sqref="C13"/>
    </sheetView>
  </sheetViews>
  <sheetFormatPr baseColWidth="10" defaultRowHeight="15" x14ac:dyDescent="0.25"/>
  <cols>
    <col min="1" max="1" width="1.5703125" style="1" customWidth="1"/>
    <col min="2" max="5" width="17.7109375" style="1" customWidth="1"/>
    <col min="6" max="15" width="10.28515625" style="1" customWidth="1"/>
    <col min="16" max="16" width="4.7109375" style="1" customWidth="1"/>
    <col min="17" max="16384" width="11.42578125" style="1"/>
  </cols>
  <sheetData>
    <row r="1" spans="2:15" hidden="1" x14ac:dyDescent="0.25">
      <c r="F1" s="45">
        <v>10</v>
      </c>
      <c r="G1" s="45"/>
      <c r="H1" s="45">
        <v>11</v>
      </c>
      <c r="I1" s="45"/>
      <c r="J1" s="45">
        <v>12</v>
      </c>
      <c r="K1" s="45"/>
      <c r="L1" s="45">
        <v>13</v>
      </c>
      <c r="M1" s="45"/>
      <c r="N1" s="45">
        <v>14</v>
      </c>
      <c r="O1" s="45"/>
    </row>
    <row r="2" spans="2:15" hidden="1" x14ac:dyDescent="0.25">
      <c r="G2" s="22"/>
      <c r="H2" s="22"/>
      <c r="I2" s="22"/>
      <c r="J2" s="22"/>
      <c r="K2" s="22"/>
      <c r="L2" s="22"/>
      <c r="M2" s="22"/>
      <c r="N2" s="22"/>
      <c r="O2" s="22"/>
    </row>
    <row r="4" spans="2:15" x14ac:dyDescent="0.25">
      <c r="B4" s="66" t="s">
        <v>5</v>
      </c>
      <c r="C4" s="79"/>
      <c r="D4" s="79"/>
      <c r="E4" s="67"/>
      <c r="F4" s="66" t="s">
        <v>3</v>
      </c>
      <c r="G4" s="67"/>
      <c r="H4" s="66" t="s">
        <v>0</v>
      </c>
      <c r="I4" s="67"/>
      <c r="J4" s="66" t="s">
        <v>1</v>
      </c>
      <c r="K4" s="67"/>
      <c r="L4" s="83" t="s">
        <v>2</v>
      </c>
      <c r="M4" s="83"/>
      <c r="N4" s="66" t="s">
        <v>6</v>
      </c>
      <c r="O4" s="67"/>
    </row>
    <row r="5" spans="2:15" x14ac:dyDescent="0.25">
      <c r="B5" s="68"/>
      <c r="C5" s="80"/>
      <c r="D5" s="80"/>
      <c r="E5" s="69"/>
      <c r="F5" s="68">
        <v>1</v>
      </c>
      <c r="G5" s="69"/>
      <c r="H5" s="68">
        <v>1</v>
      </c>
      <c r="I5" s="69"/>
      <c r="J5" s="68" t="s">
        <v>7</v>
      </c>
      <c r="K5" s="69"/>
      <c r="L5" s="68">
        <v>1</v>
      </c>
      <c r="M5" s="69"/>
      <c r="N5" s="49" t="s">
        <v>7</v>
      </c>
      <c r="O5" s="62">
        <f>IF(N5="-",1,(N5-1)/6)</f>
        <v>1</v>
      </c>
    </row>
    <row r="6" spans="2:15" x14ac:dyDescent="0.25">
      <c r="B6" s="84"/>
      <c r="C6" s="85"/>
      <c r="D6" s="85"/>
      <c r="E6" s="86"/>
      <c r="F6" s="84">
        <v>1</v>
      </c>
      <c r="G6" s="86"/>
      <c r="H6" s="84">
        <v>1</v>
      </c>
      <c r="I6" s="86"/>
      <c r="J6" s="84" t="s">
        <v>7</v>
      </c>
      <c r="K6" s="86"/>
      <c r="L6" s="84">
        <v>1</v>
      </c>
      <c r="M6" s="86"/>
      <c r="N6" s="54" t="s">
        <v>7</v>
      </c>
      <c r="O6" s="62">
        <f>IF(N6="-",1,(N6-1)/6)</f>
        <v>1</v>
      </c>
    </row>
    <row r="7" spans="2:15" x14ac:dyDescent="0.25">
      <c r="F7" s="7"/>
      <c r="G7" s="8"/>
      <c r="H7" s="8"/>
      <c r="I7" s="8"/>
      <c r="J7" s="8"/>
      <c r="K7" s="8"/>
      <c r="L7" s="8"/>
      <c r="M7" s="8"/>
      <c r="N7" s="8"/>
    </row>
    <row r="8" spans="2:15" hidden="1" x14ac:dyDescent="0.25">
      <c r="B8" s="66" t="s">
        <v>12</v>
      </c>
      <c r="C8" s="67"/>
      <c r="D8" s="9"/>
      <c r="E8" s="9" t="s">
        <v>35</v>
      </c>
      <c r="F8" s="70">
        <v>10</v>
      </c>
      <c r="G8" s="70"/>
      <c r="H8" s="71">
        <v>11</v>
      </c>
      <c r="I8" s="71"/>
      <c r="J8" s="71">
        <v>12</v>
      </c>
      <c r="K8" s="71"/>
      <c r="L8" s="71">
        <f>IF(C16="oui",12,13)</f>
        <v>13</v>
      </c>
      <c r="M8" s="71"/>
      <c r="N8" s="71">
        <f>IF(C16="oui",12,14)</f>
        <v>14</v>
      </c>
      <c r="O8" s="71"/>
    </row>
    <row r="9" spans="2:15" hidden="1" x14ac:dyDescent="0.25">
      <c r="B9" s="8"/>
      <c r="C9" s="8"/>
      <c r="D9" s="9"/>
      <c r="E9" s="9" t="s">
        <v>36</v>
      </c>
      <c r="F9" s="72">
        <v>10</v>
      </c>
      <c r="G9" s="72"/>
      <c r="H9" s="72">
        <v>11</v>
      </c>
      <c r="I9" s="72"/>
      <c r="J9" s="72">
        <v>12</v>
      </c>
      <c r="K9" s="72"/>
      <c r="L9" s="71">
        <f>IF(C24="oui",12,13)</f>
        <v>13</v>
      </c>
      <c r="M9" s="71"/>
      <c r="N9" s="71">
        <f>IF(C24="oui",12,14)</f>
        <v>14</v>
      </c>
      <c r="O9" s="71"/>
    </row>
    <row r="10" spans="2:15" x14ac:dyDescent="0.25">
      <c r="B10" s="87" t="s">
        <v>38</v>
      </c>
      <c r="C10" s="87"/>
      <c r="D10" s="9"/>
      <c r="E10" s="9"/>
      <c r="F10" s="16"/>
      <c r="H10" s="16"/>
      <c r="I10" s="16"/>
      <c r="J10" s="16"/>
      <c r="K10" s="16"/>
      <c r="L10" s="16"/>
      <c r="M10" s="16"/>
      <c r="N10" s="16"/>
      <c r="O10" s="16"/>
    </row>
    <row r="11" spans="2:15" x14ac:dyDescent="0.25">
      <c r="B11" s="46" t="s">
        <v>10</v>
      </c>
      <c r="C11" s="47" t="s">
        <v>9</v>
      </c>
      <c r="D11" s="10">
        <f>IF(L5="Touche automatique",1,IF(C11="oui",IF(L5&lt;6,E11+(((6-L5)/6)*(1-((6-L5)/6))),35/36),E11))</f>
        <v>0.16666666666666663</v>
      </c>
      <c r="E11" s="10">
        <f>IF(L5="Touche automatique",1,IF(OR(L5=1,L5=2,L5=3,L5=4,L5=5),1-((6-L5)/6),5/6+1/6*((L5-5)/6)))</f>
        <v>0.16666666666666663</v>
      </c>
    </row>
    <row r="12" spans="2:15" x14ac:dyDescent="0.25">
      <c r="B12" s="46" t="s">
        <v>11</v>
      </c>
      <c r="C12" s="47" t="s">
        <v>9</v>
      </c>
      <c r="D12" s="8"/>
      <c r="E12" s="17" t="s">
        <v>22</v>
      </c>
      <c r="F12" s="40">
        <f t="shared" ref="F12:O12" si="0">IF(F$27=" - ",0,
IF(F$27="Auto",1,
VLOOKUP(F$27,$B$42:$F$52,5,FALSE)))</f>
        <v>0</v>
      </c>
      <c r="G12" s="40">
        <f t="shared" si="0"/>
        <v>0</v>
      </c>
      <c r="H12" s="40">
        <f t="shared" si="0"/>
        <v>0</v>
      </c>
      <c r="I12" s="40">
        <f t="shared" si="0"/>
        <v>0</v>
      </c>
      <c r="J12" s="40">
        <f t="shared" si="0"/>
        <v>0</v>
      </c>
      <c r="K12" s="40">
        <f t="shared" si="0"/>
        <v>0</v>
      </c>
      <c r="L12" s="40">
        <f t="shared" si="0"/>
        <v>0</v>
      </c>
      <c r="M12" s="40">
        <f t="shared" si="0"/>
        <v>0</v>
      </c>
      <c r="N12" s="40">
        <f t="shared" si="0"/>
        <v>0</v>
      </c>
      <c r="O12" s="40">
        <f t="shared" si="0"/>
        <v>0</v>
      </c>
    </row>
    <row r="13" spans="2:15" x14ac:dyDescent="0.25">
      <c r="B13" s="48" t="s">
        <v>16</v>
      </c>
      <c r="C13" s="47" t="s">
        <v>9</v>
      </c>
      <c r="D13" s="8"/>
      <c r="E13" s="18" t="s">
        <v>22</v>
      </c>
      <c r="F13" s="41">
        <f>IF(F8-$F$5=0,1,IF(F8-$F$5&gt;6,0,(1-((F8-$F$5-1)/6))+(((F8-$F$5-1)/6)*(1-((F8-$F$5-1)/6)))))</f>
        <v>0</v>
      </c>
      <c r="G13" s="41">
        <f>IF(F9-$F$6=0,1,IF(F9-$F$6&gt;6,0,(1-((F9-$F$6-1)/6))+(((F9-$F$6-1)/6)*(1-((F9-$F$6-1)/6)))))</f>
        <v>0</v>
      </c>
      <c r="H13" s="41">
        <f>IF(H8-$F$5=0,1,IF(H8-$F$5&gt;6,0,(1-((H8-$F$5-1)/6))+(((H8-$F$5-1)/6)*(1-((H8-$F$5-1)/6)))))</f>
        <v>0</v>
      </c>
      <c r="I13" s="41">
        <f>IF(H9-$F$6=0,1,IF(H9-$F$6&gt;6,0,(1-((H9-$F$6-1)/6))+(((H9-$F$6-1)/6)*(1-((H9-$F$6-1)/6)))))</f>
        <v>0</v>
      </c>
      <c r="J13" s="41">
        <f>IF(J8-$F$5=0,1,IF(J8-$F$5&gt;6,0,(1-((J8-$F$5-1)/6))+(((J8-$F$5-1)/6)*(1-((J8-$F$5-1)/6)))))</f>
        <v>0</v>
      </c>
      <c r="K13" s="41">
        <f>IF(J9-$F$6=0,1,IF(J9-$F$6&gt;6,0,(1-((J9-$F$6-1)/6))+(((J9-$F$6-1)/6)*(1-((J9-$F$6-1)/6)))))</f>
        <v>0</v>
      </c>
      <c r="L13" s="41">
        <f>IF(L8-$F$5=0,1,IF(L8-$F$5&gt;6,0,(1-((L8-$F$5-1)/6))+(((L8-$F$5-1)/6)*(1-((L8-$F$5-1)/6)))))</f>
        <v>0</v>
      </c>
      <c r="M13" s="41">
        <f>IF(L9-$F$6=0,1,IF(L9-$F$6&gt;6,0,(1-((L9-$F$6-1)/6))+(((L9-$F$6-1)/6)*(1-((L9-$F$6-1)/6)))))</f>
        <v>0</v>
      </c>
      <c r="N13" s="41">
        <f>IF(N8-$F$5=0,1,IF(N8-$F$5&gt;6,0,(1-((N8-$F$5-1)/6))+(((N8-$F$5-1)/6)*(1-((N8-$F$5-1)/6)))))</f>
        <v>0</v>
      </c>
      <c r="O13" s="41">
        <f>IF(N9-$F$6=0,1,IF(N9-$F$6&gt;6,0,(1-((N9-$F$6-1)/6))+(((N9-$F$6-1)/6)*(1-((N9-$F$6-1)/6)))))</f>
        <v>0</v>
      </c>
    </row>
    <row r="14" spans="2:15" x14ac:dyDescent="0.25">
      <c r="B14" s="48" t="s">
        <v>17</v>
      </c>
      <c r="C14" s="47" t="s">
        <v>9</v>
      </c>
      <c r="D14" s="8"/>
      <c r="E14" s="19" t="s">
        <v>22</v>
      </c>
      <c r="F14" s="20">
        <f t="shared" ref="F14:O14" si="1">IF(F$27=" - ",0,
IF(F$27="Auto",1,
IF(F$27&gt;6,0,
VLOOKUP(F$27,$I$42:$L$47,4,FALSE))))</f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0</v>
      </c>
    </row>
    <row r="15" spans="2:15" ht="15" customHeight="1" x14ac:dyDescent="0.25">
      <c r="B15" s="48" t="s">
        <v>34</v>
      </c>
      <c r="C15" s="47" t="s">
        <v>9</v>
      </c>
      <c r="E15" s="21" t="s">
        <v>22</v>
      </c>
      <c r="F15" s="39">
        <f>IF(F$8-$F$5=1,1,
IF(F$8-$F$5=2,5/6,
IF(F$8-$F$5=3,4/6,
IF(F$8-$F$5=4,1/2,
IF(F$8-$F$5=5,1/3,
IF(F$8-$F$5=6,1/6,
IF(F$26-$F$5=7,1/6,
IF(F$26-$F$5=8,1/9,
IF(F$26-$F$5=9,1/18,0)))))))))</f>
        <v>5.5555555555555552E-2</v>
      </c>
      <c r="G15" s="39">
        <f>IF(F$9-$F$6=1,1,
IF(F$9-$F$6=2,5/6,
IF(F$9-$F$6=3,4/6,
IF(F$9-$F$6=4,1/2,
IF(F$9-$F$6=5,1/3,
IF(F$9-$F$6=6,1/6,
IF(F$26-$F$6=7,1/6,
IF(F$26-$F$6=8,1/9,
IF(F$26-$F$6=9,1/18,0)))))))))</f>
        <v>5.5555555555555552E-2</v>
      </c>
      <c r="H15" s="39">
        <f>IF(H$8-$F$5=1,1,
IF(H$8-$F$5=2,5/6,
IF(H$8-$F$5=3,4/6,
IF(H$8-$F$5=4,1/2,
IF(H$8-$F$5=5,1/3,
IF(H$8-$F$5=6,1/6,
IF(H$26-$F$5=7,1/6,
IF(H$26-$F$5=8,1/9,
IF(H$26-$F$5=9,1/18,0)))))))))</f>
        <v>0</v>
      </c>
      <c r="I15" s="39">
        <f>IF(H$9-$F$6=1,1,
IF(H$9-$F$6=2,5/6,
IF(H$9-$F$6=3,4/6,
IF(H$9-$F$6=4,1/2,
IF(H$9-$F$6=5,1/3,
IF(H$9-$F$6=6,1/6,
IF(H$26-$F$6=7,1/6,
IF(H$26-$F$6=8,1/9,
IF(H$26-$F$6=9,1/18,0)))))))))</f>
        <v>0</v>
      </c>
      <c r="J15" s="39">
        <f>IF(J$8-$F$5=1,1,
IF(J$8-$F$5=2,5/6,
IF(J$8-$F$5=3,4/6,
IF(J$8-$F$5=4,1/2,
IF(J$8-$F$5=5,1/3,
IF(J$8-$F$5=6,1/6,
IF(J$26-$F$5=7,1/6,
IF(J$26-$F$5=8,1/9,
IF(J$26-$F$5=9,1/18,0)))))))))</f>
        <v>0</v>
      </c>
      <c r="K15" s="39">
        <f>IF(J$9-$F$6=1,1,
IF(J$9-$F$6=2,5/6,
IF(J$9-$F$6=3,4/6,
IF(J$9-$F$6=4,1/2,
IF(J$9-$F$6=5,1/3,
IF(J$9-$F$6=6,1/6,
IF(J$26-$F$6=7,1/6,
IF(J$26-$F$6=8,1/9,
IF(J$26-$F$6=9,1/18,0)))))))))</f>
        <v>0</v>
      </c>
      <c r="L15" s="39">
        <f>IF(L$8-$F$5=1,1,
IF(L$8-$F$5=2,5/6,
IF(L$8-$F$5=3,4/6,
IF(L$8-$F$5=4,1/2,
IF(L$8-$F$5=5,1/3,
IF(L$8-$F$5=6,1/6,
IF(L$26-$F$5=7,1/6,
IF(L$26-$F$5=8,1/9,
IF(L$26-$F$5=9,1/18,0)))))))))</f>
        <v>0</v>
      </c>
      <c r="M15" s="39">
        <f>IF(L$9-$F$6=1,1,
IF(L$9-$F$6=2,5/6,
IF(L$9-$F$6=3,4/6,
IF(L$9-$F$6=4,1/2,
IF(L$9-$F$6=5,1/3,
IF(L$9-$F$6=6,1/6,
IF(L$26-$F$6=7,1/6,
IF(L$26-$F$6=8,1/9,
IF(L$26-$F$6=9,1/18,0)))))))))</f>
        <v>0</v>
      </c>
      <c r="N15" s="39">
        <f>IF(N$8-$F$5=1,1,
IF(N$8-$F$5=2,5/6,
IF(N$8-$F$5=3,4/6,
IF(N$8-$F$5=4,1/2,
IF(N$8-$F$5=5,1/3,
IF(N$8-$F$5=6,1/6,
IF(N$26-$F$5=7,1/6,
IF(N$26-$F$5=8,1/9,
IF(N$26-$F$5=9,1/18,0)))))))))</f>
        <v>0</v>
      </c>
      <c r="O15" s="39">
        <f>IF(N$9-$F$6=1,1,
IF(N$9-$F$6=2,5/6,
IF(N$9-$F$6=3,4/6,
IF(N$9-$F$6=4,1/2,
IF(N$9-$F$6=5,1/3,
IF(N$9-$F$6=6,1/6,
IF(N$26-$F$6=7,1/6,
IF(N$26-$F$6=8,1/9,
IF(N$26-$F$6=9,1/18,0)))))))))</f>
        <v>0</v>
      </c>
    </row>
    <row r="16" spans="2:15" x14ac:dyDescent="0.25">
      <c r="B16" s="48" t="s">
        <v>32</v>
      </c>
      <c r="C16" s="47" t="s">
        <v>9</v>
      </c>
      <c r="D16" s="8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2:15" x14ac:dyDescent="0.25">
      <c r="B17" s="42"/>
      <c r="C17" s="63"/>
      <c r="D17" s="8"/>
      <c r="E17" s="8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2:15" x14ac:dyDescent="0.25">
      <c r="B18" s="88" t="s">
        <v>37</v>
      </c>
      <c r="C18" s="88"/>
      <c r="D18" s="8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2:15" x14ac:dyDescent="0.25">
      <c r="B19" s="55" t="s">
        <v>10</v>
      </c>
      <c r="C19" s="56" t="s">
        <v>9</v>
      </c>
      <c r="D19" s="10">
        <f>IF(L6="Touche automatique",1,IF(C19="oui",IF(L6&lt;6,E19+(((6-L6)/6)*(1-((6-L6)/6))),35/36),E19))</f>
        <v>0.16666666666666663</v>
      </c>
      <c r="E19" s="10">
        <f>IF(L6="Touche automatique",1,IF(OR(L6=1,L6=2,L6=3,L6=4,L6=5),1-((6-L6)/6),5/6+1/6*((L6-5)/6)))</f>
        <v>0.16666666666666663</v>
      </c>
    </row>
    <row r="20" spans="2:15" x14ac:dyDescent="0.25">
      <c r="B20" s="55" t="s">
        <v>11</v>
      </c>
      <c r="C20" s="56" t="s">
        <v>9</v>
      </c>
      <c r="D20" s="8"/>
      <c r="E20" s="17" t="s">
        <v>24</v>
      </c>
      <c r="F20" s="40">
        <f t="shared" ref="F20:O20" si="2">IF(F$28=" - ",0,
IF(F$28="Auto",1,
VLOOKUP(F$28,$B$42:$F$52,5,FALSE)))</f>
        <v>0</v>
      </c>
      <c r="G20" s="40">
        <f t="shared" si="2"/>
        <v>0</v>
      </c>
      <c r="H20" s="40">
        <f t="shared" si="2"/>
        <v>0</v>
      </c>
      <c r="I20" s="40">
        <f t="shared" si="2"/>
        <v>0</v>
      </c>
      <c r="J20" s="40">
        <f t="shared" si="2"/>
        <v>0</v>
      </c>
      <c r="K20" s="40" t="e">
        <f t="shared" si="2"/>
        <v>#VALUE!</v>
      </c>
      <c r="L20" s="40">
        <f t="shared" si="2"/>
        <v>0</v>
      </c>
      <c r="M20" s="40">
        <f t="shared" si="2"/>
        <v>0</v>
      </c>
      <c r="N20" s="40">
        <f t="shared" si="2"/>
        <v>0</v>
      </c>
      <c r="O20" s="40">
        <f t="shared" si="2"/>
        <v>0</v>
      </c>
    </row>
    <row r="21" spans="2:15" x14ac:dyDescent="0.25">
      <c r="B21" s="57" t="s">
        <v>16</v>
      </c>
      <c r="C21" s="56" t="s">
        <v>9</v>
      </c>
      <c r="D21" s="8"/>
      <c r="E21" s="18" t="s">
        <v>24</v>
      </c>
      <c r="F21" s="41">
        <f>IF(F8-$F$5=0,1,IF(F8-$F$5&gt;6,0,(1-((F8-$F$5)/6))+(((F8-$F$5)/6)*(1-((F8-$F$5)/6)))))</f>
        <v>0</v>
      </c>
      <c r="G21" s="41">
        <f>IF(F9-$F$6=0,1,IF(F9-$F$6&gt;6,0,(1-((F9-$F$6)/6))+(((F9-$F$6)/6)*(1-((F9-$F$6)/6)))))</f>
        <v>0</v>
      </c>
      <c r="H21" s="41">
        <f>IF(H8-$F$5=0,1,IF(H8-$F$5&gt;6,0,(1-((H8-$F$5)/6))+(((H8-$F$5)/6)*(1-((H8-$F$5)/6)))))</f>
        <v>0</v>
      </c>
      <c r="I21" s="41">
        <f>IF(H9-$F$6=0,1,IF(H9-$F$6&gt;6,0,(1-((H9-$F$6)/6))+(((H9-$F$6)/6)*(1-((H9-$F$6)/6)))))</f>
        <v>0</v>
      </c>
      <c r="J21" s="41">
        <f>IF(J8-$F$5=0,1,IF(J8-$F$5&gt;6,0,(1-((J8-$F$5)/6))+(((J8-$F$5)/6)*(1-((J8-$F$5)/6)))))</f>
        <v>0</v>
      </c>
      <c r="K21" s="41">
        <f>IF(J9-$F$6=0,1,IF(J9-$F$6&gt;6,0,(1-((J9-$F$6)/6))+(((J9-$F$6)/6)*(1-((J9-$F$6)/6)))))</f>
        <v>0</v>
      </c>
      <c r="L21" s="41">
        <f>IF(L8-$F$5=0,1,IF(L8-$F$5&gt;6,0,(1-((L8-$F$5)/6))+(((L8-$F$5)/6)*(1-((L8-$F$5)/6)))))</f>
        <v>0</v>
      </c>
      <c r="M21" s="41">
        <f>IF(L9-$F$6=0,1,IF(L9-$F$6&gt;6,0,(1-((L9-$F$6)/6))+(((L9-$F$6)/6)*(1-((L9-$F$6)/6)))))</f>
        <v>0</v>
      </c>
      <c r="N21" s="41">
        <f>IF(N8-$F$5=0,1,IF(N8-$F$5&gt;6,0,(1-((N8-$F$5)/6))+(((N8-$F$5)/6)*(1-((N8-$F$5)/6)))))</f>
        <v>0</v>
      </c>
      <c r="O21" s="41">
        <f>IF(N9-$F$6=0,1,IF(N9-$F$6&gt;6,0,(1-((N9-$F$6)/6))+(((N9-$F$6)/6)*(1-((N9-$F$6)/6)))))</f>
        <v>0</v>
      </c>
    </row>
    <row r="22" spans="2:15" x14ac:dyDescent="0.25">
      <c r="B22" s="57" t="s">
        <v>17</v>
      </c>
      <c r="C22" s="56" t="s">
        <v>9</v>
      </c>
      <c r="D22" s="8"/>
      <c r="E22" s="19" t="s">
        <v>24</v>
      </c>
      <c r="F22" s="20">
        <f t="shared" ref="F22:O22" si="3">IF(F$28=" - ",0,
IF(F$28="Auto",1,
IF(F$28&gt;6,0,
VLOOKUP(F$28,$I$42:$L$47,4,FALSE))))</f>
        <v>0</v>
      </c>
      <c r="G22" s="20">
        <f t="shared" si="3"/>
        <v>0</v>
      </c>
      <c r="H22" s="20">
        <f t="shared" si="3"/>
        <v>0</v>
      </c>
      <c r="I22" s="20">
        <f t="shared" si="3"/>
        <v>0</v>
      </c>
      <c r="J22" s="20">
        <f t="shared" si="3"/>
        <v>0</v>
      </c>
      <c r="K22" s="20" t="e">
        <f t="shared" si="3"/>
        <v>#VALUE!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</row>
    <row r="23" spans="2:15" x14ac:dyDescent="0.25">
      <c r="B23" s="57" t="s">
        <v>34</v>
      </c>
      <c r="C23" s="56" t="s">
        <v>9</v>
      </c>
      <c r="E23" s="21" t="s">
        <v>24</v>
      </c>
      <c r="F23" s="39">
        <f>IF(F$8-$F$5=0,1,
IF(F$8-$F$5=1,5/6,
IF(F$8-$F$5=2,4/6,
IF(F$8-$F$5=3,1/2,
IF(F$8-$F$5=4,1/3,
IF(F$8-$F$5=5,1/6,
IF(F$8-$F$5=6,1/6,
IF(F$8-$F$5=7,1/9,
IF(F$8-$F$5=8,1/18,0)))))))))</f>
        <v>0</v>
      </c>
      <c r="G23" s="39">
        <f>IF(F$9-$F$6=0,1,
IF(F$9-$F$6=1,5/6,
IF(F$9-$F$6=2,4/6,
IF(F$9-$F$6=3,1/2,
IF(F$9-$F$6=4,1/3,
IF(F$9-$F$6=5,1/6,
IF(F$9-$F$6=6,1/6,
IF(F$9-$F$6=7,1/9,
IF(F$9-$F$6=8,1/18,0)))))))))</f>
        <v>0</v>
      </c>
      <c r="H23" s="39">
        <f>IF(H$8-$F$5=0,1,
IF(H$8-$F$5=1,5/6,
IF(H$8-$F$5=2,4/6,
IF(H$8-$F$5=3,1/2,
IF(H$8-$F$5=4,1/3,
IF(H$8-$F$5=5,1/6,
IF(H$8-$F$5=6,1/6,
IF(H$8-$F$5=7,1/9,
IF(H$8-$F$5=8,1/18,0)))))))))</f>
        <v>0</v>
      </c>
      <c r="I23" s="39">
        <f>IF(H$9-$F$6=0,1,
IF(H$9-$F$6=1,5/6,
IF(H$9-$F$6=2,4/6,
IF(H$9-$F$6=3,1/2,
IF(H$9-$F$6=4,1/3,
IF(H$9-$F$6=5,1/6,
IF(H$9-$F$6=6,1/6,
IF(H$9-$F$6=7,1/9,
IF(H$9-$F$6=8,1/18,0)))))))))</f>
        <v>0</v>
      </c>
      <c r="J23" s="39">
        <f>IF(J$8-$F$5=0,1,
IF(J$8-$F$5=1,5/6,
IF(J$8-$F$5=2,4/6,
IF(J$8-$F$5=3,1/2,
IF(J$8-$F$5=4,1/3,
IF(J$8-$F$5=5,1/6,
IF(J$8-$F$5=6,1/6,
IF(J$8-$F$5=7,1/9,
IF(J$8-$F$5=8,1/18,0)))))))))</f>
        <v>0</v>
      </c>
      <c r="K23" s="39">
        <f>IF(J$9-$F$6=0,1,
IF(J$9-$F$6=1,5/6,
IF(J$9-$F$6=2,4/6,
IF(J$9-$F$6=3,1/2,
IF(J$9-$F$6=4,1/3,
IF(J$9-$F$6=5,1/6,
IF(J$9-$F$6=6,1/6,
IF(J$9-$F$6=7,1/9,
IF(J$9-$F$6=8,1/18,0)))))))))</f>
        <v>0</v>
      </c>
      <c r="L23" s="39">
        <f>IF(L$8-$F$5=0,1,
IF(L$8-$F$5=1,5/6,
IF(L$8-$F$5=2,4/6,
IF(L$8-$F$5=3,1/2,
IF(L$8-$F$5=4,1/3,
IF(L$8-$F$5=5,1/6,
IF(L$8-$F$5=6,1/6,
IF(L$8-$F$5=7,1/9,
IF(L$8-$F$5=8,1/18,0)))))))))</f>
        <v>0</v>
      </c>
      <c r="M23" s="39">
        <f>IF(L$9-$F$6=0,1,
IF(L$9-$F$6=1,5/6,
IF(L$9-$F$6=2,4/6,
IF(L$9-$F$6=3,1/2,
IF(L$9-$F$6=4,1/3,
IF(L$9-$F$6=5,1/6,
IF(L$9-$F$6=6,1/6,
IF(L$9-$F$6=7,1/9,
IF(L$9-$F$6=8,1/18,0)))))))))</f>
        <v>0</v>
      </c>
      <c r="N23" s="39">
        <f>IF(N$8-$F$5=0,1,
IF(N$8-$F$5=1,5/6,
IF(N$8-$F$5=2,4/6,
IF(N$8-$F$5=3,1/2,
IF(N$8-$F$5=4,1/3,
IF(N$8-$F$5=5,1/6,
IF(N$8-$F$5=6,1/6,
IF(N$8-$F$5=7,1/9,
IF(N$8-$F$5=8,1/18,0)))))))))</f>
        <v>0</v>
      </c>
      <c r="O23" s="39">
        <f>IF(N$9-$F$6=0,1,
IF(N$9-$F$6=1,5/6,
IF(N$9-$F$6=2,4/6,
IF(N$9-$F$6=3,1/2,
IF(N$9-$F$6=4,1/3,
IF(N$9-$F$6=5,1/6,
IF(N$9-$F$6=6,1/6,
IF(N$9-$F$6=7,1/9,
IF(N$9-$F$6=8,1/18,0)))))))))</f>
        <v>0</v>
      </c>
    </row>
    <row r="24" spans="2:15" x14ac:dyDescent="0.25">
      <c r="B24" s="57" t="s">
        <v>32</v>
      </c>
      <c r="C24" s="56" t="s">
        <v>9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25">
      <c r="B25" s="12"/>
      <c r="C25" s="64"/>
      <c r="G25" s="8"/>
      <c r="H25" s="8"/>
      <c r="I25" s="8"/>
      <c r="J25" s="8"/>
      <c r="K25" s="8"/>
      <c r="L25" s="8"/>
      <c r="M25" s="8"/>
      <c r="N25" s="8"/>
    </row>
    <row r="26" spans="2:15" x14ac:dyDescent="0.25">
      <c r="B26" s="76" t="s">
        <v>4</v>
      </c>
      <c r="C26" s="77"/>
      <c r="D26" s="77"/>
      <c r="E26" s="78"/>
      <c r="F26" s="65">
        <v>10</v>
      </c>
      <c r="G26" s="65"/>
      <c r="H26" s="65">
        <v>11</v>
      </c>
      <c r="I26" s="65"/>
      <c r="J26" s="65">
        <v>12</v>
      </c>
      <c r="K26" s="65"/>
      <c r="L26" s="65">
        <v>13</v>
      </c>
      <c r="M26" s="65"/>
      <c r="N26" s="65">
        <v>14</v>
      </c>
      <c r="O26" s="65"/>
    </row>
    <row r="27" spans="2:15" x14ac:dyDescent="0.25">
      <c r="B27" s="76" t="s">
        <v>31</v>
      </c>
      <c r="C27" s="77"/>
      <c r="D27" s="77"/>
      <c r="E27" s="78"/>
      <c r="F27" s="50" t="str">
        <f>IF(F$8-$F$5&lt;2,"Auto",
IF(OR(AND(F$8-$F$5&gt;6,$C$12="non",$C$15="non"),
AND(F$8-$F$5&gt;12,$C$12="oui"),
AND(F$8-$F$5&gt;9,$C$15="oui",$C$12="non"))," - ",
IF(AND(F$8-$F$5&lt;10,F$8-$F$5&gt;6,$C$15="oui",$C$12="non"),CONCATENATE(6,"/",(F$8-$F$5)-6),
(F$8-$F$5))))</f>
        <v xml:space="preserve"> - </v>
      </c>
      <c r="G27" s="58" t="str">
        <f>IF(F$9-$F$6&lt;2,"Auto",
IF(OR(AND(F$9-$F$6&gt;6,$C$20="non",$C$23="non"),
AND(F$9-$F$6&gt;12,$C$20="oui"),
AND(F$9-$F$6&gt;9,$C$23="oui",$C$20="non"))," - ",
IF(AND(F$9-$F$6&lt;10,F$9-$F$6&gt;6,$C$23="oui",$C$20="non"),CONCATENATE(6,"/",(F$9-$F$6)-6),
(F$9-$F$6))))</f>
        <v xml:space="preserve"> - </v>
      </c>
      <c r="H27" s="50" t="str">
        <f>IF(H$8-$F$5&lt;2,"Auto",
IF(OR(AND(H$8-$F$5&gt;6,$C$12="non",$C$15="non"),
AND(H$8-$F$5&gt;12,$C$12="oui"),
AND(H$8-$F$5&gt;9,$C$15="oui",$C$12="non"))," - ",
IF(AND(H$8-$F$5&lt;10,H$8-$F$5&gt;6,$C$15="oui",$C$12="non"),CONCATENATE(6,"/",(H$8-$F$5)-6),
(H$8-$F$5))))</f>
        <v xml:space="preserve"> - </v>
      </c>
      <c r="I27" s="58" t="str">
        <f>IF(H$9-$F$6&lt;2,"Auto",
IF(OR(AND(H$9-$F$6&gt;6,$C$20="non",$C$23="non"),
AND(H$9-$F$6&gt;12,$C$20="oui"),
AND(H$9-$F$6&gt;9,$C$23="oui",$C$20="non"))," - ",
IF(AND(H$9-$F$6&lt;10,H$9-$F$6&gt;6,$C$23="oui",$C$20="non"),CONCATENATE(6,"/",(H$9-$F$6)-6),
(H$9-$F$6))))</f>
        <v xml:space="preserve"> - </v>
      </c>
      <c r="J27" s="50" t="str">
        <f>IF(J$8-$F$5&lt;2,"Auto",
IF(OR(AND(J$8-$F$5&gt;6,$C$12="non",$C$15="non"),
AND(J$8-$F$5&gt;12,$C$12="oui"),
AND(J$8-$F$5&gt;9,$C$15="oui",$C$12="non"))," - ",
IF(AND(J$8-$F$5&lt;10,J$8-$F$5&gt;6,$C$15="oui",$C$12="non"),CONCATENATE(6,"/",(J$8-$F$5)-6),
(J$8-$F$5))))</f>
        <v xml:space="preserve"> - </v>
      </c>
      <c r="K27" s="58" t="str">
        <f>IF(J$9-$F$6&lt;2,"Auto",
IF(OR(AND(J$9-$F$6&gt;6,$C$20="non",$C$23="non"),
AND(J$9-$F$6&gt;12,$C$20="oui"),
AND(J$9-$F$6&gt;9,$C$23="oui",$C$20="non"))," - ",
IF(AND(J$9-$F$6&lt;10,J$9-$F$6&gt;6,$C$23="oui",$C$20="non"),CONCATENATE(6,"/",(J$9-$F$6)-6),
(J$9-$F$6))))</f>
        <v xml:space="preserve"> - </v>
      </c>
      <c r="L27" s="50" t="str">
        <f>IF(L$8-$F$5&lt;2,"Auto",
IF(OR(AND(L$8-$F$5&gt;6,$C$12="non",$C$15="non"),
AND(L$8-$F$5&gt;12,$C$12="oui"),
AND(L$8-$F$5&gt;9,$C$15="oui",$C$12="non"))," - ",
IF(AND(L$8-$F$5&lt;10,L$8-$F$5&gt;6,$C$15="oui",$C$12="non"),CONCATENATE(6,"/",(L$8-$F$5)-6),
(L$8-$F$5))))</f>
        <v xml:space="preserve"> - </v>
      </c>
      <c r="M27" s="58" t="str">
        <f>IF(L$9-$F$6&lt;2,"Auto",
IF(OR(AND(L$9-$F$6&gt;6,$C$20="non",$C$23="non"),
AND(L$9-$F$6&gt;12,$C$20="oui"),
AND(L$9-$F$6&gt;9,$C$23="oui",$C$20="non"))," - ",
IF(AND(L$9-$F$6&lt;10,L$9-$F$6&gt;6,$C$23="oui",$C$20="non"),CONCATENATE(6,"/",(L$9-$F$6)-6),
(L$9-$F$6))))</f>
        <v xml:space="preserve"> - </v>
      </c>
      <c r="N27" s="50" t="str">
        <f>IF(N$8-$F$5&lt;2,"Auto",
IF(OR(AND(N$8-$F$5&gt;6,$C$12="non",$C$15="non"),
AND(N$8-$F$5&gt;12,$C$12="oui"),
AND(N$8-$F$5&gt;9,$C$15="oui",$C$12="non"))," - ",
IF(AND(N$8-$F$5&lt;10,N$8-$F$5&gt;6,$C$15="oui",$C$12="non"),CONCATENATE(6,"/",(N$8-$F$5)-6),
(N$8-$F$5))))</f>
        <v xml:space="preserve"> - </v>
      </c>
      <c r="O27" s="58" t="str">
        <f>IF(N$9-$F$6&lt;2,"Auto",
IF(OR(AND(N$9-$F$6&gt;6,$C$20="non",$C$23="non"),
AND(N$9-$F$6&gt;12,$C$20="oui"),
AND(N$9-$F$6&gt;9,$C$23="oui",$C$20="non"))," - ",
IF(AND(N$9-$F$6&lt;10,N$9-$F$6&gt;6,$C$23="oui",$C$20="non"),CONCATENATE(6,"/",(N$9-$F$6)-6),
(N$9-$F$6))))</f>
        <v xml:space="preserve"> - </v>
      </c>
    </row>
    <row r="28" spans="2:15" x14ac:dyDescent="0.25">
      <c r="B28" s="76" t="s">
        <v>15</v>
      </c>
      <c r="C28" s="77"/>
      <c r="D28" s="77"/>
      <c r="E28" s="78"/>
      <c r="F28" s="50" t="str">
        <f>IF(F$8-$F$5&lt;2,"Auto",
IF(OR(AND(F$8-$F$5&gt;5,$C$12="non",$C$15="non"),
AND(F$8-$F$5&gt;11,$C$12="oui"),
AND(F$8-$F$5&gt;8,$C$15="oui",$C$12="non"))," - ",
IF(AND(F$8-$F$5&lt;9,F$8-$F$5&gt;5,$C$15="oui",$C$12="non"),CONCATENATE(6,"/",(F$8-$F$5)-5),
(F$8-$F$5)+1)))</f>
        <v xml:space="preserve"> - </v>
      </c>
      <c r="G28" s="58" t="str">
        <f>IF(F$9-$F$6&lt;2,"Auto",
IF(OR(AND(F$9-$F$6&gt;5,$C$20="non",$C$23="non"),
AND(F$9-$F$6&gt;11,$C$20="oui"),
AND(F$6-$F$6&gt;8,$C$23="oui",$C$20="non"))," - ",
IF(AND(F$9-$F$6&lt;9,F$9-$F$6&gt;5,$C$23="oui",$C$20="non"),CONCATENATE(6,"/",(F$9-$F$6)-5),
(F$9-$F$6)+1)))</f>
        <v xml:space="preserve"> - </v>
      </c>
      <c r="H28" s="50" t="str">
        <f>IF(H$8-$F$5&lt;2,"Auto",
IF(OR(AND(H$8-$F$5&gt;5,$C$12="non",$C$15="non"),
AND(H$8-$F$5&gt;11,$C$12="oui"),
AND(H$8-$F$5&gt;8,$C$15="oui",$C$12="non"))," - ",
IF(AND(H$8-$F$5&lt;9,H$8-$F$5&gt;5,$C$15="oui",$C$12="non"),CONCATENATE(6,"/",(H$8-$F$5)-5),
(H$8-$F$5)+1)))</f>
        <v xml:space="preserve"> - </v>
      </c>
      <c r="I28" s="58" t="str">
        <f>IF(H$9-$F$6&lt;2,"Auto",
IF(OR(AND(H$9-$F$6&gt;5,$C$20="non",$C$23="non"),
AND(H$9-$F$6&gt;11,$C$20="oui"),
AND(H$6-$F$6&gt;8,$C$23="oui",$C$20="non"))," - ",
IF(AND(H$9-$F$6&lt;9,H$9-$F$6&gt;5,$C$23="oui",$C$20="non"),CONCATENATE(6,"/",(H$9-$F$6)-5),
(H$9-$F$6)+1)))</f>
        <v xml:space="preserve"> - </v>
      </c>
      <c r="J28" s="50" t="str">
        <f>IF(J$8-$F$5&lt;2,"Auto",
IF(OR(AND(J$8-$F$5&gt;5,$C$12="non",$C$15="non"),
AND(J$8-$F$5&gt;11,$C$12="oui"),
AND(J$8-$F$5&gt;8,$C$15="oui",$C$12="non"))," - ",
IF(AND(J$8-$F$5&lt;9,J$8-$F$5&gt;5,$C$15="oui",$C$12="non"),CONCATENATE(6,"/",(J$8-$F$5)-5),
(J$8-$F$5)+1)))</f>
        <v xml:space="preserve"> - </v>
      </c>
      <c r="K28" s="58" t="e">
        <f>IF(J$9-$F$6&lt;2,"Auto",
IF(OR(AND(J$9-$F$6&gt;5,$C$20="non",$C$23="non"),
AND(J$9-$F$6&gt;11,$C$20="oui"),
AND(J$6-$F$6&gt;8,$C$23="oui",$C$20="non"))," - ",
IF(AND(J$9-$F$6&lt;9,J$9-$F$6&gt;5,$C$23="oui",$C$20="non"),CONCATENATE(6,"/",(J$9-$F$6)-5),
(J$9-$F$6)+1)))</f>
        <v>#VALUE!</v>
      </c>
      <c r="L28" s="50" t="str">
        <f>IF(L$8-$F$5&lt;2,"Auto",
IF(OR(AND(L$8-$F$5&gt;5,$C$12="non",$C$15="non"),
AND(L$8-$F$5&gt;11,$C$12="oui"),
AND(L$8-$F$5&gt;8,$C$15="oui",$C$12="non"))," - ",
IF(AND(L$8-$F$5&lt;9,L$8-$F$5&gt;5,$C$15="oui",$C$12="non"),CONCATENATE(6,"/",(L$8-$F$5)-5),
(L$8-$F$5)+1)))</f>
        <v xml:space="preserve"> - </v>
      </c>
      <c r="M28" s="58" t="str">
        <f>IF(L$9-$F$6&lt;2,"Auto",
IF(OR(AND(L$9-$F$6&gt;5,$C$20="non",$C$23="non"),
AND(L$9-$F$6&gt;11,$C$20="oui"),
AND(L$6-$F$6&gt;8,$C$23="oui",$C$20="non"))," - ",
IF(AND(L$9-$F$6&lt;9,L$9-$F$6&gt;5,$C$23="oui",$C$20="non"),CONCATENATE(6,"/",(L$9-$F$6)-5),
(L$9-$F$6)+1)))</f>
        <v xml:space="preserve"> - </v>
      </c>
      <c r="N28" s="50" t="str">
        <f>IF(N$8-$F$5&lt;2,"Auto",
IF(OR(AND(N$8-$F$5&gt;5,$C$12="non",$C$15="non"),
AND(N$8-$F$5&gt;11,$C$12="oui"),
AND(N$8-$F$5&gt;8,$C$15="oui",$C$12="non"))," - ",
IF(AND(N$8-$F$5&lt;9,N$8-$F$5&gt;5,$C$15="oui",$C$12="non"),CONCATENATE(6,"/",(N$8-$F$5)-5),
(N$8-$F$5)+1)))</f>
        <v xml:space="preserve"> - </v>
      </c>
      <c r="O28" s="58" t="str">
        <f>IF(N$9-$F$6&lt;2,"Auto",
IF(OR(AND(N$9-$F$6&gt;5,$C$20="non",$C$23="non"),
AND(N$9-$F$6&gt;11,$C$20="oui"),
AND(N$9-$F$6&gt;8,$C$23="oui",$C$20="non"))," - ",
IF(AND(N$9-$F$6&lt;9,N$9-$F$6&gt;5,$C$23="oui",$C$20="non"),CONCATENATE(6,"/",(N$9-$F$6)-5),
(N$9-$F$6)+1)))</f>
        <v xml:space="preserve"> - </v>
      </c>
    </row>
    <row r="29" spans="2:15" s="13" customFormat="1" x14ac:dyDescent="0.25">
      <c r="B29" s="11"/>
      <c r="C29" s="11"/>
      <c r="D29" s="11"/>
      <c r="E29" s="11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2:15" x14ac:dyDescent="0.25">
      <c r="B30" s="76" t="s">
        <v>4</v>
      </c>
      <c r="C30" s="77"/>
      <c r="D30" s="77"/>
      <c r="E30" s="78"/>
      <c r="F30" s="81">
        <v>10</v>
      </c>
      <c r="G30" s="82"/>
      <c r="H30" s="81">
        <v>11</v>
      </c>
      <c r="I30" s="82"/>
      <c r="J30" s="81">
        <v>12</v>
      </c>
      <c r="K30" s="82"/>
      <c r="L30" s="81">
        <v>13</v>
      </c>
      <c r="M30" s="82"/>
      <c r="N30" s="81">
        <v>14</v>
      </c>
      <c r="O30" s="82"/>
    </row>
    <row r="31" spans="2:15" x14ac:dyDescent="0.25">
      <c r="B31" s="73" t="s">
        <v>30</v>
      </c>
      <c r="C31" s="74"/>
      <c r="D31" s="74"/>
      <c r="E31" s="75"/>
      <c r="F31" s="51">
        <f>IF(F$8-$F$5=0,1,
IF($C$12="oui",F12,
IF($C$13="oui",F13,
IF($C$14="oui",F14,
IF($C$15="oui",F15,
IF(F$8-$F$5&gt;6,0,1-((F$8-$F$5-1)/6)))))))</f>
        <v>0</v>
      </c>
      <c r="G31" s="59">
        <f>IF(F$9-$F$6=0,1,
IF($C$20="oui",G12,
IF($C$21="oui",G13,
IF($C$22="oui",G14,
IF($C$23="oui",G15,
IF(F$9-$F$6&gt;6,0,1-((F$9-$F$6-1)/6)))))))</f>
        <v>0</v>
      </c>
      <c r="H31" s="51">
        <f>IF(H$8-$F$5=0,1,
IF($C$12="oui",H12,
IF($C$13="oui",H13,
IF($C$14="oui",H14,
IF($C$15="oui",H15,
IF(H$8-$F$5&gt;6,0,1-((H$8-$F$5-1)/6)))))))</f>
        <v>0</v>
      </c>
      <c r="I31" s="59">
        <f>IF(H$9-$F$6=0,1,
IF($C$20="oui",I12,
IF($C$21="oui",I13,
IF($C$22="oui",I14,
IF($C$23="oui",I15,
IF(H$9-$F$6&gt;6,0,1-((H$9-$F$6-1)/6)))))))</f>
        <v>0</v>
      </c>
      <c r="J31" s="51">
        <f>IF(J$8-$F$5=0,1,
IF($C$12="oui",J12,
IF($C$13="oui",J13,
IF($C$14="oui",J14,
IF($C$15="oui",J15,
IF(J$8-$F$5&gt;6,0,1-((J$8-$F$5-1)/6)))))))</f>
        <v>0</v>
      </c>
      <c r="K31" s="59">
        <f>IF(J$9-$F$6=0,1,
IF($C$20="oui",K12,
IF($C$21="oui",K13,
IF($C$22="oui",K14,
IF($C$23="oui",K15,
IF(J$9-$F$6&gt;6,0,1-((J$9-$F$6-1)/6)))))))</f>
        <v>0</v>
      </c>
      <c r="L31" s="51">
        <f>IF(L$8-$F$5=0,1,
IF($C$12="oui",L12,
IF($C$13="oui",L13,
IF($C$14="oui",L14,
IF($C$15="oui",L15,
IF(L$8-$F$5&gt;6,0,1-((L$8-$F$5-1)/6)))))))</f>
        <v>0</v>
      </c>
      <c r="M31" s="59">
        <f>IF(L$9-$F$6=0,1,
IF($C$20="oui",M12,
IF($C$21="oui",M13,
IF($C$22="oui",M14,
IF($C$23="oui",M15,
IF(L$9-$F$6&gt;6,0,1-((L$9-$F$6-1)/6)))))))</f>
        <v>0</v>
      </c>
      <c r="N31" s="51">
        <f>IF(N$8-$F$5=0,1,
IF($C$12="oui",N12,
IF($C$13="oui",N13,
IF($C$14="oui",N14,
IF($C$15="oui",N15,
IF(N$8-$F$5&gt;6,0,1-((N$8-$F$5-1)/6)))))))</f>
        <v>0</v>
      </c>
      <c r="O31" s="59">
        <f>IF(N$9-$F$6=0,1,
IF($C$20="oui",O12,
IF($C$21="oui",O13,
IF($C$22="oui",O14,
IF($C$23="oui",O15,
IF(N$9-$F$6&gt;6,0,1-((N$9-$F$6-1)/6)))))))</f>
        <v>0</v>
      </c>
    </row>
    <row r="32" spans="2:15" x14ac:dyDescent="0.25">
      <c r="B32" s="73" t="s">
        <v>28</v>
      </c>
      <c r="C32" s="74"/>
      <c r="D32" s="74"/>
      <c r="E32" s="75"/>
      <c r="F32" s="51">
        <f>IF(F$8-$F$5=0,1,
IF($C$12="oui",F20,
IF($C$13="oui",F21,
IF($C$14="oui",F22,
IF($C$15="oui",F23,
IF(F$8-$F$5&gt;6,0,1-((F$8-$F$5)/6)))))))</f>
        <v>0</v>
      </c>
      <c r="G32" s="59">
        <f>IF(G$9-$F$6=0,1,
IF($C$20="oui",G20,
IF($C$21="oui",G21,
IF($C$22="oui",G22,
IF($C$23="oui",G23,
IF(F$9-$F$6&gt;6,0,1-((F$9-$F$6)/6)))))))</f>
        <v>0</v>
      </c>
      <c r="H32" s="51">
        <f>IF(H$8-$F$5=0,1,
IF($C$12="oui",H20,
IF($C$13="oui",H21,
IF($C$14="oui",H22,
IF($C$15="oui",H23,
IF(H$8-$F$5&gt;6,0,1-((H$8-$F$5)/6)))))))</f>
        <v>0</v>
      </c>
      <c r="I32" s="59">
        <f>IF(I$9-$F$6=0,1,
IF($C$20="oui",I20,
IF($C$21="oui",I21,
IF($C$22="oui",I22,
IF($C$23="oui",I23,
IF(H$9-$F$6&gt;6,0,1-((H$9-$F$6)/6)))))))</f>
        <v>0</v>
      </c>
      <c r="J32" s="51">
        <f>IF(J$8-$F$5=0,1,
IF($C$12="oui",J20,
IF($C$13="oui",J21,
IF($C$14="oui",J22,
IF($C$15="oui",J23,
IF(J$8-$F$5&gt;6,0,1-((J$8-$F$5)/6)))))))</f>
        <v>0</v>
      </c>
      <c r="K32" s="59">
        <f>IF(K$9-$F$6=0,1,
IF($C$20="oui",K20,
IF($C$21="oui",K21,
IF($C$22="oui",K22,
IF($C$23="oui",K23,
IF(J$9-$F$6&gt;6,0,1-((J$9-$F$6)/6)))))))</f>
        <v>0</v>
      </c>
      <c r="L32" s="51">
        <f>IF(L$8-$F$5=0,1,
IF($C$12="oui",L20,
IF($C$13="oui",L21,
IF($C$14="oui",L22,
IF($C$15="oui",L23,
IF(L$8-$F$5&gt;6,0,1-((L$8-$F$5)/6)))))))</f>
        <v>0</v>
      </c>
      <c r="M32" s="59">
        <f>IF(M$9-$F$6=0,1,
IF($C$20="oui",M20,
IF($C$21="oui",M21,
IF($C$22="oui",M22,
IF($C$23="oui",M23,
IF(L$9-$F$6&gt;6,0,1-((L$9-$F$6)/6)))))))</f>
        <v>0</v>
      </c>
      <c r="N32" s="51">
        <f>IF(N$8-$F$5=0,1,
IF($C$12="oui",N20,
IF($C$13="oui",N21,
IF($C$14="oui",N22,
IF($C$15="oui",N23,
IF(N$8-$F$5&gt;6,0,1-((N$8-$F$5)/6)))))))</f>
        <v>0</v>
      </c>
      <c r="O32" s="59">
        <f>IF(O$9-$F$6=0,1,
IF($C$20="oui",O20,
IF($C$21="oui",O21,
IF($C$22="oui",O22,
IF($C$23="oui",O23,
IF(N$9-$F$6&gt;6,0,1-((N$9-$F$6)/6)))))))</f>
        <v>0</v>
      </c>
    </row>
    <row r="33" spans="2:17" x14ac:dyDescent="0.25">
      <c r="B33" s="76" t="s">
        <v>29</v>
      </c>
      <c r="C33" s="77"/>
      <c r="D33" s="77"/>
      <c r="E33" s="78"/>
      <c r="F33" s="51">
        <f>IF($J$5=1,F32*1/2,IF($J$5=2,F32*1/3,F32*1/6))</f>
        <v>0</v>
      </c>
      <c r="G33" s="59">
        <f>IF($J$6=1,G32*1/2,IF($J$6=2,G32*1/3,G32*1/6))</f>
        <v>0</v>
      </c>
      <c r="H33" s="51">
        <f t="shared" ref="H33" si="4">IF($J$5=1,H32*1/2,IF($J$5=2,H32*1/3,H32*1/6))</f>
        <v>0</v>
      </c>
      <c r="I33" s="59">
        <f>IF($J$6=1,I32*1/2,IF($J$6=2,I32*1/3,I32*1/6))</f>
        <v>0</v>
      </c>
      <c r="J33" s="51">
        <f t="shared" ref="J33" si="5">IF($J$5=1,J32*1/2,IF($J$5=2,J32*1/3,J32*1/6))</f>
        <v>0</v>
      </c>
      <c r="K33" s="59">
        <f>IF($J$6=1,K32*1/2,IF($J$6=2,K32*1/3,K32*1/6))</f>
        <v>0</v>
      </c>
      <c r="L33" s="51">
        <f t="shared" ref="L33" si="6">IF($J$5=1,L32*1/2,IF($J$5=2,L32*1/3,L32*1/6))</f>
        <v>0</v>
      </c>
      <c r="M33" s="59">
        <f>IF($J$6=1,M32*1/2,IF($J$6=2,M32*1/3,M32*1/6))</f>
        <v>0</v>
      </c>
      <c r="N33" s="51">
        <f t="shared" ref="N33" si="7">IF($J$5=1,N32*1/2,IF($J$5=2,N32*1/3,N32*1/6))</f>
        <v>0</v>
      </c>
      <c r="O33" s="59">
        <f>IF($J$6=1,O32*1/2,IF($J$6=2,O32*1/3,O32*1/6))</f>
        <v>0</v>
      </c>
    </row>
    <row r="34" spans="2:17" x14ac:dyDescent="0.25">
      <c r="B34" s="14"/>
      <c r="C34" s="14"/>
      <c r="D34" s="14"/>
      <c r="E34" s="1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2:17" x14ac:dyDescent="0.25">
      <c r="B35" s="76" t="s">
        <v>4</v>
      </c>
      <c r="C35" s="77"/>
      <c r="D35" s="77"/>
      <c r="E35" s="78"/>
      <c r="F35" s="65">
        <v>10</v>
      </c>
      <c r="G35" s="65"/>
      <c r="H35" s="65">
        <v>11</v>
      </c>
      <c r="I35" s="65"/>
      <c r="J35" s="65">
        <v>12</v>
      </c>
      <c r="K35" s="65"/>
      <c r="L35" s="65">
        <v>13</v>
      </c>
      <c r="M35" s="65"/>
      <c r="N35" s="65">
        <v>14</v>
      </c>
      <c r="O35" s="65"/>
    </row>
    <row r="36" spans="2:17" x14ac:dyDescent="0.25">
      <c r="B36" s="76" t="s">
        <v>18</v>
      </c>
      <c r="C36" s="77"/>
      <c r="D36" s="77"/>
      <c r="E36" s="78"/>
      <c r="F36" s="52">
        <f>$H$5*$D$11*F31*$O$5</f>
        <v>0</v>
      </c>
      <c r="G36" s="60">
        <f>$H$6*$D$19*G31*$O$6</f>
        <v>0</v>
      </c>
      <c r="H36" s="52">
        <f>$H$5*$D$11*H31*$O$5</f>
        <v>0</v>
      </c>
      <c r="I36" s="60">
        <f>$H$6*$D$19*I31*$O$6</f>
        <v>0</v>
      </c>
      <c r="J36" s="52">
        <f>$H$5*$D$11*J31*$O$5</f>
        <v>0</v>
      </c>
      <c r="K36" s="60">
        <f>$H$6*$D$19*K31*$O$6</f>
        <v>0</v>
      </c>
      <c r="L36" s="52">
        <f>$H$5*$D$11*L31*$O$5</f>
        <v>0</v>
      </c>
      <c r="M36" s="60">
        <f>$H$6*$D$19*M31*$O$6</f>
        <v>0</v>
      </c>
      <c r="N36" s="52">
        <f>$H$5*$D$11*N31*$O$5</f>
        <v>0</v>
      </c>
      <c r="O36" s="60">
        <f>$H$6*$D$19*O31*$O$6</f>
        <v>0</v>
      </c>
    </row>
    <row r="37" spans="2:17" x14ac:dyDescent="0.25">
      <c r="B37" s="76" t="s">
        <v>19</v>
      </c>
      <c r="C37" s="77"/>
      <c r="D37" s="77"/>
      <c r="E37" s="78"/>
      <c r="F37" s="53">
        <f>$H$5*$D$11*F33*$O$5</f>
        <v>0</v>
      </c>
      <c r="G37" s="61">
        <f>$H$6*$D$19*G33*$O$6</f>
        <v>0</v>
      </c>
      <c r="H37" s="53">
        <f>$H$5*$D$11*H33*$O$5</f>
        <v>0</v>
      </c>
      <c r="I37" s="61">
        <f>$H$6*$D$19*I33*$O$6</f>
        <v>0</v>
      </c>
      <c r="J37" s="53">
        <f>$H$5*$D$11*J33*$O$5</f>
        <v>0</v>
      </c>
      <c r="K37" s="61">
        <f>$H$6*$D$19*K33*$O$6</f>
        <v>0</v>
      </c>
      <c r="L37" s="53">
        <f>$H$5*$D$11*L33*$O$5</f>
        <v>0</v>
      </c>
      <c r="M37" s="61">
        <f>$H$6*$D$19*M33*$O$6</f>
        <v>0</v>
      </c>
      <c r="N37" s="53">
        <f>$H$5*$D$11*N33*$O$5</f>
        <v>0</v>
      </c>
      <c r="O37" s="61">
        <f>$H$6*$D$19*O33*$O$6</f>
        <v>0</v>
      </c>
    </row>
    <row r="39" spans="2:17" x14ac:dyDescent="0.25">
      <c r="F39" s="93">
        <v>10</v>
      </c>
      <c r="G39" s="93">
        <v>11</v>
      </c>
      <c r="H39" s="93">
        <v>12</v>
      </c>
      <c r="I39" s="93">
        <v>13</v>
      </c>
      <c r="J39" s="93">
        <v>14</v>
      </c>
      <c r="K39" s="93"/>
    </row>
    <row r="40" spans="2:17" ht="15.75" hidden="1" thickBot="1" x14ac:dyDescent="0.3">
      <c r="B40" s="90" t="s">
        <v>20</v>
      </c>
      <c r="C40" s="91"/>
      <c r="D40" s="91"/>
      <c r="E40" s="91"/>
      <c r="F40" s="91"/>
      <c r="G40" s="92"/>
      <c r="I40" s="7"/>
      <c r="J40" s="7"/>
      <c r="K40" s="7"/>
    </row>
    <row r="41" spans="2:17" ht="15.75" hidden="1" thickBot="1" x14ac:dyDescent="0.3">
      <c r="B41" s="33" t="s">
        <v>25</v>
      </c>
      <c r="C41" s="33" t="s">
        <v>26</v>
      </c>
      <c r="D41" s="33" t="s">
        <v>27</v>
      </c>
      <c r="E41" s="34"/>
      <c r="F41" s="33" t="s">
        <v>21</v>
      </c>
      <c r="G41" s="33" t="s">
        <v>22</v>
      </c>
      <c r="I41" s="90" t="s">
        <v>23</v>
      </c>
      <c r="J41" s="91"/>
      <c r="K41" s="91"/>
      <c r="L41" s="92"/>
      <c r="N41" s="89"/>
      <c r="O41" s="89"/>
      <c r="P41" s="89"/>
    </row>
    <row r="42" spans="2:17" hidden="1" x14ac:dyDescent="0.25">
      <c r="B42" s="25">
        <v>2</v>
      </c>
      <c r="C42" s="8">
        <v>1</v>
      </c>
      <c r="D42" s="10">
        <f>C42/36</f>
        <v>2.7777777777777776E-2</v>
      </c>
      <c r="E42" s="26"/>
      <c r="F42" s="10">
        <v>1</v>
      </c>
      <c r="G42" s="27">
        <v>1</v>
      </c>
      <c r="I42" s="23">
        <v>1</v>
      </c>
      <c r="J42" s="24">
        <v>1</v>
      </c>
      <c r="K42" s="35">
        <f t="shared" ref="K42:K46" si="8">J42/36</f>
        <v>2.7777777777777776E-2</v>
      </c>
      <c r="L42" s="36">
        <v>1</v>
      </c>
      <c r="N42" s="8"/>
      <c r="O42" s="8"/>
      <c r="P42" s="10"/>
      <c r="Q42" s="15"/>
    </row>
    <row r="43" spans="2:17" hidden="1" x14ac:dyDescent="0.25">
      <c r="B43" s="25">
        <v>3</v>
      </c>
      <c r="C43" s="8">
        <v>2</v>
      </c>
      <c r="D43" s="10">
        <f t="shared" ref="D43:D52" si="9">C43/36</f>
        <v>5.5555555555555552E-2</v>
      </c>
      <c r="E43" s="26"/>
      <c r="F43" s="10">
        <f>F42-D42</f>
        <v>0.97222222222222221</v>
      </c>
      <c r="G43" s="27">
        <f>G42-D42</f>
        <v>0.97222222222222221</v>
      </c>
      <c r="I43" s="25">
        <v>2</v>
      </c>
      <c r="J43" s="8">
        <v>3</v>
      </c>
      <c r="K43" s="10">
        <f t="shared" si="8"/>
        <v>8.3333333333333329E-2</v>
      </c>
      <c r="L43" s="37">
        <f>L42-K42</f>
        <v>0.97222222222222221</v>
      </c>
      <c r="N43" s="8"/>
      <c r="O43" s="8"/>
      <c r="P43" s="10"/>
      <c r="Q43" s="15"/>
    </row>
    <row r="44" spans="2:17" hidden="1" x14ac:dyDescent="0.25">
      <c r="B44" s="25">
        <v>4</v>
      </c>
      <c r="C44" s="8">
        <v>3</v>
      </c>
      <c r="D44" s="10">
        <f t="shared" si="9"/>
        <v>8.3333333333333329E-2</v>
      </c>
      <c r="E44" s="26"/>
      <c r="F44" s="10">
        <f t="shared" ref="F44:F52" si="10">F43-D43</f>
        <v>0.91666666666666663</v>
      </c>
      <c r="G44" s="27">
        <f t="shared" ref="G44:G52" si="11">G43-D43</f>
        <v>0.91666666666666663</v>
      </c>
      <c r="I44" s="25">
        <v>3</v>
      </c>
      <c r="J44" s="8">
        <v>5</v>
      </c>
      <c r="K44" s="10">
        <f t="shared" si="8"/>
        <v>0.1388888888888889</v>
      </c>
      <c r="L44" s="37">
        <f t="shared" ref="L44:L47" si="12">L43-K43</f>
        <v>0.88888888888888884</v>
      </c>
      <c r="N44" s="8"/>
      <c r="O44" s="8"/>
      <c r="P44" s="10"/>
      <c r="Q44" s="15"/>
    </row>
    <row r="45" spans="2:17" hidden="1" x14ac:dyDescent="0.25">
      <c r="B45" s="25">
        <v>5</v>
      </c>
      <c r="C45" s="8">
        <v>4</v>
      </c>
      <c r="D45" s="10">
        <f t="shared" si="9"/>
        <v>0.1111111111111111</v>
      </c>
      <c r="E45" s="26"/>
      <c r="F45" s="10">
        <f t="shared" si="10"/>
        <v>0.83333333333333326</v>
      </c>
      <c r="G45" s="27">
        <f t="shared" si="11"/>
        <v>0.83333333333333326</v>
      </c>
      <c r="I45" s="25">
        <v>4</v>
      </c>
      <c r="J45" s="8">
        <v>7</v>
      </c>
      <c r="K45" s="10">
        <f t="shared" si="8"/>
        <v>0.19444444444444445</v>
      </c>
      <c r="L45" s="37">
        <f t="shared" si="12"/>
        <v>0.75</v>
      </c>
      <c r="N45" s="8"/>
      <c r="O45" s="8"/>
      <c r="P45" s="10"/>
      <c r="Q45" s="15"/>
    </row>
    <row r="46" spans="2:17" hidden="1" x14ac:dyDescent="0.25">
      <c r="B46" s="25">
        <v>6</v>
      </c>
      <c r="C46" s="8">
        <v>5</v>
      </c>
      <c r="D46" s="10">
        <f t="shared" si="9"/>
        <v>0.1388888888888889</v>
      </c>
      <c r="E46" s="26"/>
      <c r="F46" s="10">
        <f t="shared" si="10"/>
        <v>0.7222222222222221</v>
      </c>
      <c r="G46" s="27">
        <f t="shared" si="11"/>
        <v>0.7222222222222221</v>
      </c>
      <c r="I46" s="25">
        <v>5</v>
      </c>
      <c r="J46" s="8">
        <v>9</v>
      </c>
      <c r="K46" s="10">
        <f t="shared" si="8"/>
        <v>0.25</v>
      </c>
      <c r="L46" s="37">
        <f t="shared" si="12"/>
        <v>0.55555555555555558</v>
      </c>
      <c r="N46" s="8"/>
      <c r="O46" s="8"/>
      <c r="P46" s="10"/>
      <c r="Q46" s="15"/>
    </row>
    <row r="47" spans="2:17" hidden="1" x14ac:dyDescent="0.25">
      <c r="B47" s="25">
        <v>7</v>
      </c>
      <c r="C47" s="8">
        <v>6</v>
      </c>
      <c r="D47" s="10">
        <f t="shared" si="9"/>
        <v>0.16666666666666666</v>
      </c>
      <c r="E47" s="26"/>
      <c r="F47" s="10">
        <f t="shared" si="10"/>
        <v>0.58333333333333326</v>
      </c>
      <c r="G47" s="27">
        <f t="shared" si="11"/>
        <v>0.58333333333333326</v>
      </c>
      <c r="I47" s="25">
        <v>6</v>
      </c>
      <c r="J47" s="8">
        <v>11</v>
      </c>
      <c r="K47" s="10">
        <f>J47/36</f>
        <v>0.30555555555555558</v>
      </c>
      <c r="L47" s="37">
        <f t="shared" si="12"/>
        <v>0.30555555555555558</v>
      </c>
      <c r="N47" s="8"/>
      <c r="O47" s="8"/>
      <c r="P47" s="10"/>
      <c r="Q47" s="15"/>
    </row>
    <row r="48" spans="2:17" ht="15.75" hidden="1" thickBot="1" x14ac:dyDescent="0.3">
      <c r="B48" s="25">
        <v>8</v>
      </c>
      <c r="C48" s="8">
        <v>5</v>
      </c>
      <c r="D48" s="10">
        <f t="shared" si="9"/>
        <v>0.1388888888888889</v>
      </c>
      <c r="E48" s="26"/>
      <c r="F48" s="10">
        <f t="shared" si="10"/>
        <v>0.41666666666666663</v>
      </c>
      <c r="G48" s="27">
        <f t="shared" si="11"/>
        <v>0.41666666666666663</v>
      </c>
      <c r="I48" s="28"/>
      <c r="J48" s="29">
        <f>SUM(J42:J47)</f>
        <v>36</v>
      </c>
      <c r="K48" s="29">
        <f>SUM(K42:K47)</f>
        <v>1</v>
      </c>
      <c r="L48" s="38"/>
      <c r="N48" s="8"/>
      <c r="O48" s="8"/>
      <c r="P48" s="8"/>
    </row>
    <row r="49" spans="2:7" hidden="1" x14ac:dyDescent="0.25">
      <c r="B49" s="25">
        <v>9</v>
      </c>
      <c r="C49" s="8">
        <v>4</v>
      </c>
      <c r="D49" s="10">
        <f t="shared" si="9"/>
        <v>0.1111111111111111</v>
      </c>
      <c r="E49" s="26"/>
      <c r="F49" s="10">
        <f t="shared" si="10"/>
        <v>0.27777777777777773</v>
      </c>
      <c r="G49" s="27">
        <f t="shared" si="11"/>
        <v>0.27777777777777773</v>
      </c>
    </row>
    <row r="50" spans="2:7" hidden="1" x14ac:dyDescent="0.25">
      <c r="B50" s="25">
        <v>10</v>
      </c>
      <c r="C50" s="8">
        <v>3</v>
      </c>
      <c r="D50" s="10">
        <f t="shared" si="9"/>
        <v>8.3333333333333329E-2</v>
      </c>
      <c r="E50" s="26"/>
      <c r="F50" s="10">
        <f t="shared" si="10"/>
        <v>0.16666666666666663</v>
      </c>
      <c r="G50" s="27">
        <f t="shared" si="11"/>
        <v>0.16666666666666663</v>
      </c>
    </row>
    <row r="51" spans="2:7" hidden="1" x14ac:dyDescent="0.25">
      <c r="B51" s="25">
        <v>11</v>
      </c>
      <c r="C51" s="8">
        <v>2</v>
      </c>
      <c r="D51" s="10">
        <f t="shared" si="9"/>
        <v>5.5555555555555552E-2</v>
      </c>
      <c r="E51" s="26"/>
      <c r="F51" s="10">
        <f t="shared" si="10"/>
        <v>8.3333333333333301E-2</v>
      </c>
      <c r="G51" s="27">
        <f t="shared" si="11"/>
        <v>8.3333333333333301E-2</v>
      </c>
    </row>
    <row r="52" spans="2:7" ht="15.75" hidden="1" thickBot="1" x14ac:dyDescent="0.3">
      <c r="B52" s="28">
        <v>12</v>
      </c>
      <c r="C52" s="29">
        <v>1</v>
      </c>
      <c r="D52" s="30">
        <f t="shared" si="9"/>
        <v>2.7777777777777776E-2</v>
      </c>
      <c r="E52" s="31"/>
      <c r="F52" s="30">
        <f t="shared" si="10"/>
        <v>2.7777777777777748E-2</v>
      </c>
      <c r="G52" s="32">
        <f t="shared" si="11"/>
        <v>2.7777777777777748E-2</v>
      </c>
    </row>
  </sheetData>
  <sheetProtection password="EAD9" sheet="1" objects="1" scenarios="1" selectLockedCells="1"/>
  <mergeCells count="57">
    <mergeCell ref="B18:C18"/>
    <mergeCell ref="N41:P41"/>
    <mergeCell ref="I41:L41"/>
    <mergeCell ref="B40:G40"/>
    <mergeCell ref="B28:E28"/>
    <mergeCell ref="B30:E30"/>
    <mergeCell ref="F30:G30"/>
    <mergeCell ref="H30:I30"/>
    <mergeCell ref="N4:O4"/>
    <mergeCell ref="N8:O8"/>
    <mergeCell ref="N9:O9"/>
    <mergeCell ref="B6:E6"/>
    <mergeCell ref="F6:G6"/>
    <mergeCell ref="H6:I6"/>
    <mergeCell ref="J6:K6"/>
    <mergeCell ref="L6:M6"/>
    <mergeCell ref="B4:E4"/>
    <mergeCell ref="B5:E5"/>
    <mergeCell ref="B26:E26"/>
    <mergeCell ref="B31:E31"/>
    <mergeCell ref="L5:M5"/>
    <mergeCell ref="B27:E27"/>
    <mergeCell ref="J5:K5"/>
    <mergeCell ref="F4:G4"/>
    <mergeCell ref="B8:C8"/>
    <mergeCell ref="L8:M8"/>
    <mergeCell ref="L9:M9"/>
    <mergeCell ref="J30:K30"/>
    <mergeCell ref="L30:M30"/>
    <mergeCell ref="L4:M4"/>
    <mergeCell ref="L26:M26"/>
    <mergeCell ref="B10:C10"/>
    <mergeCell ref="B32:E32"/>
    <mergeCell ref="B33:E33"/>
    <mergeCell ref="B35:E35"/>
    <mergeCell ref="B36:E36"/>
    <mergeCell ref="B37:E37"/>
    <mergeCell ref="J4:K4"/>
    <mergeCell ref="J35:K35"/>
    <mergeCell ref="H35:I35"/>
    <mergeCell ref="F26:G26"/>
    <mergeCell ref="H4:I4"/>
    <mergeCell ref="H5:I5"/>
    <mergeCell ref="F5:G5"/>
    <mergeCell ref="F8:G8"/>
    <mergeCell ref="H8:I8"/>
    <mergeCell ref="J8:K8"/>
    <mergeCell ref="F9:G9"/>
    <mergeCell ref="H9:I9"/>
    <mergeCell ref="J9:K9"/>
    <mergeCell ref="L35:M35"/>
    <mergeCell ref="N26:O26"/>
    <mergeCell ref="N35:O35"/>
    <mergeCell ref="F35:G35"/>
    <mergeCell ref="H26:I26"/>
    <mergeCell ref="J26:K26"/>
    <mergeCell ref="N30:O30"/>
  </mergeCells>
  <dataValidations count="6">
    <dataValidation type="list" allowBlank="1" showInputMessage="1" showErrorMessage="1" sqref="L5:L6">
      <formula1>CT</formula1>
    </dataValidation>
    <dataValidation type="list" allowBlank="1" showInputMessage="1" showErrorMessage="1" sqref="F5:F6">
      <formula1>F</formula1>
    </dataValidation>
    <dataValidation type="list" allowBlank="1" showInputMessage="1" showErrorMessage="1" sqref="J5:J6">
      <formula1>PA</formula1>
    </dataValidation>
    <dataValidation type="list" allowBlank="1" showInputMessage="1" showErrorMessage="1" sqref="H5:I6">
      <formula1>TIR</formula1>
    </dataValidation>
    <dataValidation type="list" allowBlank="1" showInputMessage="1" showErrorMessage="1" sqref="N5:N6">
      <formula1>SAV</formula1>
    </dataValidation>
    <dataValidation type="list" allowBlank="1" showInputMessage="1" showErrorMessage="1" sqref="C11:C17 C19:C25">
      <formula1>yesno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40"/>
  <sheetViews>
    <sheetView workbookViewId="0">
      <selection activeCell="I15" sqref="I15"/>
    </sheetView>
  </sheetViews>
  <sheetFormatPr baseColWidth="10" defaultRowHeight="15" x14ac:dyDescent="0.25"/>
  <cols>
    <col min="1" max="16384" width="11.42578125" style="4"/>
  </cols>
  <sheetData>
    <row r="1" spans="1:6" x14ac:dyDescent="0.25">
      <c r="A1" s="2">
        <v>1</v>
      </c>
      <c r="B1" s="2">
        <v>1</v>
      </c>
      <c r="C1" s="2">
        <v>1</v>
      </c>
      <c r="D1" s="2">
        <v>1</v>
      </c>
      <c r="E1" s="3">
        <v>2</v>
      </c>
      <c r="F1" s="4" t="s">
        <v>8</v>
      </c>
    </row>
    <row r="2" spans="1:6" x14ac:dyDescent="0.25">
      <c r="A2" s="2">
        <v>2</v>
      </c>
      <c r="B2" s="2">
        <v>2</v>
      </c>
      <c r="C2" s="2">
        <v>2</v>
      </c>
      <c r="D2" s="2">
        <f>D1+1</f>
        <v>2</v>
      </c>
      <c r="E2" s="4">
        <v>3</v>
      </c>
      <c r="F2" s="4" t="s">
        <v>9</v>
      </c>
    </row>
    <row r="3" spans="1:6" x14ac:dyDescent="0.25">
      <c r="A3" s="2">
        <v>3</v>
      </c>
      <c r="B3" s="2">
        <v>3</v>
      </c>
      <c r="C3" s="2">
        <v>3</v>
      </c>
      <c r="D3" s="2">
        <f t="shared" ref="D3:D40" si="0">D2+1</f>
        <v>3</v>
      </c>
      <c r="E3" s="4">
        <v>4</v>
      </c>
    </row>
    <row r="4" spans="1:6" x14ac:dyDescent="0.25">
      <c r="A4" s="2">
        <v>4</v>
      </c>
      <c r="B4" s="2">
        <v>4</v>
      </c>
      <c r="C4" s="2">
        <v>4</v>
      </c>
      <c r="D4" s="2">
        <f t="shared" si="0"/>
        <v>4</v>
      </c>
      <c r="E4" s="4">
        <v>5</v>
      </c>
    </row>
    <row r="5" spans="1:6" x14ac:dyDescent="0.25">
      <c r="A5" s="2">
        <v>5</v>
      </c>
      <c r="B5" s="2">
        <v>5</v>
      </c>
      <c r="C5" s="2">
        <v>5</v>
      </c>
      <c r="D5" s="2">
        <f t="shared" si="0"/>
        <v>5</v>
      </c>
      <c r="E5" s="4">
        <v>6</v>
      </c>
    </row>
    <row r="6" spans="1:6" x14ac:dyDescent="0.25">
      <c r="A6" s="2">
        <v>6</v>
      </c>
      <c r="B6" s="2">
        <v>6</v>
      </c>
      <c r="C6" s="2">
        <v>6</v>
      </c>
      <c r="D6" s="2">
        <f t="shared" si="0"/>
        <v>6</v>
      </c>
      <c r="E6" s="4" t="s">
        <v>7</v>
      </c>
    </row>
    <row r="7" spans="1:6" x14ac:dyDescent="0.25">
      <c r="A7" s="2">
        <v>7</v>
      </c>
      <c r="B7" s="2" t="s">
        <v>7</v>
      </c>
      <c r="C7" s="2">
        <v>7</v>
      </c>
      <c r="D7" s="2">
        <f t="shared" si="0"/>
        <v>7</v>
      </c>
    </row>
    <row r="8" spans="1:6" x14ac:dyDescent="0.25">
      <c r="A8" s="2">
        <v>8</v>
      </c>
      <c r="B8" s="2"/>
      <c r="C8" s="2">
        <v>8</v>
      </c>
      <c r="D8" s="2">
        <f t="shared" si="0"/>
        <v>8</v>
      </c>
    </row>
    <row r="9" spans="1:6" x14ac:dyDescent="0.25">
      <c r="A9" s="2">
        <v>9</v>
      </c>
      <c r="B9" s="2"/>
      <c r="C9" s="2">
        <v>9</v>
      </c>
      <c r="D9" s="2">
        <f t="shared" si="0"/>
        <v>9</v>
      </c>
    </row>
    <row r="10" spans="1:6" x14ac:dyDescent="0.25">
      <c r="A10" s="2">
        <v>10</v>
      </c>
      <c r="B10" s="2"/>
      <c r="C10" s="2">
        <v>10</v>
      </c>
      <c r="D10" s="2">
        <f t="shared" si="0"/>
        <v>10</v>
      </c>
    </row>
    <row r="11" spans="1:6" x14ac:dyDescent="0.25">
      <c r="A11" s="2" t="s">
        <v>33</v>
      </c>
      <c r="B11" s="2"/>
      <c r="C11" s="2"/>
      <c r="D11" s="2">
        <f t="shared" si="0"/>
        <v>11</v>
      </c>
    </row>
    <row r="12" spans="1:6" x14ac:dyDescent="0.25">
      <c r="A12" s="2"/>
      <c r="B12" s="2"/>
      <c r="C12" s="2"/>
      <c r="D12" s="2">
        <f t="shared" si="0"/>
        <v>12</v>
      </c>
    </row>
    <row r="13" spans="1:6" x14ac:dyDescent="0.25">
      <c r="A13" s="2"/>
      <c r="B13" s="2"/>
      <c r="C13" s="2"/>
      <c r="D13" s="2">
        <f t="shared" si="0"/>
        <v>13</v>
      </c>
    </row>
    <row r="14" spans="1:6" x14ac:dyDescent="0.25">
      <c r="A14" s="2"/>
      <c r="B14" s="2"/>
      <c r="C14" s="2"/>
      <c r="D14" s="2">
        <f t="shared" si="0"/>
        <v>14</v>
      </c>
    </row>
    <row r="15" spans="1:6" x14ac:dyDescent="0.25">
      <c r="A15" s="2"/>
      <c r="B15" s="2"/>
      <c r="C15" s="2"/>
      <c r="D15" s="2">
        <f t="shared" si="0"/>
        <v>15</v>
      </c>
    </row>
    <row r="16" spans="1:6" x14ac:dyDescent="0.25">
      <c r="A16" s="2"/>
      <c r="B16" s="2"/>
      <c r="C16" s="2"/>
      <c r="D16" s="2">
        <f t="shared" si="0"/>
        <v>16</v>
      </c>
    </row>
    <row r="17" spans="1:4" x14ac:dyDescent="0.25">
      <c r="A17" s="2"/>
      <c r="B17" s="2"/>
      <c r="C17" s="2"/>
      <c r="D17" s="2">
        <f t="shared" si="0"/>
        <v>17</v>
      </c>
    </row>
    <row r="18" spans="1:4" x14ac:dyDescent="0.25">
      <c r="A18" s="2"/>
      <c r="B18" s="2"/>
      <c r="C18" s="2"/>
      <c r="D18" s="2">
        <f t="shared" si="0"/>
        <v>18</v>
      </c>
    </row>
    <row r="19" spans="1:4" x14ac:dyDescent="0.25">
      <c r="A19" s="2"/>
      <c r="B19" s="2"/>
      <c r="C19" s="2"/>
      <c r="D19" s="2">
        <f t="shared" si="0"/>
        <v>19</v>
      </c>
    </row>
    <row r="20" spans="1:4" x14ac:dyDescent="0.25">
      <c r="A20" s="2"/>
      <c r="B20" s="2"/>
      <c r="C20" s="2"/>
      <c r="D20" s="2">
        <f t="shared" si="0"/>
        <v>20</v>
      </c>
    </row>
    <row r="21" spans="1:4" x14ac:dyDescent="0.25">
      <c r="A21" s="2"/>
      <c r="B21" s="2"/>
      <c r="C21" s="2"/>
      <c r="D21" s="2">
        <f t="shared" si="0"/>
        <v>21</v>
      </c>
    </row>
    <row r="22" spans="1:4" x14ac:dyDescent="0.25">
      <c r="A22" s="2"/>
      <c r="B22" s="2"/>
      <c r="C22" s="2"/>
      <c r="D22" s="2">
        <f t="shared" si="0"/>
        <v>22</v>
      </c>
    </row>
    <row r="23" spans="1:4" x14ac:dyDescent="0.25">
      <c r="A23" s="2"/>
      <c r="B23" s="2"/>
      <c r="C23" s="2"/>
      <c r="D23" s="2">
        <f t="shared" si="0"/>
        <v>23</v>
      </c>
    </row>
    <row r="24" spans="1:4" x14ac:dyDescent="0.25">
      <c r="A24" s="2"/>
      <c r="B24" s="2"/>
      <c r="C24" s="2"/>
      <c r="D24" s="2">
        <f t="shared" si="0"/>
        <v>24</v>
      </c>
    </row>
    <row r="25" spans="1:4" x14ac:dyDescent="0.25">
      <c r="A25" s="2"/>
      <c r="B25" s="2"/>
      <c r="C25" s="2"/>
      <c r="D25" s="2">
        <f t="shared" si="0"/>
        <v>25</v>
      </c>
    </row>
    <row r="26" spans="1:4" x14ac:dyDescent="0.25">
      <c r="A26" s="2"/>
      <c r="B26" s="2"/>
      <c r="C26" s="2"/>
      <c r="D26" s="2">
        <f t="shared" si="0"/>
        <v>26</v>
      </c>
    </row>
    <row r="27" spans="1:4" x14ac:dyDescent="0.25">
      <c r="A27" s="2"/>
      <c r="B27" s="2"/>
      <c r="C27" s="2"/>
      <c r="D27" s="2">
        <f t="shared" si="0"/>
        <v>27</v>
      </c>
    </row>
    <row r="28" spans="1:4" x14ac:dyDescent="0.25">
      <c r="A28" s="2"/>
      <c r="B28" s="2"/>
      <c r="C28" s="2"/>
      <c r="D28" s="2">
        <f t="shared" si="0"/>
        <v>28</v>
      </c>
    </row>
    <row r="29" spans="1:4" x14ac:dyDescent="0.25">
      <c r="A29" s="2"/>
      <c r="B29" s="2"/>
      <c r="C29" s="2"/>
      <c r="D29" s="2">
        <f t="shared" si="0"/>
        <v>29</v>
      </c>
    </row>
    <row r="30" spans="1:4" x14ac:dyDescent="0.25">
      <c r="A30" s="2"/>
      <c r="B30" s="2"/>
      <c r="C30" s="2"/>
      <c r="D30" s="2">
        <f t="shared" si="0"/>
        <v>30</v>
      </c>
    </row>
    <row r="31" spans="1:4" x14ac:dyDescent="0.25">
      <c r="A31" s="2"/>
      <c r="B31" s="2"/>
      <c r="C31" s="2"/>
      <c r="D31" s="2">
        <f t="shared" si="0"/>
        <v>31</v>
      </c>
    </row>
    <row r="32" spans="1:4" x14ac:dyDescent="0.25">
      <c r="A32" s="2"/>
      <c r="B32" s="2"/>
      <c r="C32" s="2"/>
      <c r="D32" s="2">
        <f t="shared" si="0"/>
        <v>32</v>
      </c>
    </row>
    <row r="33" spans="1:4" x14ac:dyDescent="0.25">
      <c r="A33" s="2"/>
      <c r="B33" s="2"/>
      <c r="C33" s="2"/>
      <c r="D33" s="2">
        <f t="shared" si="0"/>
        <v>33</v>
      </c>
    </row>
    <row r="34" spans="1:4" x14ac:dyDescent="0.25">
      <c r="A34" s="2"/>
      <c r="B34" s="2"/>
      <c r="C34" s="2"/>
      <c r="D34" s="2">
        <f t="shared" si="0"/>
        <v>34</v>
      </c>
    </row>
    <row r="35" spans="1:4" x14ac:dyDescent="0.25">
      <c r="A35" s="2"/>
      <c r="B35" s="2"/>
      <c r="C35" s="2"/>
      <c r="D35" s="2">
        <f t="shared" si="0"/>
        <v>35</v>
      </c>
    </row>
    <row r="36" spans="1:4" x14ac:dyDescent="0.25">
      <c r="A36" s="2"/>
      <c r="B36" s="2"/>
      <c r="C36" s="2"/>
      <c r="D36" s="2">
        <f t="shared" si="0"/>
        <v>36</v>
      </c>
    </row>
    <row r="37" spans="1:4" x14ac:dyDescent="0.25">
      <c r="A37" s="2"/>
      <c r="B37" s="2"/>
      <c r="C37" s="2"/>
      <c r="D37" s="2">
        <f t="shared" si="0"/>
        <v>37</v>
      </c>
    </row>
    <row r="38" spans="1:4" x14ac:dyDescent="0.25">
      <c r="A38" s="2"/>
      <c r="B38" s="2"/>
      <c r="C38" s="2"/>
      <c r="D38" s="2">
        <f t="shared" si="0"/>
        <v>38</v>
      </c>
    </row>
    <row r="39" spans="1:4" x14ac:dyDescent="0.25">
      <c r="A39" s="2"/>
      <c r="B39" s="2"/>
      <c r="C39" s="2"/>
      <c r="D39" s="2">
        <f t="shared" si="0"/>
        <v>39</v>
      </c>
    </row>
    <row r="40" spans="1:4" x14ac:dyDescent="0.25">
      <c r="A40" s="2"/>
      <c r="B40" s="2"/>
      <c r="C40" s="2"/>
      <c r="D40" s="2">
        <f t="shared" si="0"/>
        <v>40</v>
      </c>
    </row>
  </sheetData>
  <sheetProtection password="EAD9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G30"/>
  <sheetViews>
    <sheetView workbookViewId="0">
      <selection activeCell="E12" sqref="E12"/>
    </sheetView>
  </sheetViews>
  <sheetFormatPr baseColWidth="10" defaultRowHeight="15" x14ac:dyDescent="0.25"/>
  <cols>
    <col min="1" max="4" width="11.42578125" style="4"/>
    <col min="5" max="5" width="25.7109375" style="4" customWidth="1"/>
    <col min="6" max="6" width="11.42578125" style="4" customWidth="1"/>
    <col min="7" max="7" width="25.7109375" style="4" customWidth="1"/>
    <col min="8" max="16384" width="11.42578125" style="4"/>
  </cols>
  <sheetData>
    <row r="2" spans="1:7" x14ac:dyDescent="0.25">
      <c r="E2" s="4" t="s">
        <v>13</v>
      </c>
      <c r="G2" s="4" t="s">
        <v>14</v>
      </c>
    </row>
    <row r="3" spans="1:7" x14ac:dyDescent="0.25">
      <c r="A3" s="4">
        <v>2</v>
      </c>
      <c r="B3" s="4">
        <v>1</v>
      </c>
      <c r="C3" s="5">
        <f>B3/36</f>
        <v>2.7777777777777776E-2</v>
      </c>
      <c r="E3" s="4">
        <v>2</v>
      </c>
      <c r="F3" s="6">
        <f>F4+C4</f>
        <v>0.97222222222222243</v>
      </c>
      <c r="G3" s="6">
        <v>1</v>
      </c>
    </row>
    <row r="4" spans="1:7" x14ac:dyDescent="0.25">
      <c r="A4" s="4">
        <v>3</v>
      </c>
      <c r="B4" s="4">
        <v>2</v>
      </c>
      <c r="C4" s="5">
        <f t="shared" ref="C4:C13" si="0">B4/36</f>
        <v>5.5555555555555552E-2</v>
      </c>
      <c r="E4" s="4">
        <v>3</v>
      </c>
      <c r="F4" s="6">
        <f t="shared" ref="F4:F10" si="1">F5+C5</f>
        <v>0.91666666666666685</v>
      </c>
      <c r="G4" s="6">
        <f>G3-C3</f>
        <v>0.97222222222222221</v>
      </c>
    </row>
    <row r="5" spans="1:7" x14ac:dyDescent="0.25">
      <c r="A5" s="4">
        <v>4</v>
      </c>
      <c r="B5" s="4">
        <v>3</v>
      </c>
      <c r="C5" s="5">
        <f t="shared" si="0"/>
        <v>8.3333333333333329E-2</v>
      </c>
      <c r="E5" s="4">
        <v>4</v>
      </c>
      <c r="F5" s="6">
        <f t="shared" si="1"/>
        <v>0.83333333333333348</v>
      </c>
      <c r="G5" s="6">
        <f t="shared" ref="G5:G13" si="2">G4-C4</f>
        <v>0.91666666666666663</v>
      </c>
    </row>
    <row r="6" spans="1:7" x14ac:dyDescent="0.25">
      <c r="A6" s="4">
        <v>5</v>
      </c>
      <c r="B6" s="4">
        <v>4</v>
      </c>
      <c r="C6" s="5">
        <f t="shared" si="0"/>
        <v>0.1111111111111111</v>
      </c>
      <c r="E6" s="4">
        <v>5</v>
      </c>
      <c r="F6" s="6">
        <f t="shared" si="1"/>
        <v>0.72222222222222232</v>
      </c>
      <c r="G6" s="6">
        <f t="shared" si="2"/>
        <v>0.83333333333333326</v>
      </c>
    </row>
    <row r="7" spans="1:7" x14ac:dyDescent="0.25">
      <c r="A7" s="4">
        <v>6</v>
      </c>
      <c r="B7" s="4">
        <v>5</v>
      </c>
      <c r="C7" s="5">
        <f t="shared" si="0"/>
        <v>0.1388888888888889</v>
      </c>
      <c r="E7" s="4">
        <v>6</v>
      </c>
      <c r="F7" s="6">
        <f t="shared" si="1"/>
        <v>0.58333333333333337</v>
      </c>
      <c r="G7" s="6">
        <f t="shared" si="2"/>
        <v>0.7222222222222221</v>
      </c>
    </row>
    <row r="8" spans="1:7" x14ac:dyDescent="0.25">
      <c r="A8" s="4">
        <v>7</v>
      </c>
      <c r="B8" s="4">
        <v>6</v>
      </c>
      <c r="C8" s="5">
        <f t="shared" si="0"/>
        <v>0.16666666666666666</v>
      </c>
      <c r="E8" s="4">
        <v>7</v>
      </c>
      <c r="F8" s="6">
        <f t="shared" si="1"/>
        <v>0.41666666666666669</v>
      </c>
      <c r="G8" s="6">
        <f t="shared" si="2"/>
        <v>0.58333333333333326</v>
      </c>
    </row>
    <row r="9" spans="1:7" x14ac:dyDescent="0.25">
      <c r="A9" s="4">
        <v>8</v>
      </c>
      <c r="B9" s="4">
        <v>5</v>
      </c>
      <c r="C9" s="5">
        <f t="shared" si="0"/>
        <v>0.1388888888888889</v>
      </c>
      <c r="E9" s="4">
        <v>8</v>
      </c>
      <c r="F9" s="6">
        <f t="shared" si="1"/>
        <v>0.27777777777777779</v>
      </c>
      <c r="G9" s="6">
        <f t="shared" si="2"/>
        <v>0.41666666666666663</v>
      </c>
    </row>
    <row r="10" spans="1:7" x14ac:dyDescent="0.25">
      <c r="A10" s="4">
        <v>9</v>
      </c>
      <c r="B10" s="4">
        <v>4</v>
      </c>
      <c r="C10" s="5">
        <f t="shared" si="0"/>
        <v>0.1111111111111111</v>
      </c>
      <c r="E10" s="4">
        <v>9</v>
      </c>
      <c r="F10" s="6">
        <f t="shared" si="1"/>
        <v>0.16666666666666666</v>
      </c>
      <c r="G10" s="6">
        <f t="shared" si="2"/>
        <v>0.27777777777777773</v>
      </c>
    </row>
    <row r="11" spans="1:7" x14ac:dyDescent="0.25">
      <c r="A11" s="4">
        <v>10</v>
      </c>
      <c r="B11" s="4">
        <v>3</v>
      </c>
      <c r="C11" s="5">
        <f t="shared" si="0"/>
        <v>8.3333333333333329E-2</v>
      </c>
      <c r="F11" s="6">
        <f>F12+C12</f>
        <v>8.3333333333333329E-2</v>
      </c>
      <c r="G11" s="6">
        <f t="shared" si="2"/>
        <v>0.16666666666666663</v>
      </c>
    </row>
    <row r="12" spans="1:7" x14ac:dyDescent="0.25">
      <c r="A12" s="4">
        <v>11</v>
      </c>
      <c r="B12" s="4">
        <v>2</v>
      </c>
      <c r="C12" s="5">
        <f t="shared" si="0"/>
        <v>5.5555555555555552E-2</v>
      </c>
      <c r="E12" s="4">
        <v>11</v>
      </c>
      <c r="F12" s="6">
        <f>C13</f>
        <v>2.7777777777777776E-2</v>
      </c>
      <c r="G12" s="6">
        <f t="shared" si="2"/>
        <v>8.3333333333333301E-2</v>
      </c>
    </row>
    <row r="13" spans="1:7" x14ac:dyDescent="0.25">
      <c r="A13" s="4">
        <v>12</v>
      </c>
      <c r="B13" s="4">
        <v>1</v>
      </c>
      <c r="C13" s="5">
        <f t="shared" si="0"/>
        <v>2.7777777777777776E-2</v>
      </c>
      <c r="E13" s="4">
        <v>12</v>
      </c>
      <c r="F13" s="6">
        <f>0</f>
        <v>0</v>
      </c>
      <c r="G13" s="6">
        <f t="shared" si="2"/>
        <v>2.7777777777777748E-2</v>
      </c>
    </row>
    <row r="18" spans="1:1" x14ac:dyDescent="0.25">
      <c r="A18" s="4">
        <v>10</v>
      </c>
    </row>
    <row r="19" spans="1:1" x14ac:dyDescent="0.25">
      <c r="A19" s="4">
        <v>11</v>
      </c>
    </row>
    <row r="20" spans="1:1" x14ac:dyDescent="0.25">
      <c r="A20" s="4">
        <v>12</v>
      </c>
    </row>
    <row r="21" spans="1:1" x14ac:dyDescent="0.25">
      <c r="A21" s="4">
        <v>13</v>
      </c>
    </row>
    <row r="22" spans="1:1" x14ac:dyDescent="0.25">
      <c r="A22" s="4">
        <v>14</v>
      </c>
    </row>
    <row r="25" spans="1:1" x14ac:dyDescent="0.25">
      <c r="A25" s="4">
        <v>1</v>
      </c>
    </row>
    <row r="26" spans="1:1" x14ac:dyDescent="0.25">
      <c r="A26" s="4">
        <v>2</v>
      </c>
    </row>
    <row r="27" spans="1:1" x14ac:dyDescent="0.25">
      <c r="A27" s="4">
        <v>3</v>
      </c>
    </row>
    <row r="28" spans="1:1" x14ac:dyDescent="0.25">
      <c r="A28" s="4">
        <v>4</v>
      </c>
    </row>
    <row r="29" spans="1:1" x14ac:dyDescent="0.25">
      <c r="A29" s="4">
        <v>5</v>
      </c>
    </row>
    <row r="30" spans="1:1" x14ac:dyDescent="0.25">
      <c r="A30" s="4">
        <v>6</v>
      </c>
    </row>
  </sheetData>
  <sheetProtection password="EAD9" sheet="1" objects="1" scenarios="1" selectLockedCell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L24"/>
  <sheetViews>
    <sheetView workbookViewId="0">
      <selection activeCell="E6" sqref="E6"/>
    </sheetView>
  </sheetViews>
  <sheetFormatPr baseColWidth="10" defaultRowHeight="15" x14ac:dyDescent="0.25"/>
  <cols>
    <col min="1" max="16384" width="11.42578125" style="4"/>
  </cols>
  <sheetData>
    <row r="2" spans="2:12" x14ac:dyDescent="0.25">
      <c r="B2" s="4">
        <v>1</v>
      </c>
      <c r="C2" s="4">
        <v>1</v>
      </c>
      <c r="D2" s="4">
        <v>1</v>
      </c>
      <c r="F2" s="4">
        <v>2</v>
      </c>
      <c r="G2" s="4">
        <v>1</v>
      </c>
      <c r="H2" s="4">
        <v>2</v>
      </c>
      <c r="J2" s="4">
        <v>3</v>
      </c>
      <c r="K2" s="4">
        <v>1</v>
      </c>
      <c r="L2" s="4">
        <v>3</v>
      </c>
    </row>
    <row r="3" spans="2:12" x14ac:dyDescent="0.25">
      <c r="B3" s="4">
        <v>1</v>
      </c>
      <c r="C3" s="4">
        <f>C2+1</f>
        <v>2</v>
      </c>
      <c r="D3" s="4">
        <v>2</v>
      </c>
      <c r="F3" s="4">
        <v>2</v>
      </c>
      <c r="G3" s="4">
        <f>G2+1</f>
        <v>2</v>
      </c>
      <c r="H3" s="4">
        <v>2</v>
      </c>
      <c r="J3" s="4">
        <v>3</v>
      </c>
      <c r="K3" s="4">
        <f>K2+1</f>
        <v>2</v>
      </c>
      <c r="L3" s="4">
        <v>3</v>
      </c>
    </row>
    <row r="4" spans="2:12" x14ac:dyDescent="0.25">
      <c r="B4" s="4">
        <v>1</v>
      </c>
      <c r="C4" s="4">
        <f t="shared" ref="C4:C7" si="0">C3+1</f>
        <v>3</v>
      </c>
      <c r="D4" s="4">
        <v>3</v>
      </c>
      <c r="F4" s="4">
        <v>2</v>
      </c>
      <c r="G4" s="4">
        <f t="shared" ref="G4:G7" si="1">G3+1</f>
        <v>3</v>
      </c>
      <c r="H4" s="4">
        <v>3</v>
      </c>
      <c r="J4" s="4">
        <v>3</v>
      </c>
      <c r="K4" s="4">
        <f t="shared" ref="K4:K7" si="2">K3+1</f>
        <v>3</v>
      </c>
      <c r="L4" s="4">
        <v>3</v>
      </c>
    </row>
    <row r="5" spans="2:12" x14ac:dyDescent="0.25">
      <c r="B5" s="4">
        <v>1</v>
      </c>
      <c r="C5" s="4">
        <f t="shared" si="0"/>
        <v>4</v>
      </c>
      <c r="D5" s="4">
        <v>4</v>
      </c>
      <c r="F5" s="4">
        <v>2</v>
      </c>
      <c r="G5" s="4">
        <f t="shared" si="1"/>
        <v>4</v>
      </c>
      <c r="H5" s="4">
        <v>4</v>
      </c>
      <c r="J5" s="4">
        <v>3</v>
      </c>
      <c r="K5" s="4">
        <f t="shared" si="2"/>
        <v>4</v>
      </c>
      <c r="L5" s="4">
        <v>4</v>
      </c>
    </row>
    <row r="6" spans="2:12" x14ac:dyDescent="0.25">
      <c r="B6" s="4">
        <v>1</v>
      </c>
      <c r="C6" s="4">
        <f t="shared" si="0"/>
        <v>5</v>
      </c>
      <c r="D6" s="4">
        <v>5</v>
      </c>
      <c r="F6" s="4">
        <v>2</v>
      </c>
      <c r="G6" s="4">
        <f t="shared" si="1"/>
        <v>5</v>
      </c>
      <c r="H6" s="4">
        <v>5</v>
      </c>
      <c r="J6" s="4">
        <v>3</v>
      </c>
      <c r="K6" s="4">
        <f t="shared" si="2"/>
        <v>5</v>
      </c>
      <c r="L6" s="4">
        <v>5</v>
      </c>
    </row>
    <row r="7" spans="2:12" x14ac:dyDescent="0.25">
      <c r="B7" s="4">
        <v>1</v>
      </c>
      <c r="C7" s="4">
        <f t="shared" si="0"/>
        <v>6</v>
      </c>
      <c r="D7" s="4">
        <v>6</v>
      </c>
      <c r="F7" s="4">
        <v>2</v>
      </c>
      <c r="G7" s="4">
        <f t="shared" si="1"/>
        <v>6</v>
      </c>
      <c r="H7" s="4">
        <v>6</v>
      </c>
      <c r="J7" s="4">
        <v>3</v>
      </c>
      <c r="K7" s="4">
        <f t="shared" si="2"/>
        <v>6</v>
      </c>
      <c r="L7" s="4">
        <v>6</v>
      </c>
    </row>
    <row r="9" spans="2:12" x14ac:dyDescent="0.25">
      <c r="B9" s="4">
        <v>4</v>
      </c>
      <c r="C9" s="4">
        <v>1</v>
      </c>
      <c r="D9" s="4">
        <v>4</v>
      </c>
      <c r="F9" s="4">
        <v>5</v>
      </c>
      <c r="G9" s="4">
        <v>1</v>
      </c>
      <c r="H9" s="4">
        <v>5</v>
      </c>
      <c r="J9" s="4">
        <v>6</v>
      </c>
      <c r="K9" s="4">
        <v>1</v>
      </c>
      <c r="L9" s="4">
        <v>6</v>
      </c>
    </row>
    <row r="10" spans="2:12" x14ac:dyDescent="0.25">
      <c r="B10" s="4">
        <v>4</v>
      </c>
      <c r="C10" s="4">
        <f>C9+1</f>
        <v>2</v>
      </c>
      <c r="D10" s="4">
        <v>4</v>
      </c>
      <c r="F10" s="4">
        <v>5</v>
      </c>
      <c r="G10" s="4">
        <f>G9+1</f>
        <v>2</v>
      </c>
      <c r="H10" s="4">
        <v>5</v>
      </c>
      <c r="J10" s="4">
        <v>6</v>
      </c>
      <c r="K10" s="4">
        <f>K9+1</f>
        <v>2</v>
      </c>
      <c r="L10" s="4">
        <v>6</v>
      </c>
    </row>
    <row r="11" spans="2:12" x14ac:dyDescent="0.25">
      <c r="B11" s="4">
        <v>4</v>
      </c>
      <c r="C11" s="4">
        <f t="shared" ref="C11:C14" si="3">C10+1</f>
        <v>3</v>
      </c>
      <c r="D11" s="4">
        <v>4</v>
      </c>
      <c r="F11" s="4">
        <v>5</v>
      </c>
      <c r="G11" s="4">
        <f t="shared" ref="G11:G14" si="4">G10+1</f>
        <v>3</v>
      </c>
      <c r="H11" s="4">
        <v>5</v>
      </c>
      <c r="J11" s="4">
        <v>6</v>
      </c>
      <c r="K11" s="4">
        <f t="shared" ref="K11:K14" si="5">K10+1</f>
        <v>3</v>
      </c>
      <c r="L11" s="4">
        <v>6</v>
      </c>
    </row>
    <row r="12" spans="2:12" x14ac:dyDescent="0.25">
      <c r="B12" s="4">
        <v>4</v>
      </c>
      <c r="C12" s="4">
        <f t="shared" si="3"/>
        <v>4</v>
      </c>
      <c r="D12" s="4">
        <v>4</v>
      </c>
      <c r="F12" s="4">
        <v>5</v>
      </c>
      <c r="G12" s="4">
        <f t="shared" si="4"/>
        <v>4</v>
      </c>
      <c r="H12" s="4">
        <v>5</v>
      </c>
      <c r="J12" s="4">
        <v>6</v>
      </c>
      <c r="K12" s="4">
        <f t="shared" si="5"/>
        <v>4</v>
      </c>
      <c r="L12" s="4">
        <v>6</v>
      </c>
    </row>
    <row r="13" spans="2:12" x14ac:dyDescent="0.25">
      <c r="B13" s="4">
        <v>4</v>
      </c>
      <c r="C13" s="4">
        <f t="shared" si="3"/>
        <v>5</v>
      </c>
      <c r="D13" s="4">
        <v>5</v>
      </c>
      <c r="F13" s="4">
        <v>5</v>
      </c>
      <c r="G13" s="4">
        <f t="shared" si="4"/>
        <v>5</v>
      </c>
      <c r="H13" s="4">
        <v>5</v>
      </c>
      <c r="J13" s="4">
        <v>6</v>
      </c>
      <c r="K13" s="4">
        <f t="shared" si="5"/>
        <v>5</v>
      </c>
      <c r="L13" s="4">
        <v>6</v>
      </c>
    </row>
    <row r="14" spans="2:12" x14ac:dyDescent="0.25">
      <c r="B14" s="4">
        <v>4</v>
      </c>
      <c r="C14" s="4">
        <f t="shared" si="3"/>
        <v>6</v>
      </c>
      <c r="D14" s="4">
        <v>6</v>
      </c>
      <c r="F14" s="4">
        <v>5</v>
      </c>
      <c r="G14" s="4">
        <f t="shared" si="4"/>
        <v>6</v>
      </c>
      <c r="H14" s="4">
        <v>6</v>
      </c>
      <c r="J14" s="4">
        <v>6</v>
      </c>
      <c r="K14" s="4">
        <f t="shared" si="5"/>
        <v>6</v>
      </c>
      <c r="L14" s="4">
        <v>6</v>
      </c>
    </row>
    <row r="18" spans="3:5" x14ac:dyDescent="0.25">
      <c r="C18" s="4">
        <v>1</v>
      </c>
      <c r="D18" s="4">
        <v>1</v>
      </c>
      <c r="E18" s="4">
        <f t="shared" ref="E18:E22" si="6">D18/36</f>
        <v>2.7777777777777776E-2</v>
      </c>
    </row>
    <row r="19" spans="3:5" x14ac:dyDescent="0.25">
      <c r="C19" s="4">
        <v>2</v>
      </c>
      <c r="D19" s="4">
        <v>3</v>
      </c>
      <c r="E19" s="4">
        <f t="shared" si="6"/>
        <v>8.3333333333333329E-2</v>
      </c>
    </row>
    <row r="20" spans="3:5" x14ac:dyDescent="0.25">
      <c r="C20" s="4">
        <v>3</v>
      </c>
      <c r="D20" s="4">
        <v>5</v>
      </c>
      <c r="E20" s="4">
        <f t="shared" si="6"/>
        <v>0.1388888888888889</v>
      </c>
    </row>
    <row r="21" spans="3:5" x14ac:dyDescent="0.25">
      <c r="C21" s="4">
        <v>4</v>
      </c>
      <c r="D21" s="4">
        <v>7</v>
      </c>
      <c r="E21" s="4">
        <f t="shared" si="6"/>
        <v>0.19444444444444445</v>
      </c>
    </row>
    <row r="22" spans="3:5" x14ac:dyDescent="0.25">
      <c r="C22" s="4">
        <v>5</v>
      </c>
      <c r="D22" s="4">
        <v>9</v>
      </c>
      <c r="E22" s="4">
        <f t="shared" si="6"/>
        <v>0.25</v>
      </c>
    </row>
    <row r="23" spans="3:5" x14ac:dyDescent="0.25">
      <c r="C23" s="4">
        <v>6</v>
      </c>
      <c r="D23" s="4">
        <v>11</v>
      </c>
      <c r="E23" s="4">
        <f>D23/36</f>
        <v>0.30555555555555558</v>
      </c>
    </row>
    <row r="24" spans="3:5" x14ac:dyDescent="0.25">
      <c r="D24" s="4">
        <f>SUM(D18:D23)</f>
        <v>36</v>
      </c>
      <c r="E24" s="4">
        <f>SUM(E18:E23)</f>
        <v>1</v>
      </c>
    </row>
  </sheetData>
  <sheetProtection password="EAD9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Feuil1</vt:lpstr>
      <vt:lpstr>Feuil2</vt:lpstr>
      <vt:lpstr>Feuil3</vt:lpstr>
      <vt:lpstr>Feuil4</vt:lpstr>
      <vt:lpstr>CT</vt:lpstr>
      <vt:lpstr>F</vt:lpstr>
      <vt:lpstr>PA</vt:lpstr>
      <vt:lpstr>SAUVEGARDE</vt:lpstr>
      <vt:lpstr>SAV</vt:lpstr>
      <vt:lpstr>SAVE</vt:lpstr>
      <vt:lpstr>TIR</vt:lpstr>
      <vt:lpstr>yesno</vt:lpstr>
    </vt:vector>
  </TitlesOfParts>
  <Company>MACSF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FLANDRIN Nicolas</dc:creator>
  <cp:lastModifiedBy>FLANDRIN Nicolas</cp:lastModifiedBy>
  <cp:lastPrinted>2013-08-08T13:01:48Z</cp:lastPrinted>
  <dcterms:created xsi:type="dcterms:W3CDTF">2013-07-26T08:01:02Z</dcterms:created>
  <dcterms:modified xsi:type="dcterms:W3CDTF">2013-08-21T12:52:37Z</dcterms:modified>
</cp:coreProperties>
</file>