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es Documents\Mes dossiers\"/>
    </mc:Choice>
  </mc:AlternateContent>
  <bookViews>
    <workbookView xWindow="0" yWindow="0" windowWidth="16380" windowHeight="819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D17" i="1" l="1"/>
  <c r="B6" i="1" l="1"/>
  <c r="D6" i="1"/>
  <c r="F6" i="1"/>
  <c r="B7" i="1"/>
  <c r="H7" i="1"/>
  <c r="J7" i="1" s="1"/>
  <c r="B8" i="1"/>
  <c r="H8" i="1"/>
  <c r="J8" i="1" s="1"/>
  <c r="B9" i="1"/>
  <c r="H9" i="1"/>
  <c r="J9" i="1"/>
  <c r="B17" i="1"/>
  <c r="F17" i="1"/>
  <c r="B18" i="1"/>
  <c r="H18" i="1"/>
  <c r="J18" i="1" s="1"/>
  <c r="B19" i="1"/>
  <c r="H19" i="1"/>
  <c r="J19" i="1" s="1"/>
  <c r="B20" i="1"/>
  <c r="H20" i="1"/>
  <c r="J20" i="1" s="1"/>
  <c r="B28" i="1"/>
  <c r="D28" i="1" s="1"/>
  <c r="B29" i="1"/>
  <c r="H29" i="1"/>
  <c r="J29" i="1"/>
  <c r="B30" i="1"/>
  <c r="H30" i="1"/>
  <c r="J30" i="1" s="1"/>
  <c r="B31" i="1"/>
  <c r="H31" i="1"/>
  <c r="J31" i="1" s="1"/>
  <c r="J32" i="1" l="1"/>
  <c r="J21" i="1"/>
  <c r="H32" i="1"/>
  <c r="J10" i="1"/>
  <c r="H21" i="1"/>
  <c r="H10" i="1"/>
</calcChain>
</file>

<file path=xl/sharedStrings.xml><?xml version="1.0" encoding="utf-8"?>
<sst xmlns="http://schemas.openxmlformats.org/spreadsheetml/2006/main" count="54" uniqueCount="20">
  <si>
    <t>Spécialiste/Avant-garde</t>
  </si>
  <si>
    <t>Case bleu = donnees à completer</t>
  </si>
  <si>
    <t>Case verte = donnees à modifier en fonction de vos objectifs</t>
  </si>
  <si>
    <t>Case rouge = non modifiable</t>
  </si>
  <si>
    <t>Index d'armure</t>
  </si>
  <si>
    <t>Reduction degats</t>
  </si>
  <si>
    <t>Energie/Cinetique</t>
  </si>
  <si>
    <t>Interne/Elementaire</t>
  </si>
  <si>
    <t>Index manquant</t>
  </si>
  <si>
    <t>Chance de defense</t>
  </si>
  <si>
    <t>Index de defense</t>
  </si>
  <si>
    <t>Cible</t>
  </si>
  <si>
    <t>Besoin</t>
  </si>
  <si>
    <t>Différence</t>
  </si>
  <si>
    <t>Chance decl. Bouclier</t>
  </si>
  <si>
    <t>Index de bouclier</t>
  </si>
  <si>
    <t>Absorption bouclier</t>
  </si>
  <si>
    <t>Index d'absorption</t>
  </si>
  <si>
    <t>Assassin/Ombre</t>
  </si>
  <si>
    <t>Ravageur/Gardien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</si>
</sst>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0"/>
      <color indexed="8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10"/>
      <name val="Calibri"/>
      <family val="2"/>
      <charset val="1"/>
    </font>
    <font>
      <sz val="11"/>
      <color indexed="47"/>
      <name val="Calibri"/>
      <family val="2"/>
      <charset val="1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  <fill>
      <patternFill patternType="solid">
        <fgColor indexed="27"/>
        <bgColor indexed="42"/>
      </patternFill>
    </fill>
    <fill>
      <patternFill patternType="solid">
        <fgColor indexed="42"/>
        <bgColor indexed="9"/>
      </patternFill>
    </fill>
    <fill>
      <patternFill patternType="solid">
        <fgColor indexed="26"/>
        <bgColor indexed="42"/>
      </patternFill>
    </fill>
  </fills>
  <borders count="19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1" fillId="0" borderId="0" xfId="1"/>
    <xf numFmtId="0" fontId="2" fillId="3" borderId="3" xfId="1" applyFont="1" applyFill="1" applyBorder="1"/>
    <xf numFmtId="0" fontId="2" fillId="3" borderId="4" xfId="1" applyFont="1" applyFill="1" applyBorder="1"/>
    <xf numFmtId="0" fontId="2" fillId="3" borderId="5" xfId="1" applyFont="1" applyFill="1" applyBorder="1"/>
    <xf numFmtId="0" fontId="2" fillId="4" borderId="6" xfId="1" applyFont="1" applyFill="1" applyBorder="1"/>
    <xf numFmtId="0" fontId="2" fillId="4" borderId="0" xfId="1" applyFont="1" applyFill="1"/>
    <xf numFmtId="0" fontId="2" fillId="4" borderId="7" xfId="1" applyFont="1" applyFill="1" applyBorder="1"/>
    <xf numFmtId="0" fontId="2" fillId="5" borderId="6" xfId="1" applyFont="1" applyFill="1" applyBorder="1"/>
    <xf numFmtId="0" fontId="2" fillId="5" borderId="0" xfId="1" applyFont="1" applyFill="1"/>
    <xf numFmtId="0" fontId="2" fillId="5" borderId="7" xfId="1" applyFont="1" applyFill="1" applyBorder="1"/>
    <xf numFmtId="0" fontId="3" fillId="0" borderId="8" xfId="1" applyFont="1" applyBorder="1"/>
    <xf numFmtId="0" fontId="2" fillId="3" borderId="0" xfId="1" applyFont="1" applyFill="1"/>
    <xf numFmtId="0" fontId="2" fillId="0" borderId="7" xfId="1" applyFont="1" applyBorder="1"/>
    <xf numFmtId="2" fontId="2" fillId="5" borderId="0" xfId="1" applyNumberFormat="1" applyFont="1" applyFill="1"/>
    <xf numFmtId="0" fontId="3" fillId="0" borderId="0" xfId="1" applyFont="1"/>
    <xf numFmtId="0" fontId="3" fillId="0" borderId="9" xfId="1" applyFont="1" applyBorder="1"/>
    <xf numFmtId="0" fontId="3" fillId="0" borderId="10" xfId="1" applyFont="1" applyBorder="1" applyAlignment="1">
      <alignment horizontal="center" vertical="center"/>
    </xf>
    <xf numFmtId="1" fontId="2" fillId="5" borderId="0" xfId="1" applyNumberFormat="1" applyFont="1" applyFill="1"/>
    <xf numFmtId="0" fontId="3" fillId="0" borderId="11" xfId="1" applyFont="1" applyBorder="1" applyAlignment="1">
      <alignment horizontal="center" vertical="center"/>
    </xf>
    <xf numFmtId="1" fontId="4" fillId="5" borderId="12" xfId="1" applyNumberFormat="1" applyFont="1" applyFill="1" applyBorder="1"/>
    <xf numFmtId="0" fontId="3" fillId="0" borderId="0" xfId="1" applyFont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1" fontId="4" fillId="5" borderId="14" xfId="1" applyNumberFormat="1" applyFont="1" applyFill="1" applyBorder="1"/>
    <xf numFmtId="0" fontId="3" fillId="0" borderId="15" xfId="1" applyFont="1" applyBorder="1"/>
    <xf numFmtId="2" fontId="2" fillId="5" borderId="10" xfId="1" applyNumberFormat="1" applyFont="1" applyFill="1" applyBorder="1"/>
    <xf numFmtId="0" fontId="3" fillId="0" borderId="10" xfId="1" applyFont="1" applyBorder="1"/>
    <xf numFmtId="0" fontId="2" fillId="3" borderId="10" xfId="1" applyFont="1" applyFill="1" applyBorder="1"/>
    <xf numFmtId="0" fontId="2" fillId="4" borderId="10" xfId="1" applyFont="1" applyFill="1" applyBorder="1"/>
    <xf numFmtId="1" fontId="2" fillId="5" borderId="10" xfId="1" applyNumberFormat="1" applyFont="1" applyFill="1" applyBorder="1"/>
    <xf numFmtId="1" fontId="4" fillId="5" borderId="16" xfId="1" applyNumberFormat="1" applyFont="1" applyFill="1" applyBorder="1"/>
    <xf numFmtId="0" fontId="5" fillId="0" borderId="0" xfId="1" applyFont="1"/>
    <xf numFmtId="0" fontId="3" fillId="0" borderId="7" xfId="1" applyFont="1" applyBorder="1"/>
    <xf numFmtId="3" fontId="6" fillId="0" borderId="17" xfId="1" applyNumberFormat="1" applyFont="1" applyBorder="1"/>
    <xf numFmtId="0" fontId="3" fillId="2" borderId="18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DE9D9"/>
      <rgbColor rgb="00DAEEF3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AF1DD"/>
      <rgbColor rgb="00FFFF80"/>
      <rgbColor rgb="00A6CAF0"/>
      <rgbColor rgb="00DD9CB3"/>
      <rgbColor rgb="00B38FEE"/>
      <rgbColor rgb="00D8D8D8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D17" sqref="D17"/>
    </sheetView>
  </sheetViews>
  <sheetFormatPr baseColWidth="10" defaultColWidth="12.140625" defaultRowHeight="15" customHeight="1" x14ac:dyDescent="0.25"/>
  <cols>
    <col min="1" max="1" width="23.7109375" style="1" customWidth="1"/>
    <col min="2" max="2" width="12.28515625" style="1" customWidth="1"/>
    <col min="3" max="3" width="23.7109375" style="1" customWidth="1"/>
    <col min="4" max="4" width="12.28515625" style="1" customWidth="1"/>
    <col min="5" max="5" width="23.7109375" style="1" customWidth="1"/>
    <col min="6" max="6" width="12.28515625" style="1" customWidth="1"/>
    <col min="7" max="7" width="23.7109375" style="1" customWidth="1"/>
    <col min="8" max="8" width="12.28515625" style="1" customWidth="1"/>
    <col min="9" max="9" width="23.7109375" style="1" customWidth="1"/>
    <col min="10" max="10" width="18" style="1" customWidth="1"/>
    <col min="11" max="16384" width="12.140625" style="2"/>
  </cols>
  <sheetData>
    <row r="1" spans="1:10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</row>
    <row r="3" spans="1:10" x14ac:dyDescent="0.25">
      <c r="A3" s="6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0" x14ac:dyDescent="0.25">
      <c r="A4" s="9" t="s">
        <v>3</v>
      </c>
      <c r="B4" s="10"/>
      <c r="C4" s="10"/>
      <c r="D4" s="10"/>
      <c r="E4" s="10"/>
      <c r="F4" s="10"/>
      <c r="G4" s="10"/>
      <c r="H4" s="10"/>
      <c r="I4" s="10"/>
      <c r="J4" s="11"/>
    </row>
    <row r="5" spans="1:10" x14ac:dyDescent="0.25">
      <c r="A5" s="12" t="s">
        <v>4</v>
      </c>
      <c r="B5" s="13">
        <v>0</v>
      </c>
      <c r="J5" s="14"/>
    </row>
    <row r="6" spans="1:10" ht="15.75" customHeight="1" x14ac:dyDescent="0.25">
      <c r="A6" s="12" t="s">
        <v>5</v>
      </c>
      <c r="B6" s="15">
        <f>((((B5/((B5+(240*55))+800))*100)+2)+2)+5</f>
        <v>9</v>
      </c>
      <c r="C6" s="16" t="s">
        <v>6</v>
      </c>
      <c r="D6" s="15">
        <f>B6+9</f>
        <v>18</v>
      </c>
      <c r="E6" s="16" t="s">
        <v>7</v>
      </c>
      <c r="F6" s="10">
        <f>19</f>
        <v>19</v>
      </c>
      <c r="J6" s="17" t="s">
        <v>8</v>
      </c>
    </row>
    <row r="7" spans="1:10" x14ac:dyDescent="0.25">
      <c r="A7" s="12" t="s">
        <v>9</v>
      </c>
      <c r="B7" s="15">
        <f>(5+4+2)+(30*(1-((1-(0.01/0.3))^((D7/55 )/1.2))))</f>
        <v>11</v>
      </c>
      <c r="C7" s="16" t="s">
        <v>10</v>
      </c>
      <c r="D7" s="13">
        <v>0</v>
      </c>
      <c r="E7" s="18" t="s">
        <v>11</v>
      </c>
      <c r="F7" s="7">
        <v>15</v>
      </c>
      <c r="G7" s="18" t="s">
        <v>12</v>
      </c>
      <c r="H7" s="19">
        <f>(1.2*55*LN((((-(F7)+11)/30)+1)))/(LN((1-(0.01/0.3))))</f>
        <v>278.59066070593428</v>
      </c>
      <c r="I7" s="20" t="s">
        <v>13</v>
      </c>
      <c r="J7" s="21">
        <f>H7-D7</f>
        <v>278.59066070593428</v>
      </c>
    </row>
    <row r="8" spans="1:10" x14ac:dyDescent="0.25">
      <c r="A8" s="12" t="s">
        <v>14</v>
      </c>
      <c r="B8" s="15">
        <f>((15+2)+5)+(50*(1-((1-(0.01/0.5))^((D8/55)/0.78))))</f>
        <v>22</v>
      </c>
      <c r="C8" s="16" t="s">
        <v>15</v>
      </c>
      <c r="D8" s="13">
        <v>0</v>
      </c>
      <c r="E8" s="22"/>
      <c r="F8" s="7">
        <v>45</v>
      </c>
      <c r="G8" s="22"/>
      <c r="H8" s="19">
        <f>(0.78*55*LN((((-(F8)+22)/50)+1)))/(LN((1-(0.01/0.5))))</f>
        <v>1308.4575728302646</v>
      </c>
      <c r="I8" s="23"/>
      <c r="J8" s="24">
        <f>H8-D8</f>
        <v>1308.4575728302646</v>
      </c>
    </row>
    <row r="9" spans="1:10" ht="15.75" customHeight="1" x14ac:dyDescent="0.25">
      <c r="A9" s="25" t="s">
        <v>16</v>
      </c>
      <c r="B9" s="26">
        <f>(20+4)+(50*(1-((1-(0.01/0.5))^((D9/55)/0.65))))</f>
        <v>24</v>
      </c>
      <c r="C9" s="27" t="s">
        <v>17</v>
      </c>
      <c r="D9" s="28">
        <v>0</v>
      </c>
      <c r="E9" s="18"/>
      <c r="F9" s="29">
        <v>45</v>
      </c>
      <c r="G9" s="18"/>
      <c r="H9" s="30">
        <f>(0.65*55*LN((((-(F9)+24)/50)+1)))/(LN((1-(0.01/0.5))))</f>
        <v>963.93004244298652</v>
      </c>
      <c r="I9" s="20"/>
      <c r="J9" s="31">
        <f>H9-D9</f>
        <v>963.93004244298652</v>
      </c>
    </row>
    <row r="10" spans="1:10" x14ac:dyDescent="0.25">
      <c r="D10" s="32"/>
      <c r="E10" s="32"/>
      <c r="F10" s="32"/>
      <c r="G10" s="32"/>
      <c r="H10" s="34">
        <f>(H7+H8)+H9</f>
        <v>2550.9782759791856</v>
      </c>
      <c r="I10" s="32"/>
      <c r="J10" s="34">
        <f>(J7+J8)+J9</f>
        <v>2550.9782759791856</v>
      </c>
    </row>
    <row r="11" spans="1:10" x14ac:dyDescent="0.25">
      <c r="H11" s="32"/>
    </row>
    <row r="12" spans="1:10" x14ac:dyDescent="0.25">
      <c r="A12" s="35" t="s">
        <v>18</v>
      </c>
      <c r="B12" s="36"/>
      <c r="C12" s="36"/>
      <c r="D12" s="36"/>
      <c r="E12" s="36"/>
      <c r="F12" s="36"/>
      <c r="G12" s="36"/>
      <c r="H12" s="36"/>
      <c r="I12" s="36"/>
      <c r="J12" s="37"/>
    </row>
    <row r="13" spans="1:10" x14ac:dyDescent="0.25">
      <c r="A13" s="3" t="s">
        <v>1</v>
      </c>
      <c r="B13" s="4"/>
      <c r="C13" s="4"/>
      <c r="D13" s="4"/>
      <c r="E13" s="4"/>
      <c r="F13" s="4"/>
      <c r="G13" s="4"/>
      <c r="H13" s="4"/>
      <c r="I13" s="4"/>
      <c r="J13" s="5"/>
    </row>
    <row r="14" spans="1:10" x14ac:dyDescent="0.25">
      <c r="A14" s="6" t="s">
        <v>2</v>
      </c>
      <c r="B14" s="7"/>
      <c r="C14" s="7"/>
      <c r="D14" s="7"/>
      <c r="E14" s="7"/>
      <c r="F14" s="7"/>
      <c r="G14" s="7"/>
      <c r="H14" s="7"/>
      <c r="I14" s="7"/>
      <c r="J14" s="8"/>
    </row>
    <row r="15" spans="1:10" x14ac:dyDescent="0.25">
      <c r="A15" s="9" t="s">
        <v>3</v>
      </c>
      <c r="B15" s="10"/>
      <c r="C15" s="10"/>
      <c r="D15" s="10"/>
      <c r="E15" s="10"/>
      <c r="F15" s="10"/>
      <c r="G15" s="10"/>
      <c r="H15" s="10"/>
      <c r="I15" s="10"/>
      <c r="J15" s="11"/>
    </row>
    <row r="16" spans="1:10" x14ac:dyDescent="0.25">
      <c r="A16" s="12" t="s">
        <v>4</v>
      </c>
      <c r="B16" s="13">
        <v>0</v>
      </c>
      <c r="J16" s="14"/>
    </row>
    <row r="17" spans="1:10" ht="15.75" customHeight="1" x14ac:dyDescent="0.25">
      <c r="A17" s="12" t="s">
        <v>5</v>
      </c>
      <c r="B17" s="15">
        <f>((B16/((B16+(240*55))+800))*100)+2</f>
        <v>2</v>
      </c>
      <c r="C17" s="16" t="s">
        <v>6</v>
      </c>
      <c r="D17" s="15">
        <f>B17</f>
        <v>2</v>
      </c>
      <c r="E17" s="16" t="s">
        <v>7</v>
      </c>
      <c r="F17" s="10">
        <f>23</f>
        <v>23</v>
      </c>
      <c r="J17" s="17" t="s">
        <v>8</v>
      </c>
    </row>
    <row r="18" spans="1:10" x14ac:dyDescent="0.25">
      <c r="A18" s="12" t="s">
        <v>9</v>
      </c>
      <c r="B18" s="15">
        <f>(10+4+2)+(30*(1-((1-(0.01/0.3))^((D18/55 )/1.2))))</f>
        <v>16</v>
      </c>
      <c r="C18" s="16" t="s">
        <v>10</v>
      </c>
      <c r="D18" s="13">
        <v>0</v>
      </c>
      <c r="E18" s="18" t="s">
        <v>11</v>
      </c>
      <c r="F18" s="7">
        <v>22</v>
      </c>
      <c r="G18" s="18" t="s">
        <v>12</v>
      </c>
      <c r="H18" s="19">
        <f>(1.2*55*LN((((-(F18)+16)/30)+1)))/(LN((1-(0.01/0.3))))</f>
        <v>434.41888818623977</v>
      </c>
      <c r="I18" s="20" t="s">
        <v>13</v>
      </c>
      <c r="J18" s="21">
        <f>H18-D18</f>
        <v>434.41888818623977</v>
      </c>
    </row>
    <row r="19" spans="1:10" x14ac:dyDescent="0.25">
      <c r="A19" s="12" t="s">
        <v>14</v>
      </c>
      <c r="B19" s="15">
        <f>(15+5+5)+(50*(1-((1-(0.01/0.5))^((D19/55)/0.78))))</f>
        <v>25</v>
      </c>
      <c r="C19" s="16" t="s">
        <v>15</v>
      </c>
      <c r="D19" s="13">
        <v>0</v>
      </c>
      <c r="E19" s="22"/>
      <c r="F19" s="7">
        <v>40</v>
      </c>
      <c r="G19" s="22"/>
      <c r="H19" s="19">
        <f>(0.78*55*LN((((-(F19)+40)/50)+1)))/(LN((1-(0.01/0.5))))</f>
        <v>0</v>
      </c>
      <c r="I19" s="23"/>
      <c r="J19" s="24">
        <f>H19-D19</f>
        <v>0</v>
      </c>
    </row>
    <row r="20" spans="1:10" ht="15.75" customHeight="1" x14ac:dyDescent="0.25">
      <c r="A20" s="25" t="s">
        <v>16</v>
      </c>
      <c r="B20" s="26">
        <f>(20+4)+(50*(1-((1-(0.01/0.5))^((D20/55)/0.65))))</f>
        <v>24</v>
      </c>
      <c r="C20" s="27" t="s">
        <v>17</v>
      </c>
      <c r="D20" s="28">
        <v>0</v>
      </c>
      <c r="E20" s="18"/>
      <c r="F20" s="29">
        <v>50</v>
      </c>
      <c r="G20" s="18"/>
      <c r="H20" s="30">
        <f>(0.65*55*LN((((-(F20)+24)/50)+1)))/(LN((1-(0.01/0.5))))</f>
        <v>1298.806026178619</v>
      </c>
      <c r="I20" s="20"/>
      <c r="J20" s="31">
        <f>H20-D20</f>
        <v>1298.806026178619</v>
      </c>
    </row>
    <row r="21" spans="1:10" x14ac:dyDescent="0.25">
      <c r="D21" s="32"/>
      <c r="E21" s="32"/>
      <c r="F21" s="32"/>
      <c r="G21" s="32"/>
      <c r="H21" s="34">
        <f>(H18+H19)+H20</f>
        <v>1733.2249143648587</v>
      </c>
      <c r="I21" s="32"/>
      <c r="J21" s="34">
        <f>(J18+J19)+J20</f>
        <v>1733.2249143648587</v>
      </c>
    </row>
    <row r="23" spans="1:10" x14ac:dyDescent="0.25">
      <c r="A23" s="35" t="s">
        <v>19</v>
      </c>
      <c r="B23" s="36"/>
      <c r="C23" s="36"/>
      <c r="D23" s="36"/>
      <c r="E23" s="36"/>
      <c r="F23" s="36"/>
      <c r="G23" s="36"/>
      <c r="H23" s="36"/>
      <c r="I23" s="36"/>
      <c r="J23" s="37"/>
    </row>
    <row r="24" spans="1:10" x14ac:dyDescent="0.25">
      <c r="A24" s="3" t="s">
        <v>1</v>
      </c>
      <c r="B24" s="4"/>
      <c r="C24" s="4"/>
      <c r="D24" s="4"/>
      <c r="E24" s="4"/>
      <c r="F24" s="4"/>
      <c r="G24" s="4"/>
      <c r="H24" s="4"/>
      <c r="I24" s="4"/>
      <c r="J24" s="5"/>
    </row>
    <row r="25" spans="1:10" x14ac:dyDescent="0.25">
      <c r="A25" s="6" t="s">
        <v>2</v>
      </c>
      <c r="B25" s="7"/>
      <c r="C25" s="7"/>
      <c r="D25" s="7"/>
      <c r="E25" s="7"/>
      <c r="F25" s="7"/>
      <c r="G25" s="7"/>
      <c r="H25" s="7"/>
      <c r="I25" s="7"/>
      <c r="J25" s="8"/>
    </row>
    <row r="26" spans="1:10" x14ac:dyDescent="0.25">
      <c r="A26" s="9" t="s">
        <v>3</v>
      </c>
      <c r="B26" s="10"/>
      <c r="C26" s="10"/>
      <c r="D26" s="10"/>
      <c r="E26" s="10"/>
      <c r="F26" s="10"/>
      <c r="G26" s="10"/>
      <c r="H26" s="10"/>
      <c r="I26" s="10"/>
      <c r="J26" s="11"/>
    </row>
    <row r="27" spans="1:10" x14ac:dyDescent="0.25">
      <c r="A27" s="12" t="s">
        <v>4</v>
      </c>
      <c r="B27" s="13">
        <v>0</v>
      </c>
      <c r="J27" s="14"/>
    </row>
    <row r="28" spans="1:10" ht="15.75" customHeight="1" x14ac:dyDescent="0.25">
      <c r="A28" s="12" t="s">
        <v>5</v>
      </c>
      <c r="B28" s="15">
        <f>((B27/((B27+(240*55))+800))*100)+6</f>
        <v>6</v>
      </c>
      <c r="C28" s="16" t="s">
        <v>6</v>
      </c>
      <c r="D28" s="15">
        <f>B28</f>
        <v>6</v>
      </c>
      <c r="E28" s="16" t="s">
        <v>7</v>
      </c>
      <c r="F28" s="10">
        <v>21</v>
      </c>
      <c r="J28" s="33" t="s">
        <v>8</v>
      </c>
    </row>
    <row r="29" spans="1:10" x14ac:dyDescent="0.25">
      <c r="A29" s="12" t="s">
        <v>9</v>
      </c>
      <c r="B29" s="15">
        <f>(5+3)+(30*(1-((1-(0.01/0.3))^((D29/55 )/1.2))))</f>
        <v>8</v>
      </c>
      <c r="C29" s="16" t="s">
        <v>10</v>
      </c>
      <c r="D29" s="13">
        <v>0</v>
      </c>
      <c r="E29" s="18" t="s">
        <v>11</v>
      </c>
      <c r="F29" s="7">
        <v>15</v>
      </c>
      <c r="G29" s="18" t="s">
        <v>12</v>
      </c>
      <c r="H29" s="19">
        <f>(1.2*55*LN((((-(F29)+13)/30)+1)))/(LN((1-(0.01/0.3))))</f>
        <v>134.31625672181804</v>
      </c>
      <c r="I29" s="18" t="s">
        <v>13</v>
      </c>
      <c r="J29" s="21">
        <f>H29-D29</f>
        <v>134.31625672181804</v>
      </c>
    </row>
    <row r="30" spans="1:10" x14ac:dyDescent="0.25">
      <c r="A30" s="12" t="s">
        <v>14</v>
      </c>
      <c r="B30" s="15">
        <f>(5+15+4)+(50*(1-((1-(0.01/0.5))^((D30/55)/0.78))))</f>
        <v>24</v>
      </c>
      <c r="C30" s="16" t="s">
        <v>15</v>
      </c>
      <c r="D30" s="13">
        <v>0</v>
      </c>
      <c r="E30" s="22"/>
      <c r="F30" s="7">
        <v>45</v>
      </c>
      <c r="G30" s="22"/>
      <c r="H30" s="19">
        <f>(0.78*55*LN((((-(F30)+24)/50)+1)))/(LN((1-(0.01/0.5))))</f>
        <v>1156.7160509315838</v>
      </c>
      <c r="I30" s="22"/>
      <c r="J30" s="24">
        <f>H30-D30</f>
        <v>1156.7160509315838</v>
      </c>
    </row>
    <row r="31" spans="1:10" ht="15.75" customHeight="1" x14ac:dyDescent="0.25">
      <c r="A31" s="25" t="s">
        <v>16</v>
      </c>
      <c r="B31" s="26">
        <f>20+(50*(1-((1-(0.01/0.5))^((D31/55)/0.65))))</f>
        <v>20</v>
      </c>
      <c r="C31" s="27" t="s">
        <v>17</v>
      </c>
      <c r="D31" s="28">
        <v>0</v>
      </c>
      <c r="E31" s="18"/>
      <c r="F31" s="29">
        <v>45</v>
      </c>
      <c r="G31" s="18"/>
      <c r="H31" s="30">
        <f>(0.65*55*LN((((-(F31)+20)/50)+1)))/(LN((1-(0.01/0.5))))</f>
        <v>1226.568861071863</v>
      </c>
      <c r="I31" s="18"/>
      <c r="J31" s="31">
        <f>H31-D31</f>
        <v>1226.568861071863</v>
      </c>
    </row>
    <row r="32" spans="1:10" x14ac:dyDescent="0.25">
      <c r="D32" s="32"/>
      <c r="E32" s="32"/>
      <c r="F32" s="32"/>
      <c r="G32" s="32"/>
      <c r="H32" s="34">
        <f>(H29+H30)+H31</f>
        <v>2517.6011687252649</v>
      </c>
      <c r="I32" s="32"/>
      <c r="J32" s="34">
        <f>(J29+J30)+J31</f>
        <v>2517.6011687252649</v>
      </c>
    </row>
  </sheetData>
  <mergeCells count="3">
    <mergeCell ref="A23:J23"/>
    <mergeCell ref="A12:J12"/>
    <mergeCell ref="A1:J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baseColWidth="10" defaultColWidth="12.140625" defaultRowHeight="15" customHeight="1" x14ac:dyDescent="0.2"/>
  <cols>
    <col min="1" max="16384" width="12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</sheetData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baseColWidth="10" defaultColWidth="12.140625" defaultRowHeight="15" customHeight="1" x14ac:dyDescent="0.2"/>
  <cols>
    <col min="1" max="16384" width="12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</sheetData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Anthony</cp:lastModifiedBy>
  <dcterms:modified xsi:type="dcterms:W3CDTF">2013-10-06T05:05:10Z</dcterms:modified>
</cp:coreProperties>
</file>