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0395" windowHeight="487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I22" i="1"/>
  <c r="C21"/>
  <c r="D24"/>
  <c r="D25" s="1"/>
  <c r="B24"/>
  <c r="B25" s="1"/>
  <c r="C12"/>
  <c r="F23" l="1"/>
  <c r="G23" s="1"/>
  <c r="F22"/>
  <c r="G22" s="1"/>
  <c r="F18"/>
  <c r="F20"/>
  <c r="F12"/>
  <c r="F21"/>
  <c r="C24"/>
  <c r="C25" l="1"/>
  <c r="H27"/>
  <c r="G12"/>
  <c r="C5"/>
  <c r="C8"/>
  <c r="C18"/>
  <c r="G18" s="1"/>
  <c r="C20"/>
  <c r="G20" s="1"/>
  <c r="J12" l="1"/>
  <c r="K12"/>
  <c r="K20"/>
  <c r="I20"/>
  <c r="J20"/>
  <c r="J18"/>
  <c r="K18"/>
  <c r="I18"/>
  <c r="G21"/>
  <c r="I21" s="1"/>
  <c r="F19"/>
  <c r="F16"/>
  <c r="F15"/>
  <c r="F14"/>
  <c r="F13"/>
  <c r="F10"/>
  <c r="F9"/>
  <c r="F8"/>
  <c r="F7"/>
  <c r="F6"/>
  <c r="F17"/>
  <c r="F5"/>
  <c r="F4"/>
  <c r="F3"/>
  <c r="C22"/>
  <c r="C23"/>
  <c r="C4"/>
  <c r="C6"/>
  <c r="C7"/>
  <c r="C9"/>
  <c r="C10"/>
  <c r="C11"/>
  <c r="C13"/>
  <c r="C14"/>
  <c r="C15"/>
  <c r="C16"/>
  <c r="C17"/>
  <c r="C19"/>
  <c r="C3"/>
  <c r="H3" l="1"/>
  <c r="H7" s="1"/>
  <c r="G3"/>
  <c r="I3" s="1"/>
  <c r="H6"/>
  <c r="I27"/>
  <c r="H17"/>
  <c r="H4"/>
  <c r="G4"/>
  <c r="G6"/>
  <c r="F11"/>
  <c r="G19"/>
  <c r="K19" s="1"/>
  <c r="G17"/>
  <c r="K17" s="1"/>
  <c r="G16"/>
  <c r="G15"/>
  <c r="G14"/>
  <c r="G13"/>
  <c r="G11"/>
  <c r="G10"/>
  <c r="G9"/>
  <c r="J9" s="1"/>
  <c r="G8"/>
  <c r="G7"/>
  <c r="G5"/>
  <c r="J5" s="1"/>
  <c r="K5" l="1"/>
  <c r="I5"/>
  <c r="J7"/>
  <c r="I7" s="1"/>
  <c r="K7"/>
  <c r="K8"/>
  <c r="J8"/>
  <c r="K9"/>
  <c r="I9"/>
  <c r="K10"/>
  <c r="J10"/>
  <c r="K11"/>
  <c r="J11"/>
  <c r="J13"/>
  <c r="K13"/>
  <c r="J14"/>
  <c r="K14"/>
  <c r="J15"/>
  <c r="K15"/>
  <c r="J16"/>
  <c r="K16"/>
  <c r="J17"/>
  <c r="K6"/>
  <c r="I6"/>
  <c r="K4"/>
  <c r="I4"/>
  <c r="K3"/>
  <c r="H19"/>
  <c r="J19"/>
  <c r="I24" l="1"/>
  <c r="J24"/>
</calcChain>
</file>

<file path=xl/sharedStrings.xml><?xml version="1.0" encoding="utf-8"?>
<sst xmlns="http://schemas.openxmlformats.org/spreadsheetml/2006/main" count="36" uniqueCount="36">
  <si>
    <t>KAY</t>
  </si>
  <si>
    <t>GAY</t>
  </si>
  <si>
    <t>MAX</t>
  </si>
  <si>
    <t>FANCH</t>
  </si>
  <si>
    <t>SNAKE</t>
  </si>
  <si>
    <t>NINO</t>
  </si>
  <si>
    <t>PINPIN</t>
  </si>
  <si>
    <t xml:space="preserve">NUNUX </t>
  </si>
  <si>
    <t>KOGA</t>
  </si>
  <si>
    <t>GALL</t>
  </si>
  <si>
    <t>BIL</t>
  </si>
  <si>
    <t>AWI</t>
  </si>
  <si>
    <t>FRESH</t>
  </si>
  <si>
    <t>CHOCO</t>
  </si>
  <si>
    <t xml:space="preserve">TEO </t>
  </si>
  <si>
    <t>YANOS</t>
  </si>
  <si>
    <t>TOTAL</t>
  </si>
  <si>
    <t>tdc</t>
  </si>
  <si>
    <t>ressource</t>
  </si>
  <si>
    <t>GWA</t>
  </si>
  <si>
    <t>tdp</t>
  </si>
  <si>
    <t>MOYENNE</t>
  </si>
  <si>
    <t>COEF</t>
  </si>
  <si>
    <t>EQUI RESS</t>
  </si>
  <si>
    <t>DOIT CONV</t>
  </si>
  <si>
    <t>COLO</t>
  </si>
  <si>
    <t>DOIT RECEVOIR</t>
  </si>
  <si>
    <t>PABLITO</t>
  </si>
  <si>
    <t>lexus</t>
  </si>
  <si>
    <t>jahera</t>
  </si>
  <si>
    <t>dalaria</t>
  </si>
  <si>
    <t>RESS REEL</t>
  </si>
  <si>
    <t>GRENIERS</t>
  </si>
  <si>
    <t>HORS CHAINE</t>
  </si>
  <si>
    <t>FLOODEUR HAUT</t>
  </si>
  <si>
    <t xml:space="preserve">CHASSEURS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</si>
</sst>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/>
    <xf numFmtId="1" fontId="0" fillId="0" borderId="1" xfId="0" applyNumberFormat="1" applyBorder="1"/>
    <xf numFmtId="9" fontId="1" fillId="0" borderId="1" xfId="0" applyNumberFormat="1" applyFont="1" applyBorder="1"/>
    <xf numFmtId="0" fontId="1" fillId="0" borderId="1" xfId="0" applyFont="1" applyBorder="1"/>
    <xf numFmtId="1" fontId="1" fillId="0" borderId="1" xfId="0" applyNumberFormat="1" applyFont="1" applyBorder="1"/>
    <xf numFmtId="0" fontId="1" fillId="2" borderId="1" xfId="0" applyFont="1" applyFill="1" applyBorder="1"/>
    <xf numFmtId="0" fontId="0" fillId="3" borderId="1" xfId="0" applyFill="1" applyBorder="1"/>
    <xf numFmtId="2" fontId="0" fillId="0" borderId="1" xfId="0" applyNumberFormat="1" applyBorder="1"/>
    <xf numFmtId="3" fontId="0" fillId="2" borderId="1" xfId="0" applyNumberFormat="1" applyFill="1" applyBorder="1"/>
    <xf numFmtId="0" fontId="1" fillId="0" borderId="0" xfId="0" applyFont="1" applyFill="1" applyBorder="1"/>
    <xf numFmtId="1" fontId="0" fillId="0" borderId="0" xfId="0" applyNumberFormat="1" applyBorder="1"/>
    <xf numFmtId="1" fontId="1" fillId="2" borderId="1" xfId="0" applyNumberFormat="1" applyFont="1" applyFill="1" applyBorder="1"/>
    <xf numFmtId="1" fontId="0" fillId="0" borderId="0" xfId="0" applyNumberFormat="1"/>
    <xf numFmtId="0" fontId="1" fillId="4" borderId="1" xfId="0" applyFont="1" applyFill="1" applyBorder="1"/>
    <xf numFmtId="0" fontId="1" fillId="5" borderId="1" xfId="0" applyFont="1" applyFill="1" applyBorder="1"/>
    <xf numFmtId="3" fontId="0" fillId="5" borderId="1" xfId="0" applyNumberFormat="1" applyFill="1" applyBorder="1"/>
    <xf numFmtId="0" fontId="0" fillId="5" borderId="1" xfId="0" applyFill="1" applyBorder="1"/>
    <xf numFmtId="3" fontId="0" fillId="4" borderId="1" xfId="0" applyNumberFormat="1" applyFill="1" applyBorder="1"/>
    <xf numFmtId="0" fontId="0" fillId="4" borderId="1" xfId="0" applyFill="1" applyBorder="1"/>
    <xf numFmtId="0" fontId="1" fillId="6" borderId="1" xfId="0" applyFont="1" applyFill="1" applyBorder="1"/>
    <xf numFmtId="3" fontId="0" fillId="6" borderId="1" xfId="0" applyNumberFormat="1" applyFill="1" applyBorder="1"/>
    <xf numFmtId="0" fontId="0" fillId="6" borderId="1" xfId="0" applyFill="1" applyBorder="1"/>
    <xf numFmtId="2" fontId="0" fillId="6" borderId="1" xfId="0" applyNumberFormat="1" applyFill="1" applyBorder="1"/>
    <xf numFmtId="1" fontId="0" fillId="6" borderId="1" xfId="0" applyNumberFormat="1" applyFill="1" applyBorder="1"/>
    <xf numFmtId="2" fontId="0" fillId="2" borderId="1" xfId="0" applyNumberFormat="1" applyFill="1" applyBorder="1"/>
    <xf numFmtId="1" fontId="0" fillId="2" borderId="1" xfId="0" applyNumberFormat="1" applyFill="1" applyBorder="1"/>
    <xf numFmtId="2" fontId="0" fillId="5" borderId="1" xfId="0" applyNumberFormat="1" applyFill="1" applyBorder="1"/>
    <xf numFmtId="10" fontId="0" fillId="4" borderId="1" xfId="0" applyNumberFormat="1" applyFill="1" applyBorder="1"/>
    <xf numFmtId="2" fontId="0" fillId="4" borderId="1" xfId="0" applyNumberFormat="1" applyFill="1" applyBorder="1"/>
    <xf numFmtId="1" fontId="1" fillId="4" borderId="1" xfId="0" applyNumberFormat="1" applyFont="1" applyFill="1" applyBorder="1"/>
    <xf numFmtId="0" fontId="1" fillId="7" borderId="1" xfId="0" applyFont="1" applyFill="1" applyBorder="1"/>
    <xf numFmtId="3" fontId="0" fillId="7" borderId="1" xfId="0" applyNumberFormat="1" applyFill="1" applyBorder="1"/>
    <xf numFmtId="0" fontId="0" fillId="7" borderId="1" xfId="0" applyFill="1" applyBorder="1"/>
    <xf numFmtId="2" fontId="0" fillId="7" borderId="1" xfId="0" applyNumberFormat="1" applyFill="1" applyBorder="1"/>
    <xf numFmtId="1" fontId="1" fillId="7" borderId="1" xfId="0" applyNumberFormat="1" applyFont="1" applyFill="1" applyBorder="1"/>
    <xf numFmtId="1" fontId="0" fillId="5" borderId="1" xfId="0" applyNumberFormat="1" applyFill="1" applyBorder="1"/>
    <xf numFmtId="1" fontId="0" fillId="4" borderId="1" xfId="0" applyNumberFormat="1" applyFont="1" applyFill="1" applyBorder="1"/>
    <xf numFmtId="1" fontId="0" fillId="7" borderId="1" xfId="0" applyNumberFormat="1" applyFont="1" applyFill="1" applyBorder="1"/>
    <xf numFmtId="1" fontId="0" fillId="5" borderId="1" xfId="0" applyNumberFormat="1" applyFont="1" applyFill="1" applyBorder="1"/>
    <xf numFmtId="1" fontId="0" fillId="0" borderId="1" xfId="0" applyNumberFormat="1" applyFont="1" applyBorder="1"/>
    <xf numFmtId="1" fontId="0" fillId="2" borderId="1" xfId="0" applyNumberFormat="1" applyFont="1" applyFill="1" applyBorder="1"/>
    <xf numFmtId="1" fontId="0" fillId="6" borderId="1" xfId="0" applyNumberFormat="1" applyFont="1" applyFill="1" applyBorder="1"/>
    <xf numFmtId="1" fontId="1" fillId="5" borderId="1" xfId="0" applyNumberFormat="1" applyFont="1" applyFill="1" applyBorder="1"/>
    <xf numFmtId="0" fontId="0" fillId="5" borderId="0" xfId="0" applyFill="1"/>
    <xf numFmtId="0" fontId="0" fillId="4" borderId="0" xfId="0" applyFill="1"/>
    <xf numFmtId="0" fontId="0" fillId="7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D11" sqref="D11"/>
    </sheetView>
  </sheetViews>
  <sheetFormatPr baseColWidth="10" defaultRowHeight="15"/>
  <cols>
    <col min="4" max="4" width="5.28515625" customWidth="1"/>
    <col min="5" max="5" width="2.85546875" customWidth="1"/>
    <col min="7" max="7" width="12" bestFit="1" customWidth="1"/>
    <col min="10" max="10" width="16.28515625" customWidth="1"/>
    <col min="11" max="11" width="11.85546875" customWidth="1"/>
    <col min="12" max="12" width="1.28515625" customWidth="1"/>
  </cols>
  <sheetData>
    <row r="1" spans="1:13" ht="3.75" customHeight="1"/>
    <row r="2" spans="1:13">
      <c r="A2" s="1"/>
      <c r="B2" s="6" t="s">
        <v>17</v>
      </c>
      <c r="C2" s="6" t="s">
        <v>18</v>
      </c>
      <c r="D2" s="1" t="s">
        <v>20</v>
      </c>
      <c r="E2" s="1"/>
      <c r="F2" s="5" t="s">
        <v>22</v>
      </c>
      <c r="G2" s="6" t="s">
        <v>23</v>
      </c>
      <c r="H2" s="6" t="s">
        <v>25</v>
      </c>
      <c r="I2" s="6" t="s">
        <v>24</v>
      </c>
      <c r="J2" s="6" t="s">
        <v>26</v>
      </c>
      <c r="K2" s="6" t="s">
        <v>31</v>
      </c>
      <c r="L2" s="12"/>
    </row>
    <row r="3" spans="1:13">
      <c r="A3" s="16" t="s">
        <v>19</v>
      </c>
      <c r="B3" s="20">
        <v>64987159</v>
      </c>
      <c r="C3" s="21">
        <f>B3*48</f>
        <v>3119383632</v>
      </c>
      <c r="D3" s="21">
        <v>1.39</v>
      </c>
      <c r="E3" s="30"/>
      <c r="F3" s="31">
        <f>1-(D3/D25)+1</f>
        <v>1.3115024766097965</v>
      </c>
      <c r="G3" s="39">
        <f>(C25*F3)-C3</f>
        <v>-2321105481.078701</v>
      </c>
      <c r="H3" s="39">
        <f>C3*0.1</f>
        <v>311938363.19999999</v>
      </c>
      <c r="I3" s="32">
        <f>-G3-H3</f>
        <v>2009167117.878701</v>
      </c>
      <c r="J3" s="28"/>
      <c r="K3" s="4">
        <f t="shared" ref="K3:K20" si="0">C3+G3</f>
        <v>798278150.92129898</v>
      </c>
      <c r="L3" s="13"/>
      <c r="M3" s="15"/>
    </row>
    <row r="4" spans="1:13">
      <c r="A4" s="16" t="s">
        <v>1</v>
      </c>
      <c r="B4" s="20">
        <v>53348430</v>
      </c>
      <c r="C4" s="21">
        <f t="shared" ref="C4:C23" si="1">B4*48</f>
        <v>2560724640</v>
      </c>
      <c r="D4" s="21">
        <v>1.39</v>
      </c>
      <c r="E4" s="21"/>
      <c r="F4" s="31">
        <f>1-(D4/D25)+1</f>
        <v>1.3115024766097965</v>
      </c>
      <c r="G4" s="39">
        <f>(C25*F4)-C4</f>
        <v>-1762446489.078701</v>
      </c>
      <c r="H4" s="39">
        <f>C4*0.1</f>
        <v>256072464</v>
      </c>
      <c r="I4" s="32">
        <f>-G4-H4</f>
        <v>1506374025.078701</v>
      </c>
      <c r="J4" s="28"/>
      <c r="K4" s="4">
        <f t="shared" si="0"/>
        <v>798278150.92129898</v>
      </c>
      <c r="L4" s="13"/>
      <c r="M4" s="15"/>
    </row>
    <row r="5" spans="1:13">
      <c r="A5" s="33" t="s">
        <v>7</v>
      </c>
      <c r="B5" s="34">
        <v>5218083</v>
      </c>
      <c r="C5" s="35">
        <f t="shared" si="1"/>
        <v>250467984</v>
      </c>
      <c r="D5" s="35">
        <v>2.12</v>
      </c>
      <c r="E5" s="35"/>
      <c r="F5" s="36">
        <f>1-(D5/D25)+1</f>
        <v>0.94991744634012099</v>
      </c>
      <c r="G5" s="40">
        <f>C25*F5-C5</f>
        <v>327722569.29003847</v>
      </c>
      <c r="H5" s="40"/>
      <c r="I5" s="37">
        <f>-G5</f>
        <v>-327722569.29003847</v>
      </c>
      <c r="J5" s="28">
        <f>G5</f>
        <v>327722569.29003847</v>
      </c>
      <c r="K5" s="4">
        <f t="shared" si="0"/>
        <v>578190553.29003847</v>
      </c>
      <c r="L5" s="13"/>
      <c r="M5" s="15"/>
    </row>
    <row r="6" spans="1:13">
      <c r="A6" s="16" t="s">
        <v>5</v>
      </c>
      <c r="B6" s="20">
        <v>4963876</v>
      </c>
      <c r="C6" s="21">
        <f t="shared" si="1"/>
        <v>238266048</v>
      </c>
      <c r="D6" s="21">
        <v>2.36</v>
      </c>
      <c r="E6" s="21"/>
      <c r="F6" s="31">
        <f>1-(D6/D25)+1</f>
        <v>0.83104017611447434</v>
      </c>
      <c r="G6" s="39">
        <f>(C25*F6)-C6</f>
        <v>267566938.94551456</v>
      </c>
      <c r="H6" s="39">
        <f>C6*0.1</f>
        <v>23826604.800000001</v>
      </c>
      <c r="I6" s="32">
        <f>-G6-H6</f>
        <v>-291393543.74551457</v>
      </c>
      <c r="J6" s="28"/>
      <c r="K6" s="4">
        <f t="shared" si="0"/>
        <v>505832986.94551456</v>
      </c>
      <c r="L6" s="13"/>
      <c r="M6" s="15"/>
    </row>
    <row r="7" spans="1:13">
      <c r="A7" s="8" t="s">
        <v>6</v>
      </c>
      <c r="B7" s="11">
        <v>638709</v>
      </c>
      <c r="C7" s="3">
        <f t="shared" si="1"/>
        <v>30658032</v>
      </c>
      <c r="D7" s="3">
        <v>2.91</v>
      </c>
      <c r="E7" s="3"/>
      <c r="F7" s="27">
        <f>1-(D7/D25)+1</f>
        <v>0.55861309851403385</v>
      </c>
      <c r="G7" s="43">
        <f>C25*F7-C7</f>
        <v>309355532.07264704</v>
      </c>
      <c r="H7" s="43">
        <f>H3</f>
        <v>311938363.19999999</v>
      </c>
      <c r="I7" s="28">
        <f>J7</f>
        <v>-2582831.127352953</v>
      </c>
      <c r="J7" s="28">
        <f>G7-H7</f>
        <v>-2582831.127352953</v>
      </c>
      <c r="K7" s="4">
        <f t="shared" si="0"/>
        <v>340013564.07264704</v>
      </c>
      <c r="L7" s="13"/>
    </row>
    <row r="8" spans="1:13">
      <c r="A8" s="8" t="s">
        <v>8</v>
      </c>
      <c r="B8" s="11">
        <v>2195529</v>
      </c>
      <c r="C8" s="3">
        <f t="shared" si="1"/>
        <v>105385392</v>
      </c>
      <c r="D8" s="1">
        <v>2.91</v>
      </c>
      <c r="E8" s="1"/>
      <c r="F8" s="10">
        <f>1-(D8/D25)+1</f>
        <v>0.55861309851403385</v>
      </c>
      <c r="G8" s="42">
        <f>C25*F8-C8</f>
        <v>234628172.07264704</v>
      </c>
      <c r="H8" s="7"/>
      <c r="I8" s="4"/>
      <c r="J8" s="28">
        <f>G8</f>
        <v>234628172.07264704</v>
      </c>
      <c r="K8" s="4">
        <f t="shared" si="0"/>
        <v>340013564.07264704</v>
      </c>
      <c r="L8" s="13"/>
    </row>
    <row r="9" spans="1:13">
      <c r="A9" s="6" t="s">
        <v>9</v>
      </c>
      <c r="B9" s="2">
        <v>7513210</v>
      </c>
      <c r="C9" s="1">
        <f t="shared" si="1"/>
        <v>360634080</v>
      </c>
      <c r="D9" s="1">
        <v>2.91</v>
      </c>
      <c r="E9" s="1"/>
      <c r="F9" s="10">
        <f>1-(D9/D25)+1</f>
        <v>0.55861309851403385</v>
      </c>
      <c r="G9" s="43">
        <f>C25*F9-C9</f>
        <v>-20620515.927352965</v>
      </c>
      <c r="H9" s="14"/>
      <c r="I9" s="7">
        <f>-G9</f>
        <v>20620515.927352965</v>
      </c>
      <c r="J9" s="28">
        <f>G9</f>
        <v>-20620515.927352965</v>
      </c>
      <c r="K9" s="4">
        <f t="shared" si="0"/>
        <v>340013564.07264704</v>
      </c>
      <c r="L9" s="13"/>
      <c r="M9" s="15"/>
    </row>
    <row r="10" spans="1:13">
      <c r="A10" s="6" t="s">
        <v>2</v>
      </c>
      <c r="B10" s="2">
        <v>706784</v>
      </c>
      <c r="C10" s="1">
        <f t="shared" si="1"/>
        <v>33925632</v>
      </c>
      <c r="D10" s="1">
        <v>2.12</v>
      </c>
      <c r="E10" s="1"/>
      <c r="F10" s="10">
        <f>1-(D10/D25)+1</f>
        <v>0.94991744634012099</v>
      </c>
      <c r="G10" s="43">
        <f>C25*F10-C10</f>
        <v>544264921.29003847</v>
      </c>
      <c r="H10" s="14"/>
      <c r="I10" s="4"/>
      <c r="J10" s="28">
        <f>G10</f>
        <v>544264921.29003847</v>
      </c>
      <c r="K10" s="4">
        <f t="shared" si="0"/>
        <v>578190553.29003847</v>
      </c>
      <c r="L10" s="13"/>
    </row>
    <row r="11" spans="1:13">
      <c r="A11" s="6" t="s">
        <v>4</v>
      </c>
      <c r="B11" s="2">
        <v>1849844</v>
      </c>
      <c r="C11" s="1">
        <f t="shared" si="1"/>
        <v>88792512</v>
      </c>
      <c r="D11" s="1">
        <v>2.36</v>
      </c>
      <c r="E11" s="1"/>
      <c r="F11" s="10">
        <f>1-(D11/D25)+1</f>
        <v>0.83104017611447434</v>
      </c>
      <c r="G11" s="42">
        <f>C25*F11-C11</f>
        <v>417040474.94551456</v>
      </c>
      <c r="H11" s="7"/>
      <c r="I11" s="4"/>
      <c r="J11" s="28">
        <f>G11</f>
        <v>417040474.94551456</v>
      </c>
      <c r="K11" s="4">
        <f t="shared" si="0"/>
        <v>505832986.94551456</v>
      </c>
      <c r="L11" s="13"/>
    </row>
    <row r="12" spans="1:13">
      <c r="A12" s="6" t="s">
        <v>27</v>
      </c>
      <c r="B12" s="2">
        <v>9386229</v>
      </c>
      <c r="C12" s="1">
        <f t="shared" si="1"/>
        <v>450538992</v>
      </c>
      <c r="D12" s="1">
        <v>1.55</v>
      </c>
      <c r="E12" s="1"/>
      <c r="F12" s="10">
        <f>1-(D12/D25)+1</f>
        <v>1.2322509631260319</v>
      </c>
      <c r="G12" s="42">
        <f>C25*F12-C12</f>
        <v>299500781.3582828</v>
      </c>
      <c r="H12" s="7"/>
      <c r="I12" s="4"/>
      <c r="J12" s="28">
        <f t="shared" ref="J12:J16" si="2">G12</f>
        <v>299500781.3582828</v>
      </c>
      <c r="K12" s="4">
        <f t="shared" si="0"/>
        <v>750039773.3582828</v>
      </c>
      <c r="L12" s="13"/>
    </row>
    <row r="13" spans="1:13">
      <c r="A13" s="6" t="s">
        <v>3</v>
      </c>
      <c r="B13" s="2">
        <v>1468566</v>
      </c>
      <c r="C13" s="1">
        <f t="shared" si="1"/>
        <v>70491168</v>
      </c>
      <c r="D13" s="1">
        <v>2.12</v>
      </c>
      <c r="E13" s="1"/>
      <c r="F13" s="10">
        <f>1-(D13/D25)+1</f>
        <v>0.94991744634012099</v>
      </c>
      <c r="G13" s="42">
        <f>C25*F13-C13</f>
        <v>507699385.29003847</v>
      </c>
      <c r="H13" s="7"/>
      <c r="I13" s="4"/>
      <c r="J13" s="28">
        <f t="shared" si="2"/>
        <v>507699385.29003847</v>
      </c>
      <c r="K13" s="4">
        <f t="shared" si="0"/>
        <v>578190553.29003847</v>
      </c>
      <c r="L13" s="13"/>
    </row>
    <row r="14" spans="1:13">
      <c r="A14" s="6" t="s">
        <v>10</v>
      </c>
      <c r="B14" s="2">
        <v>7632873</v>
      </c>
      <c r="C14" s="1">
        <f t="shared" si="1"/>
        <v>366377904</v>
      </c>
      <c r="D14" s="1">
        <v>2.91</v>
      </c>
      <c r="E14" s="1"/>
      <c r="F14" s="10">
        <f>1-(D14/D25)+1</f>
        <v>0.55861309851403385</v>
      </c>
      <c r="G14" s="43">
        <f>C25*F14-C14</f>
        <v>-26364339.927352965</v>
      </c>
      <c r="H14" s="14"/>
      <c r="I14" s="4"/>
      <c r="J14" s="28">
        <f t="shared" si="2"/>
        <v>-26364339.927352965</v>
      </c>
      <c r="K14" s="4">
        <f t="shared" si="0"/>
        <v>340013564.07264704</v>
      </c>
      <c r="L14" s="13"/>
      <c r="M14" s="15"/>
    </row>
    <row r="15" spans="1:13">
      <c r="A15" s="6" t="s">
        <v>11</v>
      </c>
      <c r="B15" s="2">
        <v>28357809</v>
      </c>
      <c r="C15" s="1">
        <f t="shared" si="1"/>
        <v>1361174832</v>
      </c>
      <c r="D15" s="1">
        <v>1.39</v>
      </c>
      <c r="E15" s="1"/>
      <c r="F15" s="10">
        <f>1-(D15/D25)+1</f>
        <v>1.3115024766097965</v>
      </c>
      <c r="G15" s="43">
        <f>C25*F15-C15</f>
        <v>-562896681.07870114</v>
      </c>
      <c r="H15" s="14"/>
      <c r="I15" s="4"/>
      <c r="J15" s="28">
        <f t="shared" si="2"/>
        <v>-562896681.07870114</v>
      </c>
      <c r="K15" s="4">
        <f t="shared" si="0"/>
        <v>798278150.92129886</v>
      </c>
      <c r="L15" s="13"/>
    </row>
    <row r="16" spans="1:13">
      <c r="A16" s="17" t="s">
        <v>12</v>
      </c>
      <c r="B16" s="18">
        <v>13971067</v>
      </c>
      <c r="C16" s="19">
        <f t="shared" si="1"/>
        <v>670611216</v>
      </c>
      <c r="D16" s="19">
        <v>0.82</v>
      </c>
      <c r="E16" s="19"/>
      <c r="F16" s="29">
        <f>1-(D16/D25)+1</f>
        <v>1.5938359933957071</v>
      </c>
      <c r="G16" s="41">
        <f>C25*F16-C16</f>
        <v>299516154.9895432</v>
      </c>
      <c r="H16" s="45"/>
      <c r="I16" s="38"/>
      <c r="J16" s="28">
        <f t="shared" si="2"/>
        <v>299516154.9895432</v>
      </c>
      <c r="K16" s="4">
        <f t="shared" si="0"/>
        <v>970127370.9895432</v>
      </c>
      <c r="L16" s="13"/>
    </row>
    <row r="17" spans="1:13">
      <c r="A17" s="17" t="s">
        <v>0</v>
      </c>
      <c r="B17" s="18">
        <v>12611535</v>
      </c>
      <c r="C17" s="19">
        <f t="shared" si="1"/>
        <v>605353680</v>
      </c>
      <c r="D17" s="19">
        <v>0.82</v>
      </c>
      <c r="E17" s="19"/>
      <c r="F17" s="29">
        <f>1-(D17/D25)+1</f>
        <v>1.5938359933957071</v>
      </c>
      <c r="G17" s="41">
        <f>C25*F17-C17</f>
        <v>364773690.9895432</v>
      </c>
      <c r="H17" s="41">
        <f>H6</f>
        <v>23826604.800000001</v>
      </c>
      <c r="I17" s="38"/>
      <c r="J17" s="28">
        <f>G17-H17</f>
        <v>340947086.18954319</v>
      </c>
      <c r="K17" s="4">
        <f t="shared" si="0"/>
        <v>970127370.9895432</v>
      </c>
      <c r="L17" s="13"/>
    </row>
    <row r="18" spans="1:13">
      <c r="A18" s="8" t="s">
        <v>13</v>
      </c>
      <c r="B18" s="11">
        <v>622712</v>
      </c>
      <c r="C18" s="3">
        <f t="shared" si="1"/>
        <v>29890176</v>
      </c>
      <c r="D18" s="1">
        <v>2.12</v>
      </c>
      <c r="E18" s="1"/>
      <c r="F18" s="10">
        <f>1-(D25/D18)+1</f>
        <v>1.0476939203354299</v>
      </c>
      <c r="G18" s="42">
        <f>C25*F18-C18</f>
        <v>607814426.44863737</v>
      </c>
      <c r="H18" s="42"/>
      <c r="I18" s="4">
        <f>-G18</f>
        <v>-607814426.44863737</v>
      </c>
      <c r="J18" s="28">
        <f>G18</f>
        <v>607814426.44863737</v>
      </c>
      <c r="K18" s="4">
        <f t="shared" si="0"/>
        <v>637704602.44863737</v>
      </c>
      <c r="L18" s="13"/>
    </row>
    <row r="19" spans="1:13">
      <c r="A19" s="17" t="s">
        <v>14</v>
      </c>
      <c r="B19" s="18">
        <v>8195148</v>
      </c>
      <c r="C19" s="19">
        <f t="shared" si="1"/>
        <v>393367104</v>
      </c>
      <c r="D19" s="19">
        <v>0.91</v>
      </c>
      <c r="E19" s="19"/>
      <c r="F19" s="29">
        <f>1-(D19/D25)+1</f>
        <v>1.5492570170610898</v>
      </c>
      <c r="G19" s="41">
        <f>C25*F19-C19</f>
        <v>549626179.61034679</v>
      </c>
      <c r="H19" s="41">
        <f>H4</f>
        <v>256072464</v>
      </c>
      <c r="I19" s="38"/>
      <c r="J19" s="28">
        <f>G19-H19</f>
        <v>293553715.61034679</v>
      </c>
      <c r="K19" s="4">
        <f t="shared" si="0"/>
        <v>942993283.61034679</v>
      </c>
      <c r="L19" s="13"/>
    </row>
    <row r="20" spans="1:13">
      <c r="A20" s="8" t="s">
        <v>28</v>
      </c>
      <c r="B20" s="11">
        <v>4585385</v>
      </c>
      <c r="C20" s="3">
        <f t="shared" si="1"/>
        <v>220098480</v>
      </c>
      <c r="D20" s="3">
        <v>3.23</v>
      </c>
      <c r="E20" s="3"/>
      <c r="F20" s="27">
        <f>1-(D20/D25)+1</f>
        <v>0.40011007154650513</v>
      </c>
      <c r="G20" s="43">
        <f>C25*F20-C20</f>
        <v>23438328.946615249</v>
      </c>
      <c r="H20" s="4"/>
      <c r="I20" s="7">
        <f>-G20</f>
        <v>-23438328.946615249</v>
      </c>
      <c r="J20" s="28">
        <f>G20</f>
        <v>23438328.946615249</v>
      </c>
      <c r="K20" s="4">
        <f t="shared" si="0"/>
        <v>243536808.94661525</v>
      </c>
      <c r="L20" s="13"/>
      <c r="M20" s="15"/>
    </row>
    <row r="21" spans="1:13">
      <c r="A21" s="22" t="s">
        <v>15</v>
      </c>
      <c r="B21" s="23">
        <v>2536291</v>
      </c>
      <c r="C21" s="24">
        <f>B22*48</f>
        <v>24704160</v>
      </c>
      <c r="D21" s="24">
        <v>11</v>
      </c>
      <c r="E21" s="24"/>
      <c r="F21" s="25">
        <f>1-(D21/D25)+1</f>
        <v>-3.4485415520088063</v>
      </c>
      <c r="G21" s="44">
        <f>C25*F21-C21</f>
        <v>-2123743561.4573476</v>
      </c>
      <c r="H21" s="26"/>
      <c r="I21" s="26">
        <f>-G21</f>
        <v>2123743561.4573476</v>
      </c>
      <c r="J21" s="28"/>
      <c r="K21" s="4"/>
      <c r="L21" s="13"/>
    </row>
    <row r="22" spans="1:13">
      <c r="A22" s="22" t="s">
        <v>29</v>
      </c>
      <c r="B22" s="24">
        <v>514670</v>
      </c>
      <c r="C22" s="24">
        <f t="shared" si="1"/>
        <v>24704160</v>
      </c>
      <c r="D22" s="24">
        <v>21.52</v>
      </c>
      <c r="E22" s="24"/>
      <c r="F22" s="26">
        <f>1-(D22/D25)+1</f>
        <v>-8.6593285635663193</v>
      </c>
      <c r="G22" s="24">
        <f>C25*F22-C22</f>
        <v>-5295416886.225647</v>
      </c>
      <c r="H22" s="24"/>
      <c r="I22" s="24" t="e">
        <f>-D10é</f>
        <v>#NAME?</v>
      </c>
      <c r="J22" s="1"/>
      <c r="K22" s="1"/>
      <c r="M22" s="15"/>
    </row>
    <row r="23" spans="1:13">
      <c r="A23" s="22" t="s">
        <v>30</v>
      </c>
      <c r="B23" s="24">
        <v>387850</v>
      </c>
      <c r="C23" s="24">
        <f t="shared" si="1"/>
        <v>18616800</v>
      </c>
      <c r="D23" s="24">
        <v>21.52</v>
      </c>
      <c r="E23" s="24"/>
      <c r="F23" s="26">
        <f>1-(D23/D25)+1</f>
        <v>-8.6593285635663193</v>
      </c>
      <c r="G23" s="24">
        <f>C25*F23-C23</f>
        <v>-5289329526.225647</v>
      </c>
      <c r="H23" s="24"/>
      <c r="I23" s="24"/>
      <c r="J23" s="1"/>
      <c r="K23" s="1"/>
    </row>
    <row r="24" spans="1:13">
      <c r="A24" s="6" t="s">
        <v>16</v>
      </c>
      <c r="B24" s="2">
        <f>B3+B4+B5+B6+B7+B8+B9+B10+B11+B13+B14+B15+B16+B17+B19+B12+B18+B20</f>
        <v>228252948</v>
      </c>
      <c r="C24" s="1">
        <f>B24*48</f>
        <v>10956141504</v>
      </c>
      <c r="D24" s="1">
        <f>D3+D4+D5+D6+D7+D8+D9+D10+D11+D13+D14+D15+D16+D17+D19+D18+D12+D20</f>
        <v>36.339999999999996</v>
      </c>
      <c r="E24" s="1"/>
      <c r="F24" s="4"/>
      <c r="G24" s="1"/>
      <c r="H24" s="1"/>
      <c r="I24" s="4">
        <f>I3+I4+I5+I6+I7+I9+I18</f>
        <v>2306648288.273212</v>
      </c>
      <c r="J24" s="4">
        <f>J8+J10+J11+J12+J13+J14+J15+J16+J17+J19+J7+J20</f>
        <v>2368745168.5591631</v>
      </c>
      <c r="K24" s="4"/>
    </row>
    <row r="25" spans="1:13">
      <c r="A25" s="9" t="s">
        <v>21</v>
      </c>
      <c r="B25" s="9">
        <f>B24/18</f>
        <v>12680719.333333334</v>
      </c>
      <c r="C25" s="9">
        <f>C24/18</f>
        <v>608674528</v>
      </c>
      <c r="D25" s="15">
        <f>D24/18</f>
        <v>2.0188888888888887</v>
      </c>
    </row>
    <row r="26" spans="1:13" ht="5.25" customHeight="1"/>
    <row r="27" spans="1:13">
      <c r="G27">
        <v>7018574688</v>
      </c>
      <c r="H27">
        <f>C24-G27</f>
        <v>3937566816</v>
      </c>
      <c r="I27">
        <f>H27/48</f>
        <v>82032642</v>
      </c>
    </row>
    <row r="31" spans="1:13">
      <c r="C31" s="46" t="s">
        <v>35</v>
      </c>
    </row>
    <row r="32" spans="1:13">
      <c r="C32" s="47" t="s">
        <v>32</v>
      </c>
    </row>
    <row r="33" spans="3:3">
      <c r="C33" s="49" t="s">
        <v>33</v>
      </c>
    </row>
    <row r="34" spans="3:3">
      <c r="C34" s="48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</dc:creator>
  <cp:lastModifiedBy>kaylia</cp:lastModifiedBy>
  <dcterms:created xsi:type="dcterms:W3CDTF">2011-01-27T12:14:16Z</dcterms:created>
  <dcterms:modified xsi:type="dcterms:W3CDTF">2011-03-05T20:23:34Z</dcterms:modified>
</cp:coreProperties>
</file>