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2685" windowHeight="487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M14" i="1"/>
  <c r="K14"/>
  <c r="M13"/>
  <c r="M12"/>
  <c r="M11"/>
  <c r="M10"/>
  <c r="M8"/>
  <c r="M7"/>
  <c r="M6"/>
  <c r="M9"/>
  <c r="M5"/>
  <c r="M4"/>
  <c r="L14"/>
  <c r="M3"/>
  <c r="E15" l="1"/>
  <c r="E17" s="1"/>
  <c r="B15"/>
  <c r="B17" s="1"/>
  <c r="D14"/>
  <c r="D12"/>
  <c r="D3"/>
  <c r="I3" l="1"/>
  <c r="J3" s="1"/>
  <c r="C10" i="2"/>
  <c r="F8" l="1"/>
  <c r="C9"/>
  <c r="C8"/>
  <c r="C7"/>
  <c r="C6"/>
  <c r="C5" l="1"/>
  <c r="D6" i="1"/>
  <c r="J6" s="1"/>
  <c r="D15" l="1"/>
  <c r="D17" s="1"/>
  <c r="G3" l="1"/>
  <c r="K3" s="1"/>
  <c r="L3" s="1"/>
  <c r="G14"/>
  <c r="G6"/>
  <c r="K6" s="1"/>
  <c r="L6" s="1"/>
  <c r="G13"/>
  <c r="D4"/>
  <c r="D8"/>
  <c r="J8" s="1"/>
  <c r="I4" l="1"/>
  <c r="I13" s="1"/>
  <c r="G11"/>
  <c r="K11" s="1"/>
  <c r="L11" s="1"/>
  <c r="G10"/>
  <c r="G9"/>
  <c r="G8"/>
  <c r="K8" s="1"/>
  <c r="L8" s="1"/>
  <c r="G7"/>
  <c r="G5"/>
  <c r="G12"/>
  <c r="G4"/>
  <c r="D13"/>
  <c r="J13" s="1"/>
  <c r="K13" s="1"/>
  <c r="D5"/>
  <c r="D7"/>
  <c r="J7" s="1"/>
  <c r="D9"/>
  <c r="J9" s="1"/>
  <c r="D10"/>
  <c r="D11"/>
  <c r="J11" s="1"/>
  <c r="K12" l="1"/>
  <c r="L12" s="1"/>
  <c r="K9"/>
  <c r="J4"/>
  <c r="K4" s="1"/>
  <c r="L4" s="1"/>
  <c r="K7"/>
  <c r="L7" s="1"/>
  <c r="I10"/>
  <c r="I14" s="1"/>
  <c r="J14" s="1"/>
  <c r="I5"/>
  <c r="I12" s="1"/>
  <c r="J12" s="1"/>
  <c r="L13"/>
  <c r="J10" l="1"/>
  <c r="J5"/>
  <c r="K5" s="1"/>
  <c r="L5" s="1"/>
  <c r="L9"/>
  <c r="L10" l="1"/>
  <c r="K10"/>
</calcChain>
</file>

<file path=xl/sharedStrings.xml><?xml version="1.0" encoding="utf-8"?>
<sst xmlns="http://schemas.openxmlformats.org/spreadsheetml/2006/main" count="48" uniqueCount="43">
  <si>
    <t>KAY</t>
  </si>
  <si>
    <t>TOTAL</t>
  </si>
  <si>
    <t>tdc</t>
  </si>
  <si>
    <t>ressource</t>
  </si>
  <si>
    <t>tdp</t>
  </si>
  <si>
    <t>MOYENNE</t>
  </si>
  <si>
    <t>COEF</t>
  </si>
  <si>
    <t>EQUI RESS</t>
  </si>
  <si>
    <t>DOIT CONV</t>
  </si>
  <si>
    <t>COLO</t>
  </si>
  <si>
    <t>RESS REEL</t>
  </si>
  <si>
    <t>EVOLUTION TDC</t>
  </si>
  <si>
    <t>jour</t>
  </si>
  <si>
    <t>difference j-1</t>
  </si>
  <si>
    <t>2,10,2011</t>
  </si>
  <si>
    <t>3,10,2011</t>
  </si>
  <si>
    <t>5,10,2011</t>
  </si>
  <si>
    <t>GR</t>
  </si>
  <si>
    <t>GR colo</t>
  </si>
  <si>
    <t>colonisateur</t>
  </si>
  <si>
    <t>chasseur</t>
  </si>
  <si>
    <t>11,10,2011</t>
  </si>
  <si>
    <t>4,10,2011</t>
  </si>
  <si>
    <t>8,10,2011</t>
  </si>
  <si>
    <t>12,10,2011</t>
  </si>
  <si>
    <t>mvt</t>
  </si>
  <si>
    <t>14,10,2011</t>
  </si>
  <si>
    <t>13,10,2011</t>
  </si>
  <si>
    <t>Quenelle</t>
  </si>
  <si>
    <t>mother</t>
  </si>
  <si>
    <t>leouf</t>
  </si>
  <si>
    <t>noir</t>
  </si>
  <si>
    <t>jean</t>
  </si>
  <si>
    <t>avemoi</t>
  </si>
  <si>
    <t>bono</t>
  </si>
  <si>
    <t>letueur</t>
  </si>
  <si>
    <t>timo</t>
  </si>
  <si>
    <t>raz</t>
  </si>
  <si>
    <t>ikeni</t>
  </si>
  <si>
    <t>kay</t>
  </si>
  <si>
    <t>mother que</t>
  </si>
  <si>
    <t>tutu</t>
  </si>
  <si>
    <t>total ress/jr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</si>
</sst>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2" borderId="1" xfId="0" applyFill="1" applyBorder="1"/>
    <xf numFmtId="1" fontId="0" fillId="0" borderId="1" xfId="0" applyNumberFormat="1" applyBorder="1"/>
    <xf numFmtId="0" fontId="1" fillId="2" borderId="1" xfId="0" applyFont="1" applyFill="1" applyBorder="1"/>
    <xf numFmtId="3" fontId="0" fillId="2" borderId="1" xfId="0" applyNumberFormat="1" applyFill="1" applyBorder="1"/>
    <xf numFmtId="0" fontId="1" fillId="0" borderId="0" xfId="0" applyFont="1" applyFill="1" applyBorder="1"/>
    <xf numFmtId="1" fontId="0" fillId="0" borderId="0" xfId="0" applyNumberFormat="1" applyBorder="1"/>
    <xf numFmtId="0" fontId="0" fillId="0" borderId="2" xfId="0" applyFill="1" applyBorder="1"/>
    <xf numFmtId="1" fontId="1" fillId="2" borderId="1" xfId="0" applyNumberFormat="1" applyFont="1" applyFill="1" applyBorder="1"/>
    <xf numFmtId="1" fontId="0" fillId="0" borderId="0" xfId="0" applyNumberFormat="1"/>
    <xf numFmtId="0" fontId="1" fillId="4" borderId="1" xfId="0" applyFont="1" applyFill="1" applyBorder="1"/>
    <xf numFmtId="0" fontId="0" fillId="4" borderId="1" xfId="0" applyFill="1" applyBorder="1"/>
    <xf numFmtId="1" fontId="0" fillId="2" borderId="1" xfId="0" applyNumberFormat="1" applyFill="1" applyBorder="1"/>
    <xf numFmtId="1" fontId="0" fillId="2" borderId="1" xfId="0" applyNumberFormat="1" applyFont="1" applyFill="1" applyBorder="1"/>
    <xf numFmtId="3" fontId="0" fillId="0" borderId="0" xfId="0" applyNumberFormat="1"/>
    <xf numFmtId="1" fontId="1" fillId="5" borderId="1" xfId="0" applyNumberFormat="1" applyFont="1" applyFill="1" applyBorder="1"/>
    <xf numFmtId="1" fontId="0" fillId="2" borderId="0" xfId="0" applyNumberFormat="1" applyFill="1"/>
    <xf numFmtId="2" fontId="0" fillId="2" borderId="1" xfId="0" applyNumberFormat="1" applyFill="1" applyBorder="1"/>
    <xf numFmtId="0" fontId="1" fillId="6" borderId="1" xfId="0" applyFont="1" applyFill="1" applyBorder="1"/>
    <xf numFmtId="0" fontId="0" fillId="6" borderId="1" xfId="0" applyFill="1" applyBorder="1"/>
    <xf numFmtId="0" fontId="0" fillId="7" borderId="1" xfId="0" applyFill="1" applyBorder="1"/>
    <xf numFmtId="0" fontId="1" fillId="8" borderId="1" xfId="0" applyFont="1" applyFill="1" applyBorder="1"/>
    <xf numFmtId="0" fontId="0" fillId="8" borderId="1" xfId="0" applyFill="1" applyBorder="1"/>
    <xf numFmtId="0" fontId="1" fillId="9" borderId="1" xfId="0" applyFont="1" applyFill="1" applyBorder="1"/>
    <xf numFmtId="0" fontId="0" fillId="9" borderId="1" xfId="0" applyFill="1" applyBorder="1"/>
    <xf numFmtId="0" fontId="1" fillId="10" borderId="1" xfId="0" applyFont="1" applyFill="1" applyBorder="1"/>
    <xf numFmtId="0" fontId="0" fillId="10" borderId="1" xfId="0" applyFill="1" applyBorder="1"/>
    <xf numFmtId="9" fontId="1" fillId="10" borderId="1" xfId="0" applyNumberFormat="1" applyFont="1" applyFill="1" applyBorder="1"/>
    <xf numFmtId="0" fontId="2" fillId="3" borderId="1" xfId="0" applyFont="1" applyFill="1" applyBorder="1"/>
    <xf numFmtId="2" fontId="2" fillId="3" borderId="1" xfId="0" applyNumberFormat="1" applyFont="1" applyFill="1" applyBorder="1"/>
    <xf numFmtId="0" fontId="1" fillId="11" borderId="1" xfId="0" applyFont="1" applyFill="1" applyBorder="1"/>
    <xf numFmtId="3" fontId="0" fillId="11" borderId="1" xfId="0" applyNumberFormat="1" applyFill="1" applyBorder="1"/>
    <xf numFmtId="0" fontId="0" fillId="11" borderId="1" xfId="0" applyFill="1" applyBorder="1"/>
    <xf numFmtId="1" fontId="0" fillId="11" borderId="1" xfId="0" applyNumberFormat="1" applyFill="1" applyBorder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3" fontId="0" fillId="12" borderId="1" xfId="0" applyNumberFormat="1" applyFill="1" applyBorder="1"/>
    <xf numFmtId="3" fontId="0" fillId="14" borderId="1" xfId="0" applyNumberFormat="1" applyFill="1" applyBorder="1"/>
    <xf numFmtId="0" fontId="3" fillId="13" borderId="1" xfId="0" applyFont="1" applyFill="1" applyBorder="1"/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1" fontId="4" fillId="5" borderId="1" xfId="0" applyNumberFormat="1" applyFont="1" applyFill="1" applyBorder="1"/>
    <xf numFmtId="1" fontId="0" fillId="15" borderId="1" xfId="0" applyNumberForma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CC"/>
      <color rgb="FF66FF66"/>
      <color rgb="FF8466D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workbookViewId="0">
      <selection activeCell="M20" sqref="M20"/>
    </sheetView>
  </sheetViews>
  <sheetFormatPr baseColWidth="10" defaultColWidth="11.42578125" defaultRowHeight="15"/>
  <cols>
    <col min="3" max="3" width="5.7109375" customWidth="1"/>
    <col min="4" max="4" width="12" bestFit="1" customWidth="1"/>
    <col min="5" max="5" width="5.28515625" customWidth="1"/>
    <col min="6" max="6" width="2.85546875" customWidth="1"/>
    <col min="7" max="7" width="6.42578125" customWidth="1"/>
    <col min="8" max="8" width="11.85546875" customWidth="1"/>
    <col min="9" max="10" width="13.42578125" customWidth="1"/>
    <col min="11" max="11" width="13.85546875" customWidth="1"/>
    <col min="12" max="12" width="11.7109375" bestFit="1" customWidth="1"/>
    <col min="13" max="13" width="18.140625" customWidth="1"/>
    <col min="14" max="14" width="1.28515625" customWidth="1"/>
  </cols>
  <sheetData>
    <row r="1" spans="1:15" ht="1.5" customHeight="1"/>
    <row r="2" spans="1:15" ht="16.5" customHeight="1">
      <c r="A2" s="1"/>
      <c r="B2" s="27" t="s">
        <v>2</v>
      </c>
      <c r="C2" s="27" t="s">
        <v>25</v>
      </c>
      <c r="D2" s="27" t="s">
        <v>3</v>
      </c>
      <c r="E2" s="28" t="s">
        <v>4</v>
      </c>
      <c r="F2" s="22"/>
      <c r="G2" s="29" t="s">
        <v>6</v>
      </c>
      <c r="H2" s="27"/>
      <c r="I2" s="27" t="s">
        <v>9</v>
      </c>
      <c r="J2" s="27" t="s">
        <v>42</v>
      </c>
      <c r="K2" s="27" t="s">
        <v>7</v>
      </c>
      <c r="L2" s="27" t="s">
        <v>8</v>
      </c>
      <c r="M2" s="27" t="s">
        <v>10</v>
      </c>
      <c r="N2" s="7"/>
    </row>
    <row r="3" spans="1:15">
      <c r="A3" s="23" t="s">
        <v>28</v>
      </c>
      <c r="B3" s="6">
        <v>357175</v>
      </c>
      <c r="C3" s="40"/>
      <c r="D3" s="3">
        <f>B3*48</f>
        <v>17144400</v>
      </c>
      <c r="E3" s="3">
        <v>1.5</v>
      </c>
      <c r="F3" s="22"/>
      <c r="G3" s="19">
        <f>1-(E3/E17)+1</f>
        <v>0.95470383275261317</v>
      </c>
      <c r="H3" s="14" t="s">
        <v>37</v>
      </c>
      <c r="I3" s="10">
        <f>D3*20%</f>
        <v>3428880</v>
      </c>
      <c r="J3" s="10">
        <f>D3-I3</f>
        <v>13715520</v>
      </c>
      <c r="K3" s="15">
        <f>(D17*G3)-J3</f>
        <v>-9846834.7595818825</v>
      </c>
      <c r="L3" s="17">
        <f t="shared" ref="L3:L14" si="0">-K3</f>
        <v>9846834.7595818825</v>
      </c>
      <c r="M3" s="4">
        <f t="shared" ref="M3:M13" si="1">J3+K3</f>
        <v>3868685.2404181175</v>
      </c>
      <c r="N3" s="8"/>
      <c r="O3" s="11"/>
    </row>
    <row r="4" spans="1:15">
      <c r="A4" s="20" t="s">
        <v>29</v>
      </c>
      <c r="B4" s="6">
        <v>50518</v>
      </c>
      <c r="C4" s="41"/>
      <c r="D4" s="3">
        <f t="shared" ref="D4:D14" si="2">B4*48</f>
        <v>2424864</v>
      </c>
      <c r="E4" s="3">
        <v>1.5</v>
      </c>
      <c r="F4" s="22"/>
      <c r="G4" s="19">
        <f>1-(E4/E17)+1</f>
        <v>0.95470383275261317</v>
      </c>
      <c r="H4" s="14" t="s">
        <v>37</v>
      </c>
      <c r="I4" s="10">
        <f>D4*20%</f>
        <v>484972.80000000005</v>
      </c>
      <c r="J4" s="10">
        <f>D4-I4</f>
        <v>1939891.2</v>
      </c>
      <c r="K4" s="15">
        <f>D17*G4-J4</f>
        <v>1928794.040418118</v>
      </c>
      <c r="L4" s="10">
        <f t="shared" si="0"/>
        <v>-1928794.040418118</v>
      </c>
      <c r="M4" s="4">
        <f t="shared" si="1"/>
        <v>3868685.240418118</v>
      </c>
      <c r="N4" s="8"/>
      <c r="O4" s="18"/>
    </row>
    <row r="5" spans="1:15">
      <c r="A5" s="25" t="s">
        <v>30</v>
      </c>
      <c r="B5" s="6">
        <v>176774</v>
      </c>
      <c r="C5" s="41"/>
      <c r="D5" s="3">
        <f t="shared" si="2"/>
        <v>8485152</v>
      </c>
      <c r="E5" s="3">
        <v>1.5</v>
      </c>
      <c r="F5" s="22"/>
      <c r="G5" s="19">
        <f>1-(E5/E17)+1</f>
        <v>0.95470383275261317</v>
      </c>
      <c r="H5" s="14" t="s">
        <v>39</v>
      </c>
      <c r="I5" s="10">
        <f>D5*20%</f>
        <v>1697030.4000000001</v>
      </c>
      <c r="J5" s="10">
        <f>D5-I5</f>
        <v>6788121.5999999996</v>
      </c>
      <c r="K5" s="15">
        <f>(D17*G5)-J5</f>
        <v>-2919436.3595818817</v>
      </c>
      <c r="L5" s="45">
        <f t="shared" si="0"/>
        <v>2919436.3595818817</v>
      </c>
      <c r="M5" s="4">
        <f t="shared" si="1"/>
        <v>3868685.240418118</v>
      </c>
      <c r="N5" s="8"/>
      <c r="O5" s="11"/>
    </row>
    <row r="6" spans="1:15">
      <c r="A6" s="12" t="s">
        <v>31</v>
      </c>
      <c r="B6" s="43">
        <v>30058</v>
      </c>
      <c r="C6" s="44"/>
      <c r="D6" s="3">
        <f>B6*48</f>
        <v>1442784</v>
      </c>
      <c r="E6" s="3">
        <v>1.5</v>
      </c>
      <c r="F6" s="22"/>
      <c r="G6" s="19">
        <f>1-(E6/E17)+1</f>
        <v>0.95470383275261317</v>
      </c>
      <c r="H6" s="15"/>
      <c r="I6" s="15"/>
      <c r="J6" s="15">
        <f>D6</f>
        <v>1442784</v>
      </c>
      <c r="K6" s="15">
        <f>D17*G6-J6</f>
        <v>2425901.240418118</v>
      </c>
      <c r="L6" s="10">
        <f t="shared" si="0"/>
        <v>-2425901.240418118</v>
      </c>
      <c r="M6" s="4">
        <f t="shared" si="1"/>
        <v>3868685.240418118</v>
      </c>
      <c r="N6" s="8"/>
      <c r="O6" s="11"/>
    </row>
    <row r="7" spans="1:15">
      <c r="A7" s="5" t="s">
        <v>32</v>
      </c>
      <c r="B7" s="6">
        <v>49659</v>
      </c>
      <c r="C7" s="40"/>
      <c r="D7" s="3">
        <f t="shared" si="2"/>
        <v>2383632</v>
      </c>
      <c r="E7" s="3">
        <v>1.5</v>
      </c>
      <c r="F7" s="22"/>
      <c r="G7" s="19">
        <f>1-(E7/E17)+1</f>
        <v>0.95470383275261317</v>
      </c>
      <c r="H7" s="15"/>
      <c r="I7" s="15"/>
      <c r="J7" s="15">
        <f>D7</f>
        <v>2383632</v>
      </c>
      <c r="K7" s="15">
        <f>D17*G7-J7</f>
        <v>1485053.240418118</v>
      </c>
      <c r="L7" s="14">
        <f t="shared" si="0"/>
        <v>-1485053.240418118</v>
      </c>
      <c r="M7" s="4">
        <f t="shared" si="1"/>
        <v>3868685.240418118</v>
      </c>
      <c r="N7" s="8"/>
    </row>
    <row r="8" spans="1:15">
      <c r="A8" s="5" t="s">
        <v>33</v>
      </c>
      <c r="B8" s="6">
        <v>40547</v>
      </c>
      <c r="C8" s="41"/>
      <c r="D8" s="3">
        <f t="shared" si="2"/>
        <v>1946256</v>
      </c>
      <c r="E8" s="3">
        <v>1.5</v>
      </c>
      <c r="F8" s="22"/>
      <c r="G8" s="19">
        <f>1-(E8/E17)+1</f>
        <v>0.95470383275261317</v>
      </c>
      <c r="H8" s="15"/>
      <c r="I8" s="10"/>
      <c r="J8" s="10">
        <f>D8</f>
        <v>1946256</v>
      </c>
      <c r="K8" s="15">
        <f>D17*G8-J8</f>
        <v>1922429.240418118</v>
      </c>
      <c r="L8" s="14">
        <f t="shared" si="0"/>
        <v>-1922429.240418118</v>
      </c>
      <c r="M8" s="4">
        <f t="shared" si="1"/>
        <v>3868685.240418118</v>
      </c>
      <c r="N8" s="8"/>
      <c r="O8" s="11"/>
    </row>
    <row r="9" spans="1:15">
      <c r="A9" s="5" t="s">
        <v>34</v>
      </c>
      <c r="B9" s="6">
        <v>61810</v>
      </c>
      <c r="C9" s="41"/>
      <c r="D9" s="3">
        <f t="shared" si="2"/>
        <v>2966880</v>
      </c>
      <c r="E9" s="3">
        <v>1.5</v>
      </c>
      <c r="F9" s="22"/>
      <c r="G9" s="19">
        <f>1-(E9/E17)+1</f>
        <v>0.95470383275261317</v>
      </c>
      <c r="H9" s="15"/>
      <c r="I9" s="10"/>
      <c r="J9" s="10">
        <f>D9</f>
        <v>2966880</v>
      </c>
      <c r="K9" s="15">
        <f>D17*G9-J9</f>
        <v>901805.24041811796</v>
      </c>
      <c r="L9" s="10">
        <f t="shared" si="0"/>
        <v>-901805.24041811796</v>
      </c>
      <c r="M9" s="4">
        <f t="shared" si="1"/>
        <v>3868685.240418118</v>
      </c>
      <c r="N9" s="8"/>
      <c r="O9" s="11"/>
    </row>
    <row r="10" spans="1:15">
      <c r="A10" s="5" t="s">
        <v>35</v>
      </c>
      <c r="B10" s="6">
        <v>73140</v>
      </c>
      <c r="C10" s="40"/>
      <c r="D10" s="3">
        <f t="shared" si="2"/>
        <v>3510720</v>
      </c>
      <c r="E10" s="3">
        <v>1.5</v>
      </c>
      <c r="F10" s="22"/>
      <c r="G10" s="19">
        <f>1-(E10/E17)+1</f>
        <v>0.95470383275261317</v>
      </c>
      <c r="H10" s="14" t="s">
        <v>38</v>
      </c>
      <c r="I10" s="10">
        <f>D10*20%</f>
        <v>702144</v>
      </c>
      <c r="J10" s="10">
        <f>D10-I10</f>
        <v>2808576</v>
      </c>
      <c r="K10" s="15">
        <f>D17*G10-J10</f>
        <v>1060109.240418118</v>
      </c>
      <c r="L10" s="14">
        <f t="shared" si="0"/>
        <v>-1060109.240418118</v>
      </c>
      <c r="M10" s="4">
        <f t="shared" si="1"/>
        <v>3868685.240418118</v>
      </c>
      <c r="N10" s="8"/>
      <c r="O10" s="11"/>
    </row>
    <row r="11" spans="1:15">
      <c r="A11" s="25" t="s">
        <v>36</v>
      </c>
      <c r="B11" s="6">
        <v>84370</v>
      </c>
      <c r="C11" s="6"/>
      <c r="D11" s="3">
        <f t="shared" si="2"/>
        <v>4049760</v>
      </c>
      <c r="E11" s="3">
        <v>1.5</v>
      </c>
      <c r="F11" s="22"/>
      <c r="G11" s="19">
        <f>1-(E11/E17)+1</f>
        <v>0.95470383275261317</v>
      </c>
      <c r="H11" s="15"/>
      <c r="I11" s="10"/>
      <c r="J11" s="10">
        <f>D11</f>
        <v>4049760</v>
      </c>
      <c r="K11" s="15">
        <f>D17*G11-J11</f>
        <v>-181074.75958188204</v>
      </c>
      <c r="L11" s="46">
        <f t="shared" si="0"/>
        <v>181074.75958188204</v>
      </c>
      <c r="M11" s="4">
        <f t="shared" si="1"/>
        <v>3868685.240418118</v>
      </c>
      <c r="N11" s="8"/>
      <c r="O11" s="11"/>
    </row>
    <row r="12" spans="1:15">
      <c r="A12" s="23" t="s">
        <v>0</v>
      </c>
      <c r="B12" s="6">
        <v>24560</v>
      </c>
      <c r="C12" s="6"/>
      <c r="D12" s="3">
        <f>B12*48</f>
        <v>1178880</v>
      </c>
      <c r="E12" s="3">
        <v>1.5</v>
      </c>
      <c r="F12" s="22"/>
      <c r="G12" s="19">
        <f>1-(E12/E17)+1</f>
        <v>0.95470383275261317</v>
      </c>
      <c r="H12" s="14" t="s">
        <v>30</v>
      </c>
      <c r="I12" s="15">
        <f>I5</f>
        <v>1697030.4000000001</v>
      </c>
      <c r="J12" s="15">
        <f>D12+I12</f>
        <v>2875910.4000000004</v>
      </c>
      <c r="K12" s="15">
        <f>(D17*G12)-J12</f>
        <v>992774.84041811759</v>
      </c>
      <c r="L12" s="14">
        <f t="shared" si="0"/>
        <v>-992774.84041811759</v>
      </c>
      <c r="M12" s="4">
        <f t="shared" si="1"/>
        <v>3868685.240418118</v>
      </c>
      <c r="N12" s="8"/>
      <c r="O12" s="11"/>
    </row>
    <row r="13" spans="1:15">
      <c r="A13" s="5" t="s">
        <v>37</v>
      </c>
      <c r="B13" s="3">
        <v>41971</v>
      </c>
      <c r="C13" s="42"/>
      <c r="D13" s="3">
        <f t="shared" si="2"/>
        <v>2014608</v>
      </c>
      <c r="E13" s="3">
        <v>0.72</v>
      </c>
      <c r="F13" s="22"/>
      <c r="G13" s="19">
        <f>1-(E13/E17)+1</f>
        <v>1.4982578397212545</v>
      </c>
      <c r="H13" s="3" t="s">
        <v>40</v>
      </c>
      <c r="I13" s="14">
        <f>I3+I4</f>
        <v>3913852.8</v>
      </c>
      <c r="J13" s="14">
        <f>D13+I13</f>
        <v>5928460.7999999998</v>
      </c>
      <c r="K13" s="14">
        <f>D17*G13-J13</f>
        <v>142833.55540069751</v>
      </c>
      <c r="L13" s="14">
        <f t="shared" si="0"/>
        <v>-142833.55540069751</v>
      </c>
      <c r="M13" s="4">
        <f t="shared" si="1"/>
        <v>6071294.3554006973</v>
      </c>
      <c r="N13" s="11"/>
      <c r="O13" s="11"/>
    </row>
    <row r="14" spans="1:15">
      <c r="A14" s="5" t="s">
        <v>38</v>
      </c>
      <c r="B14" s="3">
        <v>22477</v>
      </c>
      <c r="C14" s="42"/>
      <c r="D14" s="3">
        <f t="shared" si="2"/>
        <v>1078896</v>
      </c>
      <c r="E14" s="3">
        <v>1.5</v>
      </c>
      <c r="F14" s="22"/>
      <c r="G14" s="19">
        <f>1-(E14/E17)+1</f>
        <v>0.95470383275261317</v>
      </c>
      <c r="H14" s="3" t="s">
        <v>41</v>
      </c>
      <c r="I14" s="14">
        <f>I10</f>
        <v>702144</v>
      </c>
      <c r="J14" s="14">
        <f>D14+I14</f>
        <v>1781040</v>
      </c>
      <c r="K14" s="14">
        <f>D17*G14-J14</f>
        <v>2087645.240418118</v>
      </c>
      <c r="L14" s="14">
        <f t="shared" si="0"/>
        <v>-2087645.240418118</v>
      </c>
      <c r="M14" s="4">
        <f>M11</f>
        <v>3868685.240418118</v>
      </c>
      <c r="N14" s="11"/>
      <c r="O14" s="11"/>
    </row>
    <row r="15" spans="1:15">
      <c r="A15" s="32" t="s">
        <v>1</v>
      </c>
      <c r="B15" s="33">
        <f>B3+B4+B5+B7+B8+B9+B10+B11+B12+B13+B6+B14</f>
        <v>1013059</v>
      </c>
      <c r="C15" s="33"/>
      <c r="D15" s="34">
        <f>B15*48</f>
        <v>48626832</v>
      </c>
      <c r="E15" s="34">
        <f>E3+E4+E5+E7+E8+E9+E10+E11+E12+E13+E6+E14</f>
        <v>17.22</v>
      </c>
      <c r="F15" s="34"/>
      <c r="G15" s="35"/>
      <c r="H15" s="34"/>
      <c r="I15" s="34"/>
      <c r="J15" s="34"/>
      <c r="K15" s="34"/>
      <c r="L15" s="35"/>
      <c r="M15" s="35"/>
    </row>
    <row r="16" spans="1:15">
      <c r="D16" s="9"/>
    </row>
    <row r="17" spans="1:15" ht="15.75">
      <c r="A17" s="30" t="s">
        <v>5</v>
      </c>
      <c r="B17" s="30">
        <f>B15/12</f>
        <v>84421.583333333328</v>
      </c>
      <c r="C17" s="30"/>
      <c r="D17" s="30">
        <f>D15/12</f>
        <v>4052236</v>
      </c>
      <c r="E17" s="31">
        <f>E15/12</f>
        <v>1.4349999999999998</v>
      </c>
      <c r="O17" s="11"/>
    </row>
    <row r="18" spans="1:15">
      <c r="K18" s="11"/>
    </row>
    <row r="27" spans="1:15">
      <c r="B27" s="24"/>
      <c r="C27" s="24"/>
      <c r="D27" s="1" t="s">
        <v>17</v>
      </c>
      <c r="K27" s="37"/>
    </row>
    <row r="28" spans="1:15">
      <c r="B28" s="13"/>
      <c r="C28" s="13"/>
      <c r="D28" s="1" t="s">
        <v>18</v>
      </c>
      <c r="K28" s="38"/>
    </row>
    <row r="29" spans="1:15">
      <c r="B29" s="21"/>
      <c r="C29" s="21"/>
      <c r="D29" s="1" t="s">
        <v>19</v>
      </c>
      <c r="K29" s="39"/>
    </row>
    <row r="30" spans="1:15">
      <c r="B30" s="26"/>
      <c r="C30" s="26"/>
      <c r="D30" s="1" t="s">
        <v>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topLeftCell="A4" workbookViewId="0">
      <selection activeCell="C17" sqref="C17"/>
    </sheetView>
  </sheetViews>
  <sheetFormatPr baseColWidth="10" defaultColWidth="11.42578125" defaultRowHeight="15"/>
  <cols>
    <col min="3" max="3" width="14.140625" customWidth="1"/>
  </cols>
  <sheetData>
    <row r="1" spans="1:9">
      <c r="B1" s="47" t="s">
        <v>11</v>
      </c>
      <c r="C1" s="47"/>
      <c r="D1" s="47"/>
      <c r="E1" s="47"/>
      <c r="F1" s="47"/>
      <c r="G1" s="47"/>
      <c r="H1" s="47"/>
      <c r="I1" s="47"/>
    </row>
    <row r="3" spans="1:9">
      <c r="A3" s="36" t="s">
        <v>12</v>
      </c>
      <c r="B3" s="36" t="s">
        <v>2</v>
      </c>
      <c r="C3" s="36" t="s">
        <v>13</v>
      </c>
    </row>
    <row r="4" spans="1:9">
      <c r="A4" s="36" t="s">
        <v>14</v>
      </c>
      <c r="B4" s="2">
        <v>93969404</v>
      </c>
      <c r="C4">
        <v>0</v>
      </c>
    </row>
    <row r="5" spans="1:9">
      <c r="A5" s="36" t="s">
        <v>15</v>
      </c>
      <c r="B5" s="16">
        <v>106049346</v>
      </c>
      <c r="C5" s="16">
        <f t="shared" ref="C5:C10" si="0">B5-B4</f>
        <v>12079942</v>
      </c>
    </row>
    <row r="6" spans="1:9">
      <c r="A6" s="36" t="s">
        <v>22</v>
      </c>
      <c r="B6">
        <v>106937059</v>
      </c>
      <c r="C6" s="16">
        <f t="shared" si="0"/>
        <v>887713</v>
      </c>
    </row>
    <row r="7" spans="1:9">
      <c r="A7" s="36" t="s">
        <v>16</v>
      </c>
      <c r="B7">
        <v>115883344</v>
      </c>
      <c r="C7">
        <f t="shared" si="0"/>
        <v>8946285</v>
      </c>
    </row>
    <row r="8" spans="1:9">
      <c r="A8" s="36" t="s">
        <v>23</v>
      </c>
      <c r="B8">
        <v>122250854</v>
      </c>
      <c r="C8">
        <f t="shared" si="0"/>
        <v>6367510</v>
      </c>
      <c r="F8" s="16">
        <f>B9-B4</f>
        <v>29908978</v>
      </c>
    </row>
    <row r="9" spans="1:9">
      <c r="A9" s="36" t="s">
        <v>21</v>
      </c>
      <c r="B9">
        <v>123878382</v>
      </c>
      <c r="C9">
        <f t="shared" si="0"/>
        <v>1627528</v>
      </c>
    </row>
    <row r="10" spans="1:9">
      <c r="A10" s="36" t="s">
        <v>24</v>
      </c>
      <c r="B10">
        <v>123860382</v>
      </c>
      <c r="C10">
        <f t="shared" si="0"/>
        <v>-18000</v>
      </c>
    </row>
    <row r="11" spans="1:9">
      <c r="A11" s="36" t="s">
        <v>27</v>
      </c>
      <c r="B11">
        <v>128860382</v>
      </c>
    </row>
    <row r="12" spans="1:9">
      <c r="A12" s="36" t="s">
        <v>26</v>
      </c>
      <c r="B12">
        <v>128860382</v>
      </c>
    </row>
    <row r="13" spans="1:9">
      <c r="A13" s="36"/>
    </row>
    <row r="14" spans="1:9">
      <c r="A14" s="36"/>
    </row>
    <row r="15" spans="1:9">
      <c r="A15" s="36"/>
    </row>
    <row r="16" spans="1:9">
      <c r="A16" s="36"/>
    </row>
    <row r="17" spans="1:1">
      <c r="A17" s="36"/>
    </row>
    <row r="18" spans="1:1">
      <c r="A18" s="36"/>
    </row>
    <row r="19" spans="1:1">
      <c r="A19" s="36"/>
    </row>
    <row r="20" spans="1:1">
      <c r="A20" s="36"/>
    </row>
    <row r="21" spans="1:1">
      <c r="A21" s="36"/>
    </row>
    <row r="22" spans="1:1">
      <c r="A22" s="36"/>
    </row>
    <row r="23" spans="1:1">
      <c r="A23" s="36"/>
    </row>
    <row r="24" spans="1:1">
      <c r="A24" s="36"/>
    </row>
    <row r="25" spans="1:1">
      <c r="A25" s="36"/>
    </row>
    <row r="26" spans="1:1">
      <c r="A26" s="36"/>
    </row>
    <row r="27" spans="1:1">
      <c r="A27" s="36"/>
    </row>
    <row r="28" spans="1:1">
      <c r="A28" s="36"/>
    </row>
    <row r="29" spans="1:1">
      <c r="A29" s="36"/>
    </row>
    <row r="30" spans="1:1">
      <c r="A30" s="36"/>
    </row>
    <row r="31" spans="1:1">
      <c r="A31" s="36"/>
    </row>
  </sheetData>
  <mergeCells count="1">
    <mergeCell ref="B1:I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</dc:creator>
  <cp:lastModifiedBy>ka rine</cp:lastModifiedBy>
  <dcterms:created xsi:type="dcterms:W3CDTF">2011-01-27T12:14:16Z</dcterms:created>
  <dcterms:modified xsi:type="dcterms:W3CDTF">2013-10-13T22:13:42Z</dcterms:modified>
</cp:coreProperties>
</file>