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7995"/>
  </bookViews>
  <sheets>
    <sheet name="Optimisation du Stuff" sheetId="1" r:id="rId1"/>
    <sheet name="Optimisation des Buffs" sheetId="2" r:id="rId2"/>
  </sheets>
  <calcPr calcId="144525"/>
</workbook>
</file>

<file path=xl/calcChain.xml><?xml version="1.0" encoding="utf-8"?>
<calcChain xmlns="http://schemas.openxmlformats.org/spreadsheetml/2006/main">
  <c r="D2" i="1" l="1"/>
  <c r="C2" i="1"/>
  <c r="B2" i="1"/>
  <c r="K45" i="1" l="1"/>
  <c r="J45" i="1"/>
  <c r="I45" i="1"/>
  <c r="H45" i="1"/>
  <c r="G45" i="1"/>
  <c r="A46" i="1"/>
  <c r="K42" i="1"/>
  <c r="J42" i="1"/>
  <c r="I42" i="1"/>
  <c r="H42" i="1"/>
  <c r="G42" i="1"/>
  <c r="K39" i="1"/>
  <c r="J39" i="1"/>
  <c r="I39" i="1"/>
  <c r="H39" i="1"/>
  <c r="G39" i="1"/>
  <c r="K36" i="1"/>
  <c r="J36" i="1"/>
  <c r="I36" i="1"/>
  <c r="H36" i="1"/>
  <c r="G36" i="1"/>
  <c r="K33" i="1"/>
  <c r="J33" i="1"/>
  <c r="I33" i="1"/>
  <c r="H33" i="1"/>
  <c r="G33" i="1"/>
  <c r="K30" i="1"/>
  <c r="J30" i="1"/>
  <c r="I30" i="1"/>
  <c r="H30" i="1"/>
  <c r="G30" i="1"/>
  <c r="K27" i="1"/>
  <c r="J27" i="1"/>
  <c r="I27" i="1"/>
  <c r="H27" i="1"/>
  <c r="G27" i="1"/>
  <c r="K24" i="1"/>
  <c r="J24" i="1"/>
  <c r="I24" i="1"/>
  <c r="H24" i="1"/>
  <c r="G24" i="1"/>
  <c r="K20" i="1"/>
  <c r="I20" i="1"/>
  <c r="K16" i="1"/>
  <c r="J16" i="1"/>
  <c r="I16" i="1"/>
  <c r="H16" i="1"/>
  <c r="G16" i="1"/>
  <c r="K12" i="1"/>
  <c r="J12" i="1"/>
  <c r="K8" i="1"/>
  <c r="J8" i="1"/>
  <c r="I8" i="1"/>
  <c r="H8" i="1"/>
  <c r="G8" i="1"/>
  <c r="K4" i="1"/>
  <c r="J4" i="1"/>
  <c r="C44" i="1"/>
  <c r="C43" i="1"/>
  <c r="D43" i="1" s="1"/>
  <c r="C42" i="1"/>
  <c r="D42" i="1" s="1"/>
  <c r="C41" i="1"/>
  <c r="C40" i="1"/>
  <c r="D40" i="1" s="1"/>
  <c r="C39" i="1"/>
  <c r="D39" i="1" s="1"/>
  <c r="C38" i="1"/>
  <c r="C37" i="1"/>
  <c r="D38" i="1" s="1"/>
  <c r="C36" i="1"/>
  <c r="D36" i="1" s="1"/>
  <c r="C35" i="1"/>
  <c r="C34" i="1"/>
  <c r="D35" i="1" s="1"/>
  <c r="C33" i="1"/>
  <c r="D33" i="1" s="1"/>
  <c r="C32" i="1"/>
  <c r="C31" i="1"/>
  <c r="D31" i="1" s="1"/>
  <c r="C30" i="1"/>
  <c r="D30" i="1" s="1"/>
  <c r="C29" i="1"/>
  <c r="C28" i="1"/>
  <c r="D28" i="1" s="1"/>
  <c r="C27" i="1"/>
  <c r="D27" i="1" s="1"/>
  <c r="C26" i="1"/>
  <c r="C25" i="1"/>
  <c r="D26" i="1" s="1"/>
  <c r="C24" i="1"/>
  <c r="D24" i="1" s="1"/>
  <c r="C22" i="1"/>
  <c r="J20" i="1" s="1"/>
  <c r="C21" i="1"/>
  <c r="D22" i="1" s="1"/>
  <c r="C20" i="1"/>
  <c r="D20" i="1" s="1"/>
  <c r="C18" i="1"/>
  <c r="C17" i="1"/>
  <c r="D17" i="1" s="1"/>
  <c r="C16" i="1"/>
  <c r="D16" i="1" s="1"/>
  <c r="C14" i="1"/>
  <c r="C13" i="1"/>
  <c r="D13" i="1" s="1"/>
  <c r="I12" i="1" s="1"/>
  <c r="C12" i="1"/>
  <c r="D12" i="1" s="1"/>
  <c r="H12" i="1" s="1"/>
  <c r="C10" i="1"/>
  <c r="C9" i="1"/>
  <c r="D10" i="1" s="1"/>
  <c r="C8" i="1"/>
  <c r="D8" i="1" s="1"/>
  <c r="C6" i="1"/>
  <c r="C5" i="1"/>
  <c r="D6" i="1" s="1"/>
  <c r="C4" i="1"/>
  <c r="D4" i="1" s="1"/>
  <c r="H4" i="1" s="1"/>
  <c r="A43" i="1"/>
  <c r="A40" i="1"/>
  <c r="A37" i="1"/>
  <c r="A34" i="1"/>
  <c r="A31" i="1"/>
  <c r="A28" i="1"/>
  <c r="A24" i="1"/>
  <c r="A20" i="1"/>
  <c r="A16" i="1"/>
  <c r="A12" i="1"/>
  <c r="A8" i="1"/>
  <c r="A4" i="1"/>
  <c r="K3" i="1" l="1"/>
  <c r="K2" i="1"/>
  <c r="D18" i="1"/>
  <c r="D44" i="1"/>
  <c r="D32" i="1"/>
  <c r="H20" i="1"/>
  <c r="D14" i="1"/>
  <c r="D29" i="1"/>
  <c r="D41" i="1"/>
  <c r="G12" i="1"/>
  <c r="G20" i="1"/>
  <c r="H2" i="1"/>
  <c r="P2" i="1" s="1"/>
  <c r="T2" i="1" s="1"/>
  <c r="J2" i="1"/>
  <c r="D9" i="1"/>
  <c r="D25" i="1"/>
  <c r="D37" i="1"/>
  <c r="D5" i="1"/>
  <c r="D21" i="1"/>
  <c r="D34" i="1"/>
  <c r="I4" i="1" l="1"/>
  <c r="I2" i="1" s="1"/>
  <c r="G4" i="1"/>
  <c r="G2" i="1" s="1"/>
  <c r="Q4" i="1" l="1"/>
  <c r="L4" i="1" s="1"/>
  <c r="Q2" i="1"/>
  <c r="L2" i="1" s="1"/>
  <c r="Q3" i="1"/>
  <c r="L3" i="1" s="1"/>
  <c r="N3" i="1"/>
  <c r="R3" i="1" s="1"/>
  <c r="O3" i="1" s="1"/>
  <c r="N7" i="1"/>
  <c r="R7" i="1" s="1"/>
  <c r="Q7" i="1" s="1"/>
  <c r="O7" i="1"/>
  <c r="B7" i="2" s="1"/>
  <c r="F7" i="2" s="1"/>
  <c r="G7" i="2" s="1"/>
  <c r="N2" i="1"/>
  <c r="R2" i="1" s="1"/>
  <c r="O2" i="1" s="1"/>
  <c r="N6" i="1"/>
  <c r="R6" i="1" s="1"/>
  <c r="Q6" i="1" s="1"/>
  <c r="O6" i="1"/>
  <c r="B6" i="2" s="1"/>
  <c r="F6" i="2" s="1"/>
  <c r="G6" i="2" s="1"/>
  <c r="N4" i="1"/>
  <c r="R4" i="1" s="1"/>
  <c r="O4" i="1" s="1"/>
  <c r="N5" i="1"/>
  <c r="R5" i="1" s="1"/>
  <c r="Q5" i="1" s="1"/>
  <c r="O5" i="1"/>
  <c r="B5" i="2" s="1"/>
  <c r="F5" i="2" s="1"/>
  <c r="G5" i="2" s="1"/>
  <c r="S2" i="1" l="1"/>
  <c r="L5" i="1"/>
  <c r="L7" i="1"/>
  <c r="L6" i="1"/>
  <c r="B4" i="2"/>
  <c r="F4" i="2" s="1"/>
  <c r="B2" i="2"/>
  <c r="F2" i="2" s="1"/>
  <c r="H5" i="2" l="1"/>
  <c r="C14" i="2" s="1"/>
  <c r="H6" i="2"/>
  <c r="C16" i="2" s="1"/>
  <c r="H7" i="2"/>
  <c r="C15" i="2" s="1"/>
  <c r="G2" i="2"/>
  <c r="G4" i="2"/>
  <c r="B3" i="2"/>
  <c r="F3" i="2" s="1"/>
  <c r="G3" i="2" l="1"/>
  <c r="H4" i="2"/>
  <c r="B15" i="2" s="1"/>
  <c r="H2" i="2"/>
  <c r="B14" i="2" s="1"/>
  <c r="B16" i="2" l="1"/>
  <c r="H3" i="2"/>
</calcChain>
</file>

<file path=xl/comments1.xml><?xml version="1.0" encoding="utf-8"?>
<comments xmlns="http://schemas.openxmlformats.org/spreadsheetml/2006/main">
  <authors>
    <author>KLEINSM</author>
  </authors>
  <commentList>
    <comment ref="L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
</t>
        </r>
      </text>
    </comment>
    <comment ref="Q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puissance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O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préci, huile puissance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puissance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
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puissance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puissance, huile précision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+100 précision, huile précision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KLEINSM:</t>
        </r>
        <r>
          <rPr>
            <sz val="9"/>
            <color indexed="81"/>
            <rFont val="Tahoma"/>
            <family val="2"/>
          </rPr>
          <t xml:space="preserve">
+70 précision, huile précision</t>
        </r>
      </text>
    </comment>
  </commentList>
</comments>
</file>

<file path=xl/sharedStrings.xml><?xml version="1.0" encoding="utf-8"?>
<sst xmlns="http://schemas.openxmlformats.org/spreadsheetml/2006/main" count="82" uniqueCount="36">
  <si>
    <t>Plastron</t>
  </si>
  <si>
    <t>Casque</t>
  </si>
  <si>
    <t>Cuissardes</t>
  </si>
  <si>
    <t>Jambières</t>
  </si>
  <si>
    <t>Gantelets</t>
  </si>
  <si>
    <t>Epaulettes</t>
  </si>
  <si>
    <t>Amulette</t>
  </si>
  <si>
    <t>Dorsale</t>
  </si>
  <si>
    <t>Earing</t>
  </si>
  <si>
    <t>Anneau</t>
  </si>
  <si>
    <t>Berzerk</t>
  </si>
  <si>
    <t>Soldier</t>
  </si>
  <si>
    <t>Knight</t>
  </si>
  <si>
    <t>Power</t>
  </si>
  <si>
    <t>Toughness</t>
  </si>
  <si>
    <t>Precision</t>
  </si>
  <si>
    <t>Vitality</t>
  </si>
  <si>
    <t>Espadon</t>
  </si>
  <si>
    <t>Weapon Strength</t>
  </si>
  <si>
    <t>Skill-specific coefficient</t>
  </si>
  <si>
    <t>Target's armor</t>
  </si>
  <si>
    <t>HP</t>
  </si>
  <si>
    <t>Critical Chance</t>
  </si>
  <si>
    <t>Critical Damage</t>
  </si>
  <si>
    <t>Armor</t>
  </si>
  <si>
    <t>+100 en puissance, +10% crit</t>
  </si>
  <si>
    <t>+100 en précision, +10% crit</t>
  </si>
  <si>
    <t>+100 en puissance, +70 précision</t>
  </si>
  <si>
    <t>huile puissance</t>
  </si>
  <si>
    <t>huile précision</t>
  </si>
  <si>
    <t>Power (avant huile)</t>
  </si>
  <si>
    <t>Source : http://www.guildwars2guru.com/topic/71963-guide-calculating-damage/</t>
  </si>
  <si>
    <t>Vérifiable IG (en PvP) en tapant les golems avec une arme stable (100-100)</t>
  </si>
  <si>
    <t>Average Damage</t>
  </si>
  <si>
    <t>Base damage</t>
  </si>
  <si>
    <t>Source : http://wiki.guildwars2.com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</si>
</sst>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164" fontId="0" fillId="0" borderId="0" xfId="0" applyNumberFormat="1"/>
    <xf numFmtId="4" fontId="2" fillId="0" borderId="0" xfId="0" applyNumberFormat="1" applyFont="1" applyAlignment="1">
      <alignment horizontal="left"/>
    </xf>
    <xf numFmtId="10" fontId="0" fillId="0" borderId="0" xfId="1" applyNumberFormat="1" applyFont="1"/>
    <xf numFmtId="9" fontId="0" fillId="0" borderId="0" xfId="0" applyNumberFormat="1"/>
    <xf numFmtId="0" fontId="2" fillId="0" borderId="0" xfId="0" applyFont="1"/>
    <xf numFmtId="0" fontId="0" fillId="0" borderId="1" xfId="0" quotePrefix="1" applyBorder="1"/>
    <xf numFmtId="0" fontId="0" fillId="0" borderId="0" xfId="0" applyBorder="1"/>
    <xf numFmtId="9" fontId="0" fillId="0" borderId="0" xfId="0" applyNumberFormat="1" applyBorder="1"/>
    <xf numFmtId="10" fontId="0" fillId="0" borderId="0" xfId="0" applyNumberFormat="1" applyBorder="1"/>
    <xf numFmtId="164" fontId="0" fillId="0" borderId="0" xfId="1" applyNumberFormat="1" applyFont="1" applyBorder="1"/>
    <xf numFmtId="1" fontId="0" fillId="0" borderId="0" xfId="0" applyNumberFormat="1"/>
    <xf numFmtId="4" fontId="5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142875</xdr:rowOff>
    </xdr:from>
    <xdr:to>
      <xdr:col>7</xdr:col>
      <xdr:colOff>980725</xdr:colOff>
      <xdr:row>20</xdr:row>
      <xdr:rowOff>9280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1857375"/>
          <a:ext cx="2800000" cy="1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</xdr:row>
      <xdr:rowOff>19050</xdr:rowOff>
    </xdr:from>
    <xdr:to>
      <xdr:col>5</xdr:col>
      <xdr:colOff>637410</xdr:colOff>
      <xdr:row>8</xdr:row>
      <xdr:rowOff>171407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352550"/>
          <a:ext cx="6123810" cy="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0"/>
  <sheetViews>
    <sheetView tabSelected="1" workbookViewId="0">
      <selection activeCell="L13" sqref="L13"/>
    </sheetView>
  </sheetViews>
  <sheetFormatPr defaultRowHeight="15" outlineLevelCol="1" x14ac:dyDescent="0.25"/>
  <cols>
    <col min="1" max="1" width="10.42578125" customWidth="1" outlineLevel="1"/>
    <col min="2" max="4" width="9.140625" customWidth="1" outlineLevel="1"/>
    <col min="6" max="6" width="10.42578125" style="1" bestFit="1" customWidth="1"/>
    <col min="8" max="8" width="10.42578125" bestFit="1" customWidth="1"/>
    <col min="11" max="11" width="14.85546875" bestFit="1" customWidth="1"/>
    <col min="12" max="12" width="14.140625" bestFit="1" customWidth="1"/>
    <col min="14" max="14" width="18.7109375" bestFit="1" customWidth="1"/>
    <col min="16" max="16" width="10.42578125" bestFit="1" customWidth="1"/>
    <col min="20" max="20" width="15.85546875" bestFit="1" customWidth="1"/>
  </cols>
  <sheetData>
    <row r="1" spans="1:21" x14ac:dyDescent="0.25">
      <c r="B1" t="s">
        <v>10</v>
      </c>
      <c r="C1" t="s">
        <v>11</v>
      </c>
      <c r="D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23</v>
      </c>
      <c r="L1" t="s">
        <v>22</v>
      </c>
      <c r="N1" t="s">
        <v>30</v>
      </c>
      <c r="O1" t="s">
        <v>13</v>
      </c>
      <c r="P1" t="s">
        <v>14</v>
      </c>
      <c r="Q1" t="s">
        <v>15</v>
      </c>
      <c r="R1" t="s">
        <v>16</v>
      </c>
      <c r="S1" t="s">
        <v>21</v>
      </c>
      <c r="T1" t="s">
        <v>24</v>
      </c>
    </row>
    <row r="2" spans="1:21" x14ac:dyDescent="0.25">
      <c r="B2" s="10">
        <f>B3+B7+B11+B15+B19+B23</f>
        <v>1211</v>
      </c>
      <c r="C2" s="10">
        <f t="shared" ref="C2:D2" si="0">C3+C7+C11+C15+C19+C23</f>
        <v>1211</v>
      </c>
      <c r="D2" s="10">
        <f t="shared" si="0"/>
        <v>1211</v>
      </c>
      <c r="G2" s="3">
        <f>SUM(G4:G47)</f>
        <v>1031</v>
      </c>
      <c r="H2" s="3">
        <f>SUM(H4:H47)</f>
        <v>194</v>
      </c>
      <c r="I2" s="3">
        <f>SUM(I4:I47)</f>
        <v>686</v>
      </c>
      <c r="J2" s="3">
        <f>SUM(J4:J47)</f>
        <v>48</v>
      </c>
      <c r="K2" s="4">
        <f>SUM(K4:K47)+0.2</f>
        <v>0.8</v>
      </c>
      <c r="L2" s="5">
        <f>(Q2-M2)/2100+4%</f>
        <v>0.64761904761904765</v>
      </c>
      <c r="M2">
        <v>916</v>
      </c>
      <c r="N2" s="3">
        <f>M2+G2+300+180+25+40+90+100</f>
        <v>2682</v>
      </c>
      <c r="O2" s="3">
        <f>M2+G2+300+180+25+40+90+0.06*P2+0.04*R2+100</f>
        <v>2803.3240000000001</v>
      </c>
      <c r="P2" s="3">
        <f>H2+M2+180</f>
        <v>1290</v>
      </c>
      <c r="Q2" s="3">
        <f>M2+I2+200+5*40+180+10</f>
        <v>2192</v>
      </c>
      <c r="R2">
        <f>$M$2+$J$2+0.05*N2</f>
        <v>1098.0999999999999</v>
      </c>
      <c r="S2" s="16">
        <f>18372+(R2-M2)*10</f>
        <v>20193</v>
      </c>
      <c r="T2" s="3">
        <f>P2+B2</f>
        <v>2501</v>
      </c>
      <c r="U2" s="6"/>
    </row>
    <row r="3" spans="1:21" x14ac:dyDescent="0.25">
      <c r="A3" t="s">
        <v>1</v>
      </c>
      <c r="B3" s="10">
        <v>121</v>
      </c>
      <c r="C3" s="10">
        <v>121</v>
      </c>
      <c r="D3" s="10">
        <v>121</v>
      </c>
      <c r="G3" s="3"/>
      <c r="H3" s="3"/>
      <c r="I3" s="3"/>
      <c r="K3" s="4">
        <f>SUM(K4:K47)+0.2+0.1</f>
        <v>0.9</v>
      </c>
      <c r="L3" s="5">
        <f>(Q3-M2)/2100+4%</f>
        <v>0.69523809523809532</v>
      </c>
      <c r="N3" s="3">
        <f>M2+G2+300+180+25+40+90</f>
        <v>2582</v>
      </c>
      <c r="O3" s="3">
        <f>M2+G2+300+180+25+40+90+0.06*P2+0.04*R3</f>
        <v>2703.1240000000003</v>
      </c>
      <c r="Q3" s="3">
        <f>M2+I2+200+5*40+180+10+100</f>
        <v>2292</v>
      </c>
      <c r="R3">
        <f t="shared" ref="R3:R7" si="1">$M$2+$J$2+0.05*N3</f>
        <v>1093.0999999999999</v>
      </c>
      <c r="S3" s="16"/>
      <c r="U3" s="6"/>
    </row>
    <row r="4" spans="1:21" x14ac:dyDescent="0.25">
      <c r="A4" s="17">
        <f>B5/B6</f>
        <v>1600</v>
      </c>
      <c r="B4">
        <v>45</v>
      </c>
      <c r="C4">
        <f>B4</f>
        <v>45</v>
      </c>
      <c r="D4">
        <f>C4</f>
        <v>45</v>
      </c>
      <c r="F4" s="2" t="s">
        <v>1</v>
      </c>
      <c r="G4">
        <f>IF(F5="Soldier",C4,IF(F5="Berzerk",B4,IF(F5="Knight",D5,0)))</f>
        <v>32</v>
      </c>
      <c r="H4">
        <f>IF(F5="Soldier",C5,IF(F5="Knight",D4,0))</f>
        <v>45</v>
      </c>
      <c r="I4">
        <f>IF(F5="Berzerk",B5,IF(F5="Knight",D5,0))</f>
        <v>32</v>
      </c>
      <c r="J4">
        <f>IF(F5="Soldier",C6,0)</f>
        <v>0</v>
      </c>
      <c r="K4" s="4">
        <f>IF(F5="Berzerk",B6,0)</f>
        <v>0</v>
      </c>
      <c r="L4" s="5">
        <f>(Q4-M2)/2100+4%</f>
        <v>0.68095238095238098</v>
      </c>
      <c r="N4" s="3">
        <f>M2+G2+300+180+25+40+90+100</f>
        <v>2682</v>
      </c>
      <c r="O4" s="3">
        <f>M2+G2+300+180+25+40+90+0.06*P2+0.04*R4+100</f>
        <v>2803.3240000000001</v>
      </c>
      <c r="Q4" s="3">
        <f>M2+I2+200+5*40+180+10+70</f>
        <v>2262</v>
      </c>
      <c r="R4">
        <f t="shared" si="1"/>
        <v>1098.0999999999999</v>
      </c>
      <c r="S4" s="16"/>
    </row>
    <row r="5" spans="1:21" x14ac:dyDescent="0.25">
      <c r="B5">
        <v>32</v>
      </c>
      <c r="C5">
        <f>B5</f>
        <v>32</v>
      </c>
      <c r="D5">
        <f>C5</f>
        <v>32</v>
      </c>
      <c r="F5" s="7" t="s">
        <v>12</v>
      </c>
      <c r="K5" s="4"/>
      <c r="L5" s="6">
        <f>(Q5-M2)/2100+4%</f>
        <v>0.70539238095238099</v>
      </c>
      <c r="N5" s="3">
        <f>M2+G2+300+180+25+40+90+100</f>
        <v>2682</v>
      </c>
      <c r="O5" s="3">
        <f>M2+G2+300+180+25+40+90+100</f>
        <v>2682</v>
      </c>
      <c r="Q5" s="3">
        <f>M2+I2+200+5*40+180+10+0.06*P2+0.04*R5</f>
        <v>2313.3240000000001</v>
      </c>
      <c r="R5">
        <f t="shared" si="1"/>
        <v>1098.0999999999999</v>
      </c>
      <c r="S5" s="16"/>
    </row>
    <row r="6" spans="1:21" x14ac:dyDescent="0.25">
      <c r="B6" s="9">
        <v>0.02</v>
      </c>
      <c r="C6">
        <f>B5</f>
        <v>32</v>
      </c>
      <c r="D6">
        <f>C5</f>
        <v>32</v>
      </c>
      <c r="L6" s="6">
        <f>(Q6-M2)/2100+4%</f>
        <v>0.75291619047619063</v>
      </c>
      <c r="N6" s="3">
        <f>M2+G2+300+180+25+40+90</f>
        <v>2582</v>
      </c>
      <c r="O6" s="3">
        <f>M2+G2+300+180+25+40+90</f>
        <v>2582</v>
      </c>
      <c r="Q6" s="3">
        <f>M2+I2+200+5*40+180+10+0.06*P2+0.04*R6+100</f>
        <v>2413.1240000000003</v>
      </c>
      <c r="R6">
        <f t="shared" si="1"/>
        <v>1093.0999999999999</v>
      </c>
      <c r="S6" s="16"/>
      <c r="U6" s="4"/>
    </row>
    <row r="7" spans="1:21" x14ac:dyDescent="0.25">
      <c r="A7" t="s">
        <v>5</v>
      </c>
      <c r="B7" s="10">
        <v>121</v>
      </c>
      <c r="C7" s="10">
        <v>121</v>
      </c>
      <c r="D7" s="10">
        <v>121</v>
      </c>
      <c r="F7" s="7"/>
      <c r="K7" s="4"/>
      <c r="L7" s="6">
        <f>(Q7-M2)/2100+4%</f>
        <v>0.73872571428571432</v>
      </c>
      <c r="N7" s="3">
        <f>M2+G2+300+180+25+40+90+100</f>
        <v>2682</v>
      </c>
      <c r="O7" s="3">
        <f>M2+G2+300+180+25+40+90+100</f>
        <v>2682</v>
      </c>
      <c r="Q7" s="3">
        <f>M2+I2+200+5*40+180+10+0.06*P2+0.04*R7+70</f>
        <v>2383.3240000000001</v>
      </c>
      <c r="R7">
        <f t="shared" si="1"/>
        <v>1098.0999999999999</v>
      </c>
      <c r="S7" s="16"/>
      <c r="T7" s="4"/>
    </row>
    <row r="8" spans="1:21" x14ac:dyDescent="0.25">
      <c r="A8" s="17">
        <f>B9/B10</f>
        <v>1200</v>
      </c>
      <c r="B8">
        <v>34</v>
      </c>
      <c r="C8">
        <f>B8</f>
        <v>34</v>
      </c>
      <c r="D8">
        <f>C8</f>
        <v>34</v>
      </c>
      <c r="F8" s="2" t="s">
        <v>5</v>
      </c>
      <c r="G8">
        <f>IF(F9="Soldier",C8,IF(F9="Berzerk",B8,IF(F9="Knight",D9,0)))</f>
        <v>34</v>
      </c>
      <c r="H8">
        <f>IF(F9="Soldier",C9,IF(F9="Knight",D8,0))</f>
        <v>0</v>
      </c>
      <c r="I8">
        <f>IF(F9="Berzerk",B9,IF(F9="Knight",D9,0))</f>
        <v>24</v>
      </c>
      <c r="J8">
        <f>IF(F9="Soldier",C10,0)</f>
        <v>0</v>
      </c>
      <c r="K8" s="4">
        <f>IF(F9="Berzerk",B10,0)</f>
        <v>0.02</v>
      </c>
      <c r="L8" s="5"/>
    </row>
    <row r="9" spans="1:21" x14ac:dyDescent="0.25">
      <c r="B9">
        <v>24</v>
      </c>
      <c r="C9">
        <f>B9</f>
        <v>24</v>
      </c>
      <c r="D9">
        <f>C9</f>
        <v>24</v>
      </c>
      <c r="F9" s="7" t="s">
        <v>10</v>
      </c>
      <c r="K9" s="4"/>
      <c r="L9" s="6"/>
      <c r="N9" s="12"/>
      <c r="O9" s="12"/>
      <c r="P9" s="12"/>
    </row>
    <row r="10" spans="1:21" x14ac:dyDescent="0.25">
      <c r="B10" s="9">
        <v>0.02</v>
      </c>
      <c r="C10">
        <f>B9</f>
        <v>24</v>
      </c>
      <c r="D10">
        <f>C9</f>
        <v>24</v>
      </c>
      <c r="L10" s="6"/>
      <c r="N10" s="12"/>
      <c r="O10" s="12"/>
      <c r="P10" s="12"/>
    </row>
    <row r="11" spans="1:21" x14ac:dyDescent="0.25">
      <c r="A11" t="s">
        <v>0</v>
      </c>
      <c r="B11" s="10">
        <v>363</v>
      </c>
      <c r="C11" s="10">
        <v>363</v>
      </c>
      <c r="D11" s="10">
        <v>363</v>
      </c>
      <c r="F11" s="7"/>
      <c r="K11" s="4"/>
      <c r="L11" s="6"/>
      <c r="N11" s="12"/>
      <c r="O11" s="12"/>
      <c r="P11" s="12"/>
    </row>
    <row r="12" spans="1:21" x14ac:dyDescent="0.25">
      <c r="A12" s="17">
        <f>B13/B14</f>
        <v>1440</v>
      </c>
      <c r="B12">
        <v>101</v>
      </c>
      <c r="C12">
        <f>B12</f>
        <v>101</v>
      </c>
      <c r="D12">
        <f>C12</f>
        <v>101</v>
      </c>
      <c r="F12" s="2" t="s">
        <v>0</v>
      </c>
      <c r="G12">
        <f>IF(F13="Soldier",C12,IF(F13="Berzerk",B12,IF(F13="Knight",D13,0)))</f>
        <v>72</v>
      </c>
      <c r="H12">
        <f>IF(F13="Soldier",C13,IF(F13="Knight",D12,0))</f>
        <v>101</v>
      </c>
      <c r="I12">
        <f>IF(F13="Berzerk",B13,IF(F13="Knight",D13,0))</f>
        <v>72</v>
      </c>
      <c r="J12">
        <f>IF(F13="Soldier",C14,0)</f>
        <v>0</v>
      </c>
      <c r="K12" s="4">
        <f>IF(F13="Berzerk",B14,0)</f>
        <v>0</v>
      </c>
      <c r="L12" s="5"/>
      <c r="N12" s="12"/>
      <c r="O12" s="13"/>
      <c r="P12" s="13"/>
    </row>
    <row r="13" spans="1:21" x14ac:dyDescent="0.25">
      <c r="B13">
        <v>72</v>
      </c>
      <c r="C13">
        <f>B13</f>
        <v>72</v>
      </c>
      <c r="D13">
        <f>C13</f>
        <v>72</v>
      </c>
      <c r="F13" s="7" t="s">
        <v>12</v>
      </c>
      <c r="K13" s="4"/>
      <c r="L13" s="6"/>
      <c r="N13" s="14"/>
      <c r="O13" s="12"/>
      <c r="P13" s="12"/>
      <c r="R13" s="8"/>
    </row>
    <row r="14" spans="1:21" x14ac:dyDescent="0.25">
      <c r="B14" s="9">
        <v>0.05</v>
      </c>
      <c r="C14">
        <f>B13</f>
        <v>72</v>
      </c>
      <c r="D14">
        <f>C13</f>
        <v>72</v>
      </c>
      <c r="L14" s="6"/>
      <c r="N14" s="14"/>
      <c r="O14" s="12"/>
      <c r="P14" s="12"/>
      <c r="R14" s="8"/>
    </row>
    <row r="15" spans="1:21" x14ac:dyDescent="0.25">
      <c r="A15" t="s">
        <v>4</v>
      </c>
      <c r="B15" s="10">
        <v>182</v>
      </c>
      <c r="C15" s="10">
        <v>182</v>
      </c>
      <c r="D15" s="10">
        <v>182</v>
      </c>
      <c r="F15" s="7"/>
      <c r="K15" s="4"/>
      <c r="L15" s="6"/>
      <c r="N15" s="12"/>
      <c r="O15" s="12"/>
      <c r="P15" s="12"/>
    </row>
    <row r="16" spans="1:21" x14ac:dyDescent="0.25">
      <c r="A16" s="17">
        <f>B17/B18</f>
        <v>1200</v>
      </c>
      <c r="B16">
        <v>34</v>
      </c>
      <c r="C16">
        <f>B16</f>
        <v>34</v>
      </c>
      <c r="D16">
        <f>C16</f>
        <v>34</v>
      </c>
      <c r="F16" s="2" t="s">
        <v>4</v>
      </c>
      <c r="G16">
        <f>IF(F17="Soldier",C16,IF(F17="Berzerk",B16,IF(F17="Knight",D17,0)))</f>
        <v>34</v>
      </c>
      <c r="H16">
        <f>IF(F17="Soldier",C17,IF(F17="Knight",D16,0))</f>
        <v>0</v>
      </c>
      <c r="I16">
        <f>IF(F17="Berzerk",B17,IF(F17="Knight",D17,0))</f>
        <v>24</v>
      </c>
      <c r="J16">
        <f>IF(F17="Soldier",C18,0)</f>
        <v>0</v>
      </c>
      <c r="K16" s="4">
        <f>IF(F17="Berzerk",B18,0)</f>
        <v>0.02</v>
      </c>
      <c r="L16" s="5"/>
      <c r="N16" s="12"/>
      <c r="O16" s="12"/>
      <c r="P16" s="12"/>
    </row>
    <row r="17" spans="1:16" x14ac:dyDescent="0.25">
      <c r="B17">
        <v>24</v>
      </c>
      <c r="C17">
        <f>B17</f>
        <v>24</v>
      </c>
      <c r="D17">
        <f>C17</f>
        <v>24</v>
      </c>
      <c r="F17" s="7" t="s">
        <v>10</v>
      </c>
      <c r="K17" s="4"/>
      <c r="L17" s="6"/>
      <c r="N17" s="12"/>
      <c r="O17" s="13"/>
      <c r="P17" s="13"/>
    </row>
    <row r="18" spans="1:16" x14ac:dyDescent="0.25">
      <c r="B18" s="9">
        <v>0.02</v>
      </c>
      <c r="C18">
        <f>B17</f>
        <v>24</v>
      </c>
      <c r="D18">
        <f>C17</f>
        <v>24</v>
      </c>
      <c r="K18" s="4"/>
      <c r="L18" s="6"/>
      <c r="N18" s="14"/>
      <c r="O18" s="15"/>
      <c r="P18" s="15"/>
    </row>
    <row r="19" spans="1:16" x14ac:dyDescent="0.25">
      <c r="A19" t="s">
        <v>2</v>
      </c>
      <c r="B19" s="10">
        <v>242</v>
      </c>
      <c r="C19" s="10">
        <v>242</v>
      </c>
      <c r="D19" s="10">
        <v>242</v>
      </c>
      <c r="F19" s="7"/>
      <c r="K19" s="4"/>
      <c r="L19" s="6"/>
      <c r="N19" s="14"/>
      <c r="O19" s="15"/>
      <c r="P19" s="12"/>
    </row>
    <row r="20" spans="1:16" x14ac:dyDescent="0.25">
      <c r="A20" s="17">
        <f>B21/B22</f>
        <v>1600</v>
      </c>
      <c r="B20">
        <v>67</v>
      </c>
      <c r="C20">
        <f>B20</f>
        <v>67</v>
      </c>
      <c r="D20">
        <f>C20</f>
        <v>67</v>
      </c>
      <c r="F20" s="2" t="s">
        <v>2</v>
      </c>
      <c r="G20">
        <f>IF(F21="Soldier",C20,IF(F21="Berzerk",B20,IF(F21="Knight",D21,0)))</f>
        <v>67</v>
      </c>
      <c r="H20">
        <f>IF(F21="Soldier",C21,IF(F21="Knight",D20,0))</f>
        <v>48</v>
      </c>
      <c r="I20">
        <f>IF(F21="Berzerk",B21,IF(F21="Knight",D21,0))</f>
        <v>0</v>
      </c>
      <c r="J20">
        <f>IF(F21="Soldier",C22,0)</f>
        <v>48</v>
      </c>
      <c r="K20" s="4">
        <f>IF(F21="Berzerk",B22,0)</f>
        <v>0</v>
      </c>
      <c r="L20" s="5"/>
    </row>
    <row r="21" spans="1:16" x14ac:dyDescent="0.25">
      <c r="B21">
        <v>48</v>
      </c>
      <c r="C21">
        <f>B21</f>
        <v>48</v>
      </c>
      <c r="D21">
        <f>C21</f>
        <v>48</v>
      </c>
      <c r="F21" s="7" t="s">
        <v>11</v>
      </c>
      <c r="K21" s="4"/>
      <c r="L21" s="6"/>
    </row>
    <row r="22" spans="1:16" x14ac:dyDescent="0.25">
      <c r="B22" s="9">
        <v>0.03</v>
      </c>
      <c r="C22">
        <f>B21</f>
        <v>48</v>
      </c>
      <c r="D22">
        <f>C21</f>
        <v>48</v>
      </c>
      <c r="K22" s="4"/>
      <c r="L22" s="6"/>
    </row>
    <row r="23" spans="1:16" x14ac:dyDescent="0.25">
      <c r="A23" t="s">
        <v>3</v>
      </c>
      <c r="B23" s="10">
        <v>182</v>
      </c>
      <c r="C23" s="10">
        <v>182</v>
      </c>
      <c r="D23" s="10">
        <v>182</v>
      </c>
      <c r="F23" s="7"/>
      <c r="K23" s="4"/>
      <c r="L23" s="6"/>
    </row>
    <row r="24" spans="1:16" x14ac:dyDescent="0.25">
      <c r="A24" s="17">
        <f>B25/B26</f>
        <v>1200</v>
      </c>
      <c r="B24">
        <v>34</v>
      </c>
      <c r="C24">
        <f>B24</f>
        <v>34</v>
      </c>
      <c r="D24">
        <f>C24</f>
        <v>34</v>
      </c>
      <c r="F24" s="2" t="s">
        <v>3</v>
      </c>
      <c r="G24">
        <f>IF(F25="Soldier",C24,IF(F25="Berzerk",B24,IF(F25="Knight",D25,0)))</f>
        <v>34</v>
      </c>
      <c r="H24">
        <f>IF(F25="Soldier",C25,IF(F25="Knight",D24,0))</f>
        <v>0</v>
      </c>
      <c r="I24">
        <f>IF(F25="Berzerk",B25,IF(F25="Knight",D25,0))</f>
        <v>24</v>
      </c>
      <c r="J24">
        <f>IF(F25="Soldier",C26,0)</f>
        <v>0</v>
      </c>
      <c r="K24" s="4">
        <f>IF(F25="Berzerk",B26,0)</f>
        <v>0.02</v>
      </c>
      <c r="L24" s="5"/>
    </row>
    <row r="25" spans="1:16" x14ac:dyDescent="0.25">
      <c r="B25">
        <v>24</v>
      </c>
      <c r="C25">
        <f>B25</f>
        <v>24</v>
      </c>
      <c r="D25">
        <f>C25</f>
        <v>24</v>
      </c>
      <c r="F25" s="7" t="s">
        <v>10</v>
      </c>
      <c r="K25" s="4"/>
      <c r="L25" s="6"/>
    </row>
    <row r="26" spans="1:16" x14ac:dyDescent="0.25">
      <c r="B26" s="9">
        <v>0.02</v>
      </c>
      <c r="C26">
        <f>B25</f>
        <v>24</v>
      </c>
      <c r="D26">
        <f>C25</f>
        <v>24</v>
      </c>
      <c r="K26" s="4"/>
      <c r="L26" s="6"/>
    </row>
    <row r="27" spans="1:16" x14ac:dyDescent="0.25">
      <c r="A27" t="s">
        <v>6</v>
      </c>
      <c r="B27">
        <v>126</v>
      </c>
      <c r="C27">
        <f>B27</f>
        <v>126</v>
      </c>
      <c r="D27">
        <f>C27</f>
        <v>126</v>
      </c>
      <c r="F27" s="2" t="s">
        <v>6</v>
      </c>
      <c r="G27">
        <f>IF(F28="Soldier",C27,IF(F28="Berzerk",B27,IF(F28="Knight",D28,0)))</f>
        <v>126</v>
      </c>
      <c r="H27">
        <f>IF(F28="Soldier",C28,IF(F28="Knight",D27,0))</f>
        <v>0</v>
      </c>
      <c r="I27">
        <f>IF(F28="Berzerk",B28,IF(F28="Knight",D28,0))</f>
        <v>85</v>
      </c>
      <c r="J27">
        <f>IF(F28="Soldier",C29,0)</f>
        <v>0</v>
      </c>
      <c r="K27" s="4">
        <f>IF(F28="Berzerk",B29,0)</f>
        <v>0.09</v>
      </c>
      <c r="L27" s="5"/>
    </row>
    <row r="28" spans="1:16" x14ac:dyDescent="0.25">
      <c r="A28" s="17">
        <f>B28/B29</f>
        <v>944.44444444444446</v>
      </c>
      <c r="B28">
        <v>85</v>
      </c>
      <c r="C28">
        <f>B28</f>
        <v>85</v>
      </c>
      <c r="D28">
        <f>C28</f>
        <v>85</v>
      </c>
      <c r="F28" s="7" t="s">
        <v>10</v>
      </c>
      <c r="K28" s="4"/>
      <c r="L28" s="6"/>
    </row>
    <row r="29" spans="1:16" x14ac:dyDescent="0.25">
      <c r="B29" s="9">
        <v>0.09</v>
      </c>
      <c r="C29">
        <f>B28</f>
        <v>85</v>
      </c>
      <c r="D29">
        <f>C28</f>
        <v>85</v>
      </c>
      <c r="K29" s="4"/>
      <c r="L29" s="6"/>
    </row>
    <row r="30" spans="1:16" x14ac:dyDescent="0.25">
      <c r="A30" t="s">
        <v>7</v>
      </c>
      <c r="B30">
        <v>56</v>
      </c>
      <c r="C30">
        <f>B30</f>
        <v>56</v>
      </c>
      <c r="D30">
        <f>C30</f>
        <v>56</v>
      </c>
      <c r="F30" s="2" t="s">
        <v>7</v>
      </c>
      <c r="G30">
        <f>IF(F31="Soldier",C30,IF(F31="Berzerk",B30,IF(F31="Knight",D31,0)))</f>
        <v>56</v>
      </c>
      <c r="H30">
        <f>IF(F31="Soldier",C31,IF(F31="Knight",D30,0))</f>
        <v>0</v>
      </c>
      <c r="I30">
        <f>IF(F31="Berzerk",B31,IF(F31="Knight",D31,0))</f>
        <v>35</v>
      </c>
      <c r="J30">
        <f>IF(F31="Soldier",C32,0)</f>
        <v>0</v>
      </c>
      <c r="K30" s="4">
        <f>IF(F31="Berzerk",B32,0)</f>
        <v>0.05</v>
      </c>
      <c r="L30" s="5"/>
    </row>
    <row r="31" spans="1:16" x14ac:dyDescent="0.25">
      <c r="A31" s="17">
        <f>B31/B32</f>
        <v>700</v>
      </c>
      <c r="B31">
        <v>35</v>
      </c>
      <c r="C31">
        <f>B31</f>
        <v>35</v>
      </c>
      <c r="D31">
        <f>C31</f>
        <v>35</v>
      </c>
      <c r="F31" s="7" t="s">
        <v>10</v>
      </c>
      <c r="K31" s="4"/>
      <c r="L31" s="6"/>
    </row>
    <row r="32" spans="1:16" x14ac:dyDescent="0.25">
      <c r="B32" s="9">
        <v>0.05</v>
      </c>
      <c r="C32">
        <f>B31</f>
        <v>35</v>
      </c>
      <c r="D32">
        <f>C31</f>
        <v>35</v>
      </c>
      <c r="K32" s="4"/>
      <c r="L32" s="6"/>
    </row>
    <row r="33" spans="1:12" x14ac:dyDescent="0.25">
      <c r="A33" t="s">
        <v>8</v>
      </c>
      <c r="B33">
        <v>91</v>
      </c>
      <c r="C33">
        <f>B33</f>
        <v>91</v>
      </c>
      <c r="D33">
        <f>C33</f>
        <v>91</v>
      </c>
      <c r="F33" s="2" t="s">
        <v>8</v>
      </c>
      <c r="G33">
        <f>IF(F34="Soldier",C33,IF(F34="Berzerk",B33,IF(F34="Knight",D34,0)))</f>
        <v>91</v>
      </c>
      <c r="H33">
        <f>IF(F34="Soldier",C34,IF(F34="Knight",D33,0))</f>
        <v>0</v>
      </c>
      <c r="I33">
        <f>IF(F34="Berzerk",B34,IF(F34="Knight",D34,0))</f>
        <v>60</v>
      </c>
      <c r="J33">
        <f>IF(F34="Soldier",C35,0)</f>
        <v>0</v>
      </c>
      <c r="K33" s="4">
        <f>IF(F34="Berzerk",B35,0)</f>
        <v>7.0000000000000007E-2</v>
      </c>
      <c r="L33" s="5"/>
    </row>
    <row r="34" spans="1:12" x14ac:dyDescent="0.25">
      <c r="A34" s="17">
        <f>B34/B35</f>
        <v>857.14285714285711</v>
      </c>
      <c r="B34">
        <v>60</v>
      </c>
      <c r="C34">
        <f>B34</f>
        <v>60</v>
      </c>
      <c r="D34">
        <f>C34</f>
        <v>60</v>
      </c>
      <c r="F34" s="7" t="s">
        <v>10</v>
      </c>
      <c r="K34" s="4"/>
      <c r="L34" s="6"/>
    </row>
    <row r="35" spans="1:12" x14ac:dyDescent="0.25">
      <c r="B35" s="9">
        <v>7.0000000000000007E-2</v>
      </c>
      <c r="C35">
        <f>B34</f>
        <v>60</v>
      </c>
      <c r="D35">
        <f>C34</f>
        <v>60</v>
      </c>
      <c r="K35" s="4"/>
      <c r="L35" s="6"/>
    </row>
    <row r="36" spans="1:12" x14ac:dyDescent="0.25">
      <c r="A36" t="s">
        <v>8</v>
      </c>
      <c r="B36">
        <v>91</v>
      </c>
      <c r="C36">
        <f>B36</f>
        <v>91</v>
      </c>
      <c r="D36">
        <f>C36</f>
        <v>91</v>
      </c>
      <c r="F36" s="2" t="s">
        <v>8</v>
      </c>
      <c r="G36">
        <f>IF(F37="Soldier",C36,IF(F37="Berzerk",B36,IF(F37="Knight",D37,0)))</f>
        <v>91</v>
      </c>
      <c r="H36">
        <f>IF(F37="Soldier",C37,IF(F37="Knight",D36,0))</f>
        <v>0</v>
      </c>
      <c r="I36">
        <f>IF(F37="Berzerk",B37,IF(F37="Knight",D37,0))</f>
        <v>60</v>
      </c>
      <c r="J36">
        <f>IF(F37="Soldier",C38,0)</f>
        <v>0</v>
      </c>
      <c r="K36" s="4">
        <f>IF(F37="Berzerk",B38,0)</f>
        <v>7.0000000000000007E-2</v>
      </c>
      <c r="L36" s="5"/>
    </row>
    <row r="37" spans="1:12" x14ac:dyDescent="0.25">
      <c r="A37" s="17">
        <f>B37/B38</f>
        <v>857.14285714285711</v>
      </c>
      <c r="B37">
        <v>60</v>
      </c>
      <c r="C37">
        <f>B37</f>
        <v>60</v>
      </c>
      <c r="D37">
        <f>C37</f>
        <v>60</v>
      </c>
      <c r="F37" s="7" t="s">
        <v>10</v>
      </c>
      <c r="K37" s="4"/>
      <c r="L37" s="6"/>
    </row>
    <row r="38" spans="1:12" x14ac:dyDescent="0.25">
      <c r="B38" s="9">
        <v>7.0000000000000007E-2</v>
      </c>
      <c r="C38">
        <f>B37</f>
        <v>60</v>
      </c>
      <c r="D38">
        <f>C37</f>
        <v>60</v>
      </c>
      <c r="K38" s="4"/>
      <c r="L38" s="6"/>
    </row>
    <row r="39" spans="1:12" x14ac:dyDescent="0.25">
      <c r="A39" t="s">
        <v>9</v>
      </c>
      <c r="B39">
        <v>103</v>
      </c>
      <c r="C39">
        <f>B39</f>
        <v>103</v>
      </c>
      <c r="D39">
        <f>C39</f>
        <v>103</v>
      </c>
      <c r="F39" s="2" t="s">
        <v>9</v>
      </c>
      <c r="G39">
        <f>IF(F40="Soldier",C39,IF(F40="Berzerk",B39,IF(F40="Knight",D40,0)))</f>
        <v>103</v>
      </c>
      <c r="H39">
        <f>IF(F40="Soldier",C40,IF(F40="Knight",D39,0))</f>
        <v>0</v>
      </c>
      <c r="I39">
        <f>IF(F40="Berzerk",B40,IF(F40="Knight",D40,0))</f>
        <v>68</v>
      </c>
      <c r="J39">
        <f>IF(F40="Soldier",C41,0)</f>
        <v>0</v>
      </c>
      <c r="K39" s="4">
        <f>IF(F40="Berzerk",B41,0)</f>
        <v>0.08</v>
      </c>
      <c r="L39" s="5"/>
    </row>
    <row r="40" spans="1:12" x14ac:dyDescent="0.25">
      <c r="A40" s="17">
        <f>B40/B41</f>
        <v>850</v>
      </c>
      <c r="B40">
        <v>68</v>
      </c>
      <c r="C40">
        <f>B40</f>
        <v>68</v>
      </c>
      <c r="D40">
        <f>C40</f>
        <v>68</v>
      </c>
      <c r="F40" s="7" t="s">
        <v>10</v>
      </c>
      <c r="K40" s="4"/>
      <c r="L40" s="6"/>
    </row>
    <row r="41" spans="1:12" x14ac:dyDescent="0.25">
      <c r="B41" s="9">
        <v>0.08</v>
      </c>
      <c r="C41">
        <f>B40</f>
        <v>68</v>
      </c>
      <c r="D41">
        <f>C40</f>
        <v>68</v>
      </c>
      <c r="K41" s="4"/>
      <c r="L41" s="6"/>
    </row>
    <row r="42" spans="1:12" x14ac:dyDescent="0.25">
      <c r="A42" t="s">
        <v>9</v>
      </c>
      <c r="B42">
        <v>103</v>
      </c>
      <c r="C42">
        <f>B42</f>
        <v>103</v>
      </c>
      <c r="D42">
        <f>C42</f>
        <v>103</v>
      </c>
      <c r="F42" s="2" t="s">
        <v>9</v>
      </c>
      <c r="G42">
        <f>IF(F43="Soldier",C42,IF(F43="Berzerk",B42,IF(F43="Knight",D43,0)))</f>
        <v>103</v>
      </c>
      <c r="H42">
        <f>IF(F43="Soldier",C43,IF(F43="Knight",D42,0))</f>
        <v>0</v>
      </c>
      <c r="I42">
        <f>IF(F43="Berzerk",B43,IF(F43="Knight",D43,0))</f>
        <v>68</v>
      </c>
      <c r="J42">
        <f>IF(F43="Soldier",C44,0)</f>
        <v>0</v>
      </c>
      <c r="K42" s="4">
        <f>IF(F43="Berzerk",B44,0)</f>
        <v>0.08</v>
      </c>
      <c r="L42" s="5"/>
    </row>
    <row r="43" spans="1:12" x14ac:dyDescent="0.25">
      <c r="A43" s="17">
        <f>B43/B44</f>
        <v>850</v>
      </c>
      <c r="B43">
        <v>68</v>
      </c>
      <c r="C43">
        <f>B43</f>
        <v>68</v>
      </c>
      <c r="D43">
        <f>C43</f>
        <v>68</v>
      </c>
      <c r="F43" s="7" t="s">
        <v>10</v>
      </c>
      <c r="K43" s="4"/>
      <c r="L43" s="6"/>
    </row>
    <row r="44" spans="1:12" x14ac:dyDescent="0.25">
      <c r="B44" s="9">
        <v>0.08</v>
      </c>
      <c r="C44">
        <f>B43</f>
        <v>68</v>
      </c>
      <c r="D44">
        <f>C43</f>
        <v>68</v>
      </c>
      <c r="K44" s="4"/>
      <c r="L44" s="6"/>
    </row>
    <row r="45" spans="1:12" x14ac:dyDescent="0.25">
      <c r="A45" t="s">
        <v>17</v>
      </c>
      <c r="B45">
        <v>188</v>
      </c>
      <c r="C45">
        <v>188</v>
      </c>
      <c r="D45">
        <v>188</v>
      </c>
      <c r="F45" s="1" t="s">
        <v>17</v>
      </c>
      <c r="G45">
        <f>IF(F46="Soldier",C45,IF(F46="Berzerk",B45,IF(F46="Knight",D46,0)))</f>
        <v>188</v>
      </c>
      <c r="H45">
        <f>IF(F46="Soldier",C46,IF(F46="Knight",D45,0))</f>
        <v>0</v>
      </c>
      <c r="I45">
        <f>IF(F46="Berzerk",B46,IF(F46="Knight",D46,0))</f>
        <v>134</v>
      </c>
      <c r="J45">
        <f>IF(F46="Soldier",C47,0)</f>
        <v>0</v>
      </c>
      <c r="K45" s="4">
        <f>IF(F46="Berzerk",B47,0)</f>
        <v>0.1</v>
      </c>
      <c r="L45" s="5"/>
    </row>
    <row r="46" spans="1:12" x14ac:dyDescent="0.25">
      <c r="A46" s="17">
        <f>B46/B47</f>
        <v>1340</v>
      </c>
      <c r="B46">
        <v>134</v>
      </c>
      <c r="C46">
        <v>134</v>
      </c>
      <c r="D46">
        <v>134</v>
      </c>
      <c r="F46" s="7" t="s">
        <v>10</v>
      </c>
      <c r="K46" s="4"/>
      <c r="L46" s="6"/>
    </row>
    <row r="47" spans="1:12" x14ac:dyDescent="0.25">
      <c r="B47" s="9">
        <v>0.1</v>
      </c>
      <c r="C47">
        <v>134</v>
      </c>
      <c r="D47">
        <v>134</v>
      </c>
      <c r="K47" s="4"/>
      <c r="L47" s="6"/>
    </row>
    <row r="48" spans="1:12" x14ac:dyDescent="0.25">
      <c r="K48" s="4"/>
      <c r="L48" s="5"/>
    </row>
    <row r="49" spans="1:6" x14ac:dyDescent="0.25">
      <c r="A49" s="17"/>
    </row>
    <row r="50" spans="1:6" x14ac:dyDescent="0.25">
      <c r="B50" s="9"/>
      <c r="F50" s="7"/>
    </row>
  </sheetData>
  <dataValidations count="1">
    <dataValidation type="list" allowBlank="1" showInputMessage="1" showErrorMessage="1" sqref="F40 F25 F28 F31 F34 F37 F50 F46 F43 F5 F7 F9 F11 F13 F15 F17 F19 F21 F23">
      <formula1>$B$1:$D$1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J10" sqref="J10"/>
    </sheetView>
  </sheetViews>
  <sheetFormatPr defaultRowHeight="15" x14ac:dyDescent="0.25"/>
  <cols>
    <col min="1" max="1" width="30.140625" bestFit="1" customWidth="1"/>
    <col min="2" max="2" width="14.85546875" bestFit="1" customWidth="1"/>
    <col min="3" max="3" width="22.5703125" bestFit="1" customWidth="1"/>
    <col min="6" max="6" width="12.42578125" customWidth="1"/>
    <col min="7" max="7" width="14.85546875" bestFit="1" customWidth="1"/>
    <col min="8" max="8" width="16" bestFit="1" customWidth="1"/>
    <col min="12" max="12" width="10.7109375" customWidth="1"/>
  </cols>
  <sheetData>
    <row r="1" spans="1:13" x14ac:dyDescent="0.25">
      <c r="A1" t="s">
        <v>18</v>
      </c>
      <c r="B1" t="s">
        <v>13</v>
      </c>
      <c r="C1" t="s">
        <v>19</v>
      </c>
      <c r="D1" t="s">
        <v>20</v>
      </c>
      <c r="F1" t="s">
        <v>34</v>
      </c>
      <c r="G1" t="s">
        <v>23</v>
      </c>
      <c r="H1" t="s">
        <v>33</v>
      </c>
    </row>
    <row r="2" spans="1:13" x14ac:dyDescent="0.25">
      <c r="A2">
        <v>1100</v>
      </c>
      <c r="B2" s="3">
        <f>'Optimisation du Stuff'!O2</f>
        <v>2803.3240000000001</v>
      </c>
      <c r="C2">
        <v>1.3</v>
      </c>
      <c r="D2">
        <v>2501</v>
      </c>
      <c r="F2" s="18">
        <f t="shared" ref="F2:F7" si="0">A2*B2*C2/D2</f>
        <v>1602.8601839264293</v>
      </c>
      <c r="G2" s="18">
        <f>F2*(1+'Optimisation du Stuff'!$K$3)</f>
        <v>3045.4343494602153</v>
      </c>
      <c r="H2" s="18">
        <f>(1-'Optimisation du Stuff'!L2)*'Optimisation des Buffs'!F2+'Optimisation du Stuff'!$L$2*'Optimisation des Buffs'!G2</f>
        <v>2537.0986911292621</v>
      </c>
      <c r="J2" t="s">
        <v>25</v>
      </c>
      <c r="M2" t="s">
        <v>28</v>
      </c>
    </row>
    <row r="3" spans="1:13" x14ac:dyDescent="0.25">
      <c r="A3">
        <v>1100</v>
      </c>
      <c r="B3" s="3">
        <f>'Optimisation du Stuff'!O3</f>
        <v>2703.1240000000003</v>
      </c>
      <c r="C3">
        <v>1.3</v>
      </c>
      <c r="D3">
        <v>2501</v>
      </c>
      <c r="F3" s="18">
        <f t="shared" si="0"/>
        <v>1545.5687005197924</v>
      </c>
      <c r="G3" s="18">
        <f>F3*(1+'Optimisation du Stuff'!$K$3)</f>
        <v>2936.5805309876055</v>
      </c>
      <c r="H3" s="18">
        <f>(1-'Optimisation du Stuff'!L3)*'Optimisation des Buffs'!F3+'Optimisation du Stuff'!L3*'Optimisation des Buffs'!G3</f>
        <v>2512.6531159878909</v>
      </c>
      <c r="J3" t="s">
        <v>26</v>
      </c>
      <c r="M3" t="s">
        <v>28</v>
      </c>
    </row>
    <row r="4" spans="1:13" x14ac:dyDescent="0.25">
      <c r="A4">
        <v>1100</v>
      </c>
      <c r="B4" s="3">
        <f>'Optimisation du Stuff'!O4</f>
        <v>2803.3240000000001</v>
      </c>
      <c r="C4">
        <v>1.3</v>
      </c>
      <c r="D4">
        <v>2501</v>
      </c>
      <c r="F4" s="18">
        <f t="shared" si="0"/>
        <v>1602.8601839264293</v>
      </c>
      <c r="G4" s="18">
        <f>F4*(1+'Optimisation du Stuff'!$K$2)</f>
        <v>2885.1483310675726</v>
      </c>
      <c r="H4" s="18">
        <f>(1-'Optimisation du Stuff'!L4)*'Optimisation des Buffs'!F4+'Optimisation du Stuff'!L4*'Optimisation des Buffs'!G4</f>
        <v>2476.0373507892077</v>
      </c>
      <c r="J4" t="s">
        <v>27</v>
      </c>
      <c r="M4" t="s">
        <v>28</v>
      </c>
    </row>
    <row r="5" spans="1:13" x14ac:dyDescent="0.25">
      <c r="A5">
        <v>1100</v>
      </c>
      <c r="B5" s="3">
        <f>'Optimisation du Stuff'!O5</f>
        <v>2682</v>
      </c>
      <c r="C5">
        <v>1.3</v>
      </c>
      <c r="D5">
        <v>2501</v>
      </c>
      <c r="F5" s="18">
        <f t="shared" si="0"/>
        <v>1533.4906037584965</v>
      </c>
      <c r="G5" s="18">
        <f>F5*(1+'Optimisation du Stuff'!$K$3)</f>
        <v>2913.6321471411434</v>
      </c>
      <c r="H5" s="18">
        <f>(1-'Optimisation du Stuff'!L5)*'Optimisation des Buffs'!F5+'Optimisation du Stuff'!L5*'Optimisation des Buffs'!G5</f>
        <v>2507.0319330964753</v>
      </c>
      <c r="J5" t="s">
        <v>25</v>
      </c>
      <c r="M5" t="s">
        <v>29</v>
      </c>
    </row>
    <row r="6" spans="1:13" x14ac:dyDescent="0.25">
      <c r="A6">
        <v>1100</v>
      </c>
      <c r="B6" s="3">
        <f>'Optimisation du Stuff'!O6</f>
        <v>2582</v>
      </c>
      <c r="C6">
        <v>1.3</v>
      </c>
      <c r="D6">
        <v>2501</v>
      </c>
      <c r="F6" s="18">
        <f t="shared" si="0"/>
        <v>1476.3134746101559</v>
      </c>
      <c r="G6" s="18">
        <f>F6*(1+'Optimisation du Stuff'!$K$3)</f>
        <v>2804.9956017592963</v>
      </c>
      <c r="H6" s="18">
        <f>(1-'Optimisation du Stuff'!L6)*'Optimisation des Buffs'!F6+'Optimisation du Stuff'!L6*'Optimisation des Buffs'!G6</f>
        <v>2476.6997601370881</v>
      </c>
      <c r="J6" t="s">
        <v>26</v>
      </c>
      <c r="M6" t="s">
        <v>29</v>
      </c>
    </row>
    <row r="7" spans="1:13" x14ac:dyDescent="0.25">
      <c r="A7">
        <v>1100</v>
      </c>
      <c r="B7" s="3">
        <f>'Optimisation du Stuff'!O7</f>
        <v>2682</v>
      </c>
      <c r="C7">
        <v>1.3</v>
      </c>
      <c r="D7">
        <v>2501</v>
      </c>
      <c r="F7" s="18">
        <f t="shared" si="0"/>
        <v>1533.4906037584965</v>
      </c>
      <c r="G7" s="18">
        <f>F7*(1+'Optimisation du Stuff'!$K$2)</f>
        <v>2760.2830867652938</v>
      </c>
      <c r="H7" s="18">
        <f>(1-'Optimisation du Stuff'!L7)*'Optimisation des Buffs'!F7+'Optimisation du Stuff'!L7*'Optimisation des Buffs'!G7</f>
        <v>2439.7537570480381</v>
      </c>
      <c r="J7" t="s">
        <v>27</v>
      </c>
      <c r="M7" t="s">
        <v>29</v>
      </c>
    </row>
    <row r="10" spans="1:13" x14ac:dyDescent="0.25">
      <c r="A10" t="s">
        <v>35</v>
      </c>
    </row>
    <row r="13" spans="1:13" x14ac:dyDescent="0.25">
      <c r="B13" s="11" t="s">
        <v>28</v>
      </c>
      <c r="C13" s="11" t="s">
        <v>29</v>
      </c>
    </row>
    <row r="14" spans="1:13" x14ac:dyDescent="0.25">
      <c r="A14" s="11" t="s">
        <v>25</v>
      </c>
      <c r="B14" s="19">
        <f>H2</f>
        <v>2537.0986911292621</v>
      </c>
      <c r="C14" s="19">
        <f>H5</f>
        <v>2507.0319330964753</v>
      </c>
    </row>
    <row r="15" spans="1:13" x14ac:dyDescent="0.25">
      <c r="A15" s="11" t="s">
        <v>27</v>
      </c>
      <c r="B15" s="19">
        <f>H4</f>
        <v>2476.0373507892077</v>
      </c>
      <c r="C15" s="20">
        <f>H7</f>
        <v>2439.7537570480381</v>
      </c>
    </row>
    <row r="16" spans="1:13" x14ac:dyDescent="0.25">
      <c r="A16" s="11" t="s">
        <v>26</v>
      </c>
      <c r="B16" s="19">
        <f>H3</f>
        <v>2512.6531159878909</v>
      </c>
      <c r="C16" s="19">
        <f>H6</f>
        <v>2476.6997601370881</v>
      </c>
    </row>
    <row r="21" spans="6:6" x14ac:dyDescent="0.25">
      <c r="F21" t="s">
        <v>31</v>
      </c>
    </row>
    <row r="22" spans="6:6" x14ac:dyDescent="0.25">
      <c r="F22" t="s">
        <v>32</v>
      </c>
    </row>
  </sheetData>
  <pageMargins left="0.7" right="0.7" top="0.75" bottom="0.75" header="0.3" footer="0.3"/>
  <ignoredErrors>
    <ignoredError sqref="G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Optimisation du Stuff</vt:lpstr>
      <vt:lpstr>Optimisation des Buffs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BRUWIELA</dc:creator>
  <cp:lastModifiedBy>KLEINSM</cp:lastModifiedBy>
  <dcterms:created xsi:type="dcterms:W3CDTF">2013-10-16T15:30:39Z</dcterms:created>
  <dcterms:modified xsi:type="dcterms:W3CDTF">2013-10-18T07:50:42Z</dcterms:modified>
</cp:coreProperties>
</file>