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40" activeTab="1"/>
  </bookViews>
  <sheets>
    <sheet name="ATTACK HIGHEST" sheetId="1" r:id="rId1"/>
    <sheet name="DEFENCE HIGHEST" sheetId="2" r:id="rId2"/>
    <sheet name="ATK COMBO %" sheetId="4" r:id="rId3"/>
    <sheet name="DEFENCE COMBO %" sheetId="5" r:id="rId4"/>
    <sheet name="`KEY COMBO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5" l="1"/>
  <c r="T7" i="5"/>
  <c r="S7" i="5"/>
  <c r="R7" i="5"/>
  <c r="P7" i="5"/>
  <c r="N7" i="5"/>
  <c r="L7" i="5"/>
  <c r="AC9" i="4"/>
  <c r="AC8" i="4"/>
  <c r="AB9" i="4"/>
  <c r="AB8" i="4"/>
  <c r="AB10" i="4"/>
  <c r="Z9" i="4"/>
  <c r="Z8" i="4"/>
  <c r="Y8" i="4"/>
  <c r="W8" i="4"/>
  <c r="O30" i="4" l="1"/>
  <c r="O31" i="4"/>
  <c r="S31" i="4"/>
  <c r="M31" i="4"/>
  <c r="L31" i="4"/>
  <c r="K31" i="4"/>
  <c r="J31" i="4"/>
  <c r="H31" i="4"/>
  <c r="F31" i="4"/>
  <c r="N31" i="4"/>
  <c r="P31" i="4"/>
  <c r="Q31" i="4"/>
  <c r="R22" i="4"/>
  <c r="P22" i="4"/>
  <c r="N22" i="4"/>
  <c r="Q22" i="4"/>
  <c r="T22" i="4"/>
  <c r="U22" i="4"/>
  <c r="W22" i="4"/>
  <c r="I55" i="4"/>
  <c r="G55" i="4"/>
  <c r="E55" i="4"/>
  <c r="H55" i="4"/>
  <c r="K55" i="4"/>
  <c r="L55" i="4"/>
  <c r="I56" i="4" l="1"/>
  <c r="G56" i="4"/>
  <c r="E56" i="4"/>
  <c r="H56" i="4"/>
  <c r="K56" i="4"/>
  <c r="L56" i="4"/>
  <c r="J30" i="4" l="1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29" i="4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17" i="5"/>
  <c r="L6" i="5"/>
  <c r="L8" i="5"/>
  <c r="L9" i="5"/>
  <c r="L10" i="5"/>
  <c r="L11" i="5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29" i="4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5" i="5"/>
  <c r="G36" i="5"/>
  <c r="G37" i="5"/>
  <c r="G38" i="5"/>
  <c r="G39" i="5"/>
  <c r="G40" i="5"/>
  <c r="G41" i="5"/>
  <c r="G42" i="5"/>
  <c r="G17" i="5"/>
  <c r="H42" i="5" l="1"/>
  <c r="F42" i="5"/>
  <c r="E42" i="5"/>
  <c r="D42" i="5"/>
  <c r="H41" i="5"/>
  <c r="F41" i="5"/>
  <c r="E41" i="5"/>
  <c r="D41" i="5"/>
  <c r="H40" i="5"/>
  <c r="F40" i="5"/>
  <c r="E40" i="5"/>
  <c r="D40" i="5"/>
  <c r="H39" i="5"/>
  <c r="F39" i="5"/>
  <c r="E39" i="5"/>
  <c r="D39" i="5"/>
  <c r="H38" i="5"/>
  <c r="F38" i="5"/>
  <c r="E38" i="5"/>
  <c r="D38" i="5"/>
  <c r="H37" i="5"/>
  <c r="F37" i="5"/>
  <c r="E37" i="5"/>
  <c r="D37" i="5"/>
  <c r="I36" i="5"/>
  <c r="H36" i="5"/>
  <c r="F36" i="5"/>
  <c r="E36" i="5"/>
  <c r="D36" i="5"/>
  <c r="I35" i="5"/>
  <c r="H35" i="5"/>
  <c r="F35" i="5"/>
  <c r="E35" i="5"/>
  <c r="D35" i="5"/>
  <c r="K34" i="5"/>
  <c r="H34" i="5"/>
  <c r="E34" i="5"/>
  <c r="K33" i="5"/>
  <c r="H33" i="5"/>
  <c r="E33" i="5"/>
  <c r="R32" i="5"/>
  <c r="P32" i="5"/>
  <c r="O32" i="5"/>
  <c r="N32" i="5"/>
  <c r="M32" i="5"/>
  <c r="L32" i="5"/>
  <c r="K32" i="5"/>
  <c r="I32" i="5"/>
  <c r="H32" i="5"/>
  <c r="F32" i="5"/>
  <c r="R31" i="5"/>
  <c r="P31" i="5"/>
  <c r="O31" i="5"/>
  <c r="N31" i="5"/>
  <c r="M31" i="5"/>
  <c r="L31" i="5"/>
  <c r="K31" i="5"/>
  <c r="I31" i="5"/>
  <c r="H31" i="5"/>
  <c r="F31" i="5"/>
  <c r="R30" i="5"/>
  <c r="P30" i="5"/>
  <c r="O30" i="5"/>
  <c r="N30" i="5"/>
  <c r="M30" i="5"/>
  <c r="L30" i="5"/>
  <c r="K30" i="5"/>
  <c r="I30" i="5"/>
  <c r="H30" i="5"/>
  <c r="F30" i="5"/>
  <c r="R29" i="5"/>
  <c r="P29" i="5"/>
  <c r="O29" i="5"/>
  <c r="N29" i="5"/>
  <c r="M29" i="5"/>
  <c r="L29" i="5"/>
  <c r="K29" i="5"/>
  <c r="I29" i="5"/>
  <c r="H29" i="5"/>
  <c r="F29" i="5"/>
  <c r="R28" i="5"/>
  <c r="P28" i="5"/>
  <c r="O28" i="5"/>
  <c r="N28" i="5"/>
  <c r="M28" i="5"/>
  <c r="L28" i="5"/>
  <c r="K28" i="5"/>
  <c r="I28" i="5"/>
  <c r="H28" i="5"/>
  <c r="F28" i="5"/>
  <c r="R27" i="5"/>
  <c r="P27" i="5"/>
  <c r="O27" i="5"/>
  <c r="N27" i="5"/>
  <c r="M27" i="5"/>
  <c r="L27" i="5"/>
  <c r="K27" i="5"/>
  <c r="I27" i="5"/>
  <c r="H27" i="5"/>
  <c r="F27" i="5"/>
  <c r="R26" i="5"/>
  <c r="P26" i="5"/>
  <c r="O26" i="5"/>
  <c r="N26" i="5"/>
  <c r="M26" i="5"/>
  <c r="L26" i="5"/>
  <c r="K26" i="5"/>
  <c r="I26" i="5"/>
  <c r="H26" i="5"/>
  <c r="F26" i="5"/>
  <c r="R25" i="5"/>
  <c r="P25" i="5"/>
  <c r="O25" i="5"/>
  <c r="N25" i="5"/>
  <c r="M25" i="5"/>
  <c r="L25" i="5"/>
  <c r="K25" i="5"/>
  <c r="I25" i="5"/>
  <c r="H25" i="5"/>
  <c r="F25" i="5"/>
  <c r="R24" i="5"/>
  <c r="P24" i="5"/>
  <c r="O24" i="5"/>
  <c r="N24" i="5"/>
  <c r="M24" i="5"/>
  <c r="L24" i="5"/>
  <c r="K24" i="5"/>
  <c r="I24" i="5"/>
  <c r="H24" i="5"/>
  <c r="F24" i="5"/>
  <c r="R23" i="5"/>
  <c r="P23" i="5"/>
  <c r="O23" i="5"/>
  <c r="N23" i="5"/>
  <c r="M23" i="5"/>
  <c r="L23" i="5"/>
  <c r="K23" i="5"/>
  <c r="I23" i="5"/>
  <c r="H23" i="5"/>
  <c r="F23" i="5"/>
  <c r="R22" i="5"/>
  <c r="P22" i="5"/>
  <c r="O22" i="5"/>
  <c r="N22" i="5"/>
  <c r="M22" i="5"/>
  <c r="L22" i="5"/>
  <c r="K22" i="5"/>
  <c r="I22" i="5"/>
  <c r="H22" i="5"/>
  <c r="F22" i="5"/>
  <c r="R21" i="5"/>
  <c r="P21" i="5"/>
  <c r="O21" i="5"/>
  <c r="N21" i="5"/>
  <c r="M21" i="5"/>
  <c r="L21" i="5"/>
  <c r="K21" i="5"/>
  <c r="I21" i="5"/>
  <c r="H21" i="5"/>
  <c r="F21" i="5"/>
  <c r="R20" i="5"/>
  <c r="P20" i="5"/>
  <c r="O20" i="5"/>
  <c r="N20" i="5"/>
  <c r="M20" i="5"/>
  <c r="L20" i="5"/>
  <c r="K20" i="5"/>
  <c r="I20" i="5"/>
  <c r="H20" i="5"/>
  <c r="F20" i="5"/>
  <c r="R19" i="5"/>
  <c r="P19" i="5"/>
  <c r="O19" i="5"/>
  <c r="N19" i="5"/>
  <c r="M19" i="5"/>
  <c r="L19" i="5"/>
  <c r="K19" i="5"/>
  <c r="I19" i="5"/>
  <c r="H19" i="5"/>
  <c r="F19" i="5"/>
  <c r="R18" i="5"/>
  <c r="P18" i="5"/>
  <c r="O18" i="5"/>
  <c r="N18" i="5"/>
  <c r="M18" i="5"/>
  <c r="L18" i="5"/>
  <c r="K18" i="5"/>
  <c r="I18" i="5"/>
  <c r="H18" i="5"/>
  <c r="F18" i="5"/>
  <c r="R17" i="5"/>
  <c r="P17" i="5"/>
  <c r="O17" i="5"/>
  <c r="N17" i="5"/>
  <c r="M17" i="5"/>
  <c r="L17" i="5"/>
  <c r="K17" i="5"/>
  <c r="I17" i="5"/>
  <c r="H17" i="5"/>
  <c r="F17" i="5"/>
  <c r="T16" i="5"/>
  <c r="S16" i="5"/>
  <c r="Q16" i="5"/>
  <c r="P16" i="5"/>
  <c r="O16" i="5"/>
  <c r="M16" i="5"/>
  <c r="T15" i="5"/>
  <c r="S15" i="5"/>
  <c r="Q15" i="5"/>
  <c r="P15" i="5"/>
  <c r="O15" i="5"/>
  <c r="M15" i="5"/>
  <c r="T14" i="5"/>
  <c r="S14" i="5"/>
  <c r="Q14" i="5"/>
  <c r="P14" i="5"/>
  <c r="O14" i="5"/>
  <c r="M14" i="5"/>
  <c r="T13" i="5"/>
  <c r="S13" i="5"/>
  <c r="Q13" i="5"/>
  <c r="P13" i="5"/>
  <c r="O13" i="5"/>
  <c r="M13" i="5"/>
  <c r="T12" i="5"/>
  <c r="S12" i="5"/>
  <c r="Q12" i="5"/>
  <c r="P12" i="5"/>
  <c r="O12" i="5"/>
  <c r="M12" i="5"/>
  <c r="U11" i="5"/>
  <c r="T11" i="5"/>
  <c r="S11" i="5"/>
  <c r="R11" i="5"/>
  <c r="P11" i="5"/>
  <c r="N11" i="5"/>
  <c r="U10" i="5"/>
  <c r="T10" i="5"/>
  <c r="S10" i="5"/>
  <c r="R10" i="5"/>
  <c r="P10" i="5"/>
  <c r="N10" i="5"/>
  <c r="U9" i="5"/>
  <c r="T9" i="5"/>
  <c r="S9" i="5"/>
  <c r="R9" i="5"/>
  <c r="P9" i="5"/>
  <c r="N9" i="5"/>
  <c r="U8" i="5"/>
  <c r="T8" i="5"/>
  <c r="S8" i="5"/>
  <c r="R8" i="5"/>
  <c r="P8" i="5"/>
  <c r="N8" i="5"/>
  <c r="U6" i="5"/>
  <c r="T6" i="5"/>
  <c r="S6" i="5"/>
  <c r="R6" i="5"/>
  <c r="P6" i="5"/>
  <c r="N6" i="5"/>
  <c r="M79" i="4"/>
  <c r="H79" i="4"/>
  <c r="G79" i="4"/>
  <c r="E79" i="4"/>
  <c r="D79" i="4"/>
  <c r="M78" i="4"/>
  <c r="H78" i="4"/>
  <c r="G78" i="4"/>
  <c r="E78" i="4"/>
  <c r="D78" i="4"/>
  <c r="M77" i="4"/>
  <c r="H77" i="4"/>
  <c r="G77" i="4"/>
  <c r="E77" i="4"/>
  <c r="D77" i="4"/>
  <c r="M76" i="4"/>
  <c r="H76" i="4"/>
  <c r="G76" i="4"/>
  <c r="E76" i="4"/>
  <c r="D76" i="4"/>
  <c r="M75" i="4"/>
  <c r="H75" i="4"/>
  <c r="G75" i="4"/>
  <c r="E75" i="4"/>
  <c r="D75" i="4"/>
  <c r="M74" i="4"/>
  <c r="H74" i="4"/>
  <c r="G74" i="4"/>
  <c r="E74" i="4"/>
  <c r="D74" i="4"/>
  <c r="M73" i="4"/>
  <c r="H73" i="4"/>
  <c r="G73" i="4"/>
  <c r="E73" i="4"/>
  <c r="D73" i="4"/>
  <c r="M72" i="4"/>
  <c r="H72" i="4"/>
  <c r="G72" i="4"/>
  <c r="E72" i="4"/>
  <c r="D72" i="4"/>
  <c r="M71" i="4"/>
  <c r="H71" i="4"/>
  <c r="G71" i="4"/>
  <c r="E71" i="4"/>
  <c r="D71" i="4"/>
  <c r="M70" i="4"/>
  <c r="H70" i="4"/>
  <c r="G70" i="4"/>
  <c r="E70" i="4"/>
  <c r="D70" i="4"/>
  <c r="M69" i="4"/>
  <c r="H69" i="4"/>
  <c r="G69" i="4"/>
  <c r="E69" i="4"/>
  <c r="D69" i="4"/>
  <c r="M68" i="4"/>
  <c r="H68" i="4"/>
  <c r="G68" i="4"/>
  <c r="E68" i="4"/>
  <c r="D68" i="4"/>
  <c r="M67" i="4"/>
  <c r="H67" i="4"/>
  <c r="G67" i="4"/>
  <c r="E67" i="4"/>
  <c r="D67" i="4"/>
  <c r="M66" i="4"/>
  <c r="H66" i="4"/>
  <c r="G66" i="4"/>
  <c r="E66" i="4"/>
  <c r="D66" i="4"/>
  <c r="M65" i="4"/>
  <c r="H65" i="4"/>
  <c r="G65" i="4"/>
  <c r="E65" i="4"/>
  <c r="D65" i="4"/>
  <c r="M64" i="4"/>
  <c r="H64" i="4"/>
  <c r="G64" i="4"/>
  <c r="E64" i="4"/>
  <c r="D64" i="4"/>
  <c r="M63" i="4"/>
  <c r="H63" i="4"/>
  <c r="G63" i="4"/>
  <c r="E63" i="4"/>
  <c r="D63" i="4"/>
  <c r="M62" i="4"/>
  <c r="H62" i="4"/>
  <c r="G62" i="4"/>
  <c r="E62" i="4"/>
  <c r="D62" i="4"/>
  <c r="L61" i="4"/>
  <c r="K61" i="4"/>
  <c r="I61" i="4"/>
  <c r="H61" i="4"/>
  <c r="G61" i="4"/>
  <c r="E61" i="4"/>
  <c r="L60" i="4"/>
  <c r="K60" i="4"/>
  <c r="I60" i="4"/>
  <c r="H60" i="4"/>
  <c r="G60" i="4"/>
  <c r="E60" i="4"/>
  <c r="L59" i="4"/>
  <c r="K59" i="4"/>
  <c r="I59" i="4"/>
  <c r="H59" i="4"/>
  <c r="G59" i="4"/>
  <c r="E59" i="4"/>
  <c r="L58" i="4"/>
  <c r="K58" i="4"/>
  <c r="I58" i="4"/>
  <c r="H58" i="4"/>
  <c r="G58" i="4"/>
  <c r="E58" i="4"/>
  <c r="L57" i="4"/>
  <c r="K57" i="4"/>
  <c r="I57" i="4"/>
  <c r="H57" i="4"/>
  <c r="G57" i="4"/>
  <c r="E57" i="4"/>
  <c r="L54" i="4"/>
  <c r="K54" i="4"/>
  <c r="I54" i="4"/>
  <c r="H54" i="4"/>
  <c r="G54" i="4"/>
  <c r="E54" i="4"/>
  <c r="V53" i="4"/>
  <c r="S53" i="4"/>
  <c r="Q53" i="4"/>
  <c r="P53" i="4"/>
  <c r="O53" i="4"/>
  <c r="N53" i="4"/>
  <c r="M53" i="4"/>
  <c r="L53" i="4"/>
  <c r="K53" i="4"/>
  <c r="H53" i="4"/>
  <c r="V52" i="4"/>
  <c r="S52" i="4"/>
  <c r="Q52" i="4"/>
  <c r="P52" i="4"/>
  <c r="O52" i="4"/>
  <c r="N52" i="4"/>
  <c r="M52" i="4"/>
  <c r="L52" i="4"/>
  <c r="K52" i="4"/>
  <c r="H52" i="4"/>
  <c r="V51" i="4"/>
  <c r="S51" i="4"/>
  <c r="Q51" i="4"/>
  <c r="P51" i="4"/>
  <c r="O51" i="4"/>
  <c r="N51" i="4"/>
  <c r="M51" i="4"/>
  <c r="L51" i="4"/>
  <c r="K51" i="4"/>
  <c r="H51" i="4"/>
  <c r="V50" i="4"/>
  <c r="S50" i="4"/>
  <c r="Q50" i="4"/>
  <c r="P50" i="4"/>
  <c r="O50" i="4"/>
  <c r="N50" i="4"/>
  <c r="M50" i="4"/>
  <c r="L50" i="4"/>
  <c r="K50" i="4"/>
  <c r="H50" i="4"/>
  <c r="V49" i="4"/>
  <c r="S49" i="4"/>
  <c r="Q49" i="4"/>
  <c r="P49" i="4"/>
  <c r="O49" i="4"/>
  <c r="N49" i="4"/>
  <c r="M49" i="4"/>
  <c r="L49" i="4"/>
  <c r="K49" i="4"/>
  <c r="H49" i="4"/>
  <c r="V48" i="4"/>
  <c r="S48" i="4"/>
  <c r="Q48" i="4"/>
  <c r="P48" i="4"/>
  <c r="O48" i="4"/>
  <c r="N48" i="4"/>
  <c r="M48" i="4"/>
  <c r="L48" i="4"/>
  <c r="K48" i="4"/>
  <c r="H48" i="4"/>
  <c r="V47" i="4"/>
  <c r="S47" i="4"/>
  <c r="Q47" i="4"/>
  <c r="P47" i="4"/>
  <c r="O47" i="4"/>
  <c r="N47" i="4"/>
  <c r="M47" i="4"/>
  <c r="L47" i="4"/>
  <c r="K47" i="4"/>
  <c r="H47" i="4"/>
  <c r="V46" i="4"/>
  <c r="S46" i="4"/>
  <c r="Q46" i="4"/>
  <c r="P46" i="4"/>
  <c r="O46" i="4"/>
  <c r="N46" i="4"/>
  <c r="M46" i="4"/>
  <c r="L46" i="4"/>
  <c r="K46" i="4"/>
  <c r="H46" i="4"/>
  <c r="V45" i="4"/>
  <c r="S45" i="4"/>
  <c r="Q45" i="4"/>
  <c r="P45" i="4"/>
  <c r="O45" i="4"/>
  <c r="N45" i="4"/>
  <c r="M45" i="4"/>
  <c r="L45" i="4"/>
  <c r="K45" i="4"/>
  <c r="H45" i="4"/>
  <c r="V44" i="4"/>
  <c r="S44" i="4"/>
  <c r="Q44" i="4"/>
  <c r="P44" i="4"/>
  <c r="O44" i="4"/>
  <c r="N44" i="4"/>
  <c r="M44" i="4"/>
  <c r="L44" i="4"/>
  <c r="K44" i="4"/>
  <c r="H44" i="4"/>
  <c r="V43" i="4"/>
  <c r="S43" i="4"/>
  <c r="Q43" i="4"/>
  <c r="P43" i="4"/>
  <c r="O43" i="4"/>
  <c r="N43" i="4"/>
  <c r="M43" i="4"/>
  <c r="L43" i="4"/>
  <c r="K43" i="4"/>
  <c r="H43" i="4"/>
  <c r="V42" i="4"/>
  <c r="S42" i="4"/>
  <c r="Q42" i="4"/>
  <c r="P42" i="4"/>
  <c r="O42" i="4"/>
  <c r="N42" i="4"/>
  <c r="M42" i="4"/>
  <c r="L42" i="4"/>
  <c r="K42" i="4"/>
  <c r="H42" i="4"/>
  <c r="V41" i="4"/>
  <c r="S41" i="4"/>
  <c r="Q41" i="4"/>
  <c r="P41" i="4"/>
  <c r="O41" i="4"/>
  <c r="N41" i="4"/>
  <c r="M41" i="4"/>
  <c r="L41" i="4"/>
  <c r="K41" i="4"/>
  <c r="H41" i="4"/>
  <c r="V40" i="4"/>
  <c r="S40" i="4"/>
  <c r="Q40" i="4"/>
  <c r="P40" i="4"/>
  <c r="O40" i="4"/>
  <c r="N40" i="4"/>
  <c r="M40" i="4"/>
  <c r="L40" i="4"/>
  <c r="K40" i="4"/>
  <c r="H40" i="4"/>
  <c r="V39" i="4"/>
  <c r="S39" i="4"/>
  <c r="Q39" i="4"/>
  <c r="P39" i="4"/>
  <c r="O39" i="4"/>
  <c r="N39" i="4"/>
  <c r="M39" i="4"/>
  <c r="L39" i="4"/>
  <c r="K39" i="4"/>
  <c r="H39" i="4"/>
  <c r="V38" i="4"/>
  <c r="S38" i="4"/>
  <c r="Q38" i="4"/>
  <c r="P38" i="4"/>
  <c r="O38" i="4"/>
  <c r="N38" i="4"/>
  <c r="M38" i="4"/>
  <c r="L38" i="4"/>
  <c r="K38" i="4"/>
  <c r="H38" i="4"/>
  <c r="V37" i="4"/>
  <c r="S37" i="4"/>
  <c r="Q37" i="4"/>
  <c r="P37" i="4"/>
  <c r="O37" i="4"/>
  <c r="N37" i="4"/>
  <c r="M37" i="4"/>
  <c r="L37" i="4"/>
  <c r="K37" i="4"/>
  <c r="H37" i="4"/>
  <c r="V36" i="4"/>
  <c r="S36" i="4"/>
  <c r="Q36" i="4"/>
  <c r="P36" i="4"/>
  <c r="O36" i="4"/>
  <c r="N36" i="4"/>
  <c r="M36" i="4"/>
  <c r="L36" i="4"/>
  <c r="K36" i="4"/>
  <c r="H36" i="4"/>
  <c r="V35" i="4"/>
  <c r="S35" i="4"/>
  <c r="Q35" i="4"/>
  <c r="P35" i="4"/>
  <c r="O35" i="4"/>
  <c r="N35" i="4"/>
  <c r="M35" i="4"/>
  <c r="L35" i="4"/>
  <c r="K35" i="4"/>
  <c r="H35" i="4"/>
  <c r="V34" i="4"/>
  <c r="S34" i="4"/>
  <c r="Q34" i="4"/>
  <c r="P34" i="4"/>
  <c r="O34" i="4"/>
  <c r="N34" i="4"/>
  <c r="M34" i="4"/>
  <c r="L34" i="4"/>
  <c r="K34" i="4"/>
  <c r="H34" i="4"/>
  <c r="V33" i="4"/>
  <c r="S33" i="4"/>
  <c r="Q33" i="4"/>
  <c r="P33" i="4"/>
  <c r="O33" i="4"/>
  <c r="N33" i="4"/>
  <c r="M33" i="4"/>
  <c r="L33" i="4"/>
  <c r="K33" i="4"/>
  <c r="H33" i="4"/>
  <c r="V32" i="4"/>
  <c r="S32" i="4"/>
  <c r="Q32" i="4"/>
  <c r="P32" i="4"/>
  <c r="O32" i="4"/>
  <c r="N32" i="4"/>
  <c r="M32" i="4"/>
  <c r="L32" i="4"/>
  <c r="K32" i="4"/>
  <c r="H32" i="4"/>
  <c r="V30" i="4"/>
  <c r="S30" i="4"/>
  <c r="Q30" i="4"/>
  <c r="P30" i="4"/>
  <c r="N30" i="4"/>
  <c r="M30" i="4"/>
  <c r="L30" i="4"/>
  <c r="K30" i="4"/>
  <c r="H30" i="4"/>
  <c r="V29" i="4"/>
  <c r="S29" i="4"/>
  <c r="Q29" i="4"/>
  <c r="P29" i="4"/>
  <c r="O29" i="4"/>
  <c r="N29" i="4"/>
  <c r="M29" i="4"/>
  <c r="L29" i="4"/>
  <c r="K29" i="4"/>
  <c r="H29" i="4"/>
  <c r="W28" i="4"/>
  <c r="U28" i="4"/>
  <c r="T28" i="4"/>
  <c r="R28" i="4"/>
  <c r="Q28" i="4"/>
  <c r="P28" i="4"/>
  <c r="N28" i="4"/>
  <c r="W27" i="4"/>
  <c r="U27" i="4"/>
  <c r="T27" i="4"/>
  <c r="R27" i="4"/>
  <c r="Q27" i="4"/>
  <c r="P27" i="4"/>
  <c r="N27" i="4"/>
  <c r="W26" i="4"/>
  <c r="U26" i="4"/>
  <c r="T26" i="4"/>
  <c r="R26" i="4"/>
  <c r="Q26" i="4"/>
  <c r="P26" i="4"/>
  <c r="N26" i="4"/>
  <c r="W25" i="4"/>
  <c r="U25" i="4"/>
  <c r="T25" i="4"/>
  <c r="R25" i="4"/>
  <c r="Q25" i="4"/>
  <c r="P25" i="4"/>
  <c r="N25" i="4"/>
  <c r="W24" i="4"/>
  <c r="U24" i="4"/>
  <c r="T24" i="4"/>
  <c r="R24" i="4"/>
  <c r="Q24" i="4"/>
  <c r="P24" i="4"/>
  <c r="N24" i="4"/>
  <c r="W23" i="4"/>
  <c r="U23" i="4"/>
  <c r="T23" i="4"/>
  <c r="R23" i="4"/>
  <c r="Q23" i="4"/>
  <c r="P23" i="4"/>
  <c r="N23" i="4"/>
  <c r="W21" i="4"/>
  <c r="U21" i="4"/>
  <c r="T21" i="4"/>
  <c r="R21" i="4"/>
  <c r="Q21" i="4"/>
  <c r="P21" i="4"/>
  <c r="N21" i="4"/>
  <c r="AA20" i="4"/>
  <c r="Z20" i="4"/>
  <c r="Y20" i="4"/>
  <c r="X20" i="4"/>
  <c r="W20" i="4"/>
  <c r="V20" i="4"/>
  <c r="U20" i="4"/>
  <c r="T20" i="4"/>
  <c r="S20" i="4"/>
  <c r="Q20" i="4"/>
  <c r="O20" i="4"/>
  <c r="M20" i="4"/>
  <c r="AA19" i="4"/>
  <c r="Z19" i="4"/>
  <c r="Y19" i="4"/>
  <c r="X19" i="4"/>
  <c r="W19" i="4"/>
  <c r="V19" i="4"/>
  <c r="U19" i="4"/>
  <c r="T19" i="4"/>
  <c r="S19" i="4"/>
  <c r="Q19" i="4"/>
  <c r="O19" i="4"/>
  <c r="M19" i="4"/>
  <c r="AA18" i="4"/>
  <c r="Z18" i="4"/>
  <c r="Y18" i="4"/>
  <c r="X18" i="4"/>
  <c r="W18" i="4"/>
  <c r="V18" i="4"/>
  <c r="U18" i="4"/>
  <c r="T18" i="4"/>
  <c r="S18" i="4"/>
  <c r="Q18" i="4"/>
  <c r="O18" i="4"/>
  <c r="M18" i="4"/>
  <c r="AA17" i="4"/>
  <c r="Z17" i="4"/>
  <c r="Y17" i="4"/>
  <c r="X17" i="4"/>
  <c r="W17" i="4"/>
  <c r="V17" i="4"/>
  <c r="U17" i="4"/>
  <c r="T17" i="4"/>
  <c r="S17" i="4"/>
  <c r="Q17" i="4"/>
  <c r="O17" i="4"/>
  <c r="M17" i="4"/>
  <c r="AA16" i="4"/>
  <c r="Z16" i="4"/>
  <c r="Y16" i="4"/>
  <c r="X16" i="4"/>
  <c r="W16" i="4"/>
  <c r="V16" i="4"/>
  <c r="U16" i="4"/>
  <c r="T16" i="4"/>
  <c r="S16" i="4"/>
  <c r="Q16" i="4"/>
  <c r="O16" i="4"/>
  <c r="M16" i="4"/>
  <c r="AA15" i="4"/>
  <c r="Z15" i="4"/>
  <c r="Y15" i="4"/>
  <c r="X15" i="4"/>
  <c r="W15" i="4"/>
  <c r="V15" i="4"/>
  <c r="U15" i="4"/>
  <c r="T15" i="4"/>
  <c r="S15" i="4"/>
  <c r="Q15" i="4"/>
  <c r="O15" i="4"/>
  <c r="M15" i="4"/>
  <c r="AA14" i="4"/>
  <c r="Z14" i="4"/>
  <c r="Y14" i="4"/>
  <c r="X14" i="4"/>
  <c r="W14" i="4"/>
  <c r="V14" i="4"/>
  <c r="U14" i="4"/>
  <c r="T14" i="4"/>
  <c r="S14" i="4"/>
  <c r="Q14" i="4"/>
  <c r="O14" i="4"/>
  <c r="M14" i="4"/>
  <c r="AA13" i="4"/>
  <c r="Z13" i="4"/>
  <c r="Y13" i="4"/>
  <c r="X13" i="4"/>
  <c r="W13" i="4"/>
  <c r="V13" i="4"/>
  <c r="U13" i="4"/>
  <c r="T13" i="4"/>
  <c r="S13" i="4"/>
  <c r="Q13" i="4"/>
  <c r="O13" i="4"/>
  <c r="M13" i="4"/>
  <c r="AA12" i="4"/>
  <c r="Z12" i="4"/>
  <c r="Y12" i="4"/>
  <c r="X12" i="4"/>
  <c r="W12" i="4"/>
  <c r="V12" i="4"/>
  <c r="U12" i="4"/>
  <c r="T12" i="4"/>
  <c r="S12" i="4"/>
  <c r="Q12" i="4"/>
  <c r="O12" i="4"/>
  <c r="M12" i="4"/>
  <c r="AA11" i="4"/>
  <c r="Z11" i="4"/>
  <c r="Y11" i="4"/>
  <c r="X11" i="4"/>
  <c r="W11" i="4"/>
  <c r="V11" i="4"/>
  <c r="U11" i="4"/>
  <c r="T11" i="4"/>
  <c r="S11" i="4"/>
  <c r="Q11" i="4"/>
  <c r="O11" i="4"/>
  <c r="M11" i="4"/>
  <c r="AC10" i="4"/>
  <c r="Z10" i="4"/>
  <c r="Y10" i="4"/>
  <c r="W10" i="4"/>
  <c r="Y9" i="4"/>
  <c r="W9" i="4"/>
  <c r="AC7" i="4"/>
  <c r="AB7" i="4"/>
  <c r="AA7" i="4"/>
  <c r="Z7" i="4"/>
  <c r="X7" i="4"/>
  <c r="W7" i="4"/>
  <c r="V7" i="4"/>
  <c r="AC6" i="4"/>
  <c r="AB6" i="4"/>
  <c r="AA6" i="4"/>
  <c r="Z6" i="4"/>
  <c r="X6" i="4"/>
  <c r="W6" i="4"/>
  <c r="V6" i="4"/>
</calcChain>
</file>

<file path=xl/sharedStrings.xml><?xml version="1.0" encoding="utf-8"?>
<sst xmlns="http://schemas.openxmlformats.org/spreadsheetml/2006/main" count="607" uniqueCount="263">
  <si>
    <t>SKILL 1</t>
  </si>
  <si>
    <t>SKILL 2</t>
  </si>
  <si>
    <t>Sariel</t>
  </si>
  <si>
    <t>Unworldly boost to gods ATK (25 %)</t>
  </si>
  <si>
    <t>Zeus</t>
  </si>
  <si>
    <t>Egeria the Wise</t>
  </si>
  <si>
    <t>n/a</t>
  </si>
  <si>
    <t>Unworldly boost to ATK(all) (20%)</t>
  </si>
  <si>
    <t>Selene</t>
  </si>
  <si>
    <t>Unworldly boost to gods ATK/DEF (20%)</t>
  </si>
  <si>
    <t>Unworldly boost to crusher points upon victory</t>
  </si>
  <si>
    <t>Godsworn Alexiel</t>
  </si>
  <si>
    <t>Unworldly boost to ATK (all) (20 %)</t>
  </si>
  <si>
    <t>Transcendent boost to crusher points upon victory</t>
  </si>
  <si>
    <t xml:space="preserve">Vodyanoy </t>
  </si>
  <si>
    <t>Unworldly boost to gods ATK/DEF (20 %)</t>
  </si>
  <si>
    <t>Big boost to damage against other raid bosses</t>
  </si>
  <si>
    <t>Poseidon</t>
  </si>
  <si>
    <t>Cobalt Dragon</t>
  </si>
  <si>
    <t>Massive boost to gods/demons ATK (18 %)</t>
  </si>
  <si>
    <t>Maahes</t>
  </si>
  <si>
    <t>Unworldly boost to gods/demons ATK (23 %)</t>
  </si>
  <si>
    <t>Sahaquiel</t>
  </si>
  <si>
    <t>Guardian Aether</t>
  </si>
  <si>
    <t>Massive hit to foe's DEF (all) (15 %)</t>
  </si>
  <si>
    <t>Massive boost to Holy War points upon victory</t>
  </si>
  <si>
    <t>Yggdrasil</t>
  </si>
  <si>
    <t>Massive boost to crushers points upon victory</t>
  </si>
  <si>
    <t>Summertime Fairy Princess</t>
  </si>
  <si>
    <t>Fortuna</t>
  </si>
  <si>
    <t>Genesis Dragon</t>
  </si>
  <si>
    <t>Aphrodite</t>
  </si>
  <si>
    <t>Unworldly hit to foe's DEF (all) (20 %)</t>
  </si>
  <si>
    <t>Dione</t>
  </si>
  <si>
    <t>Medium boost to damage against other raid bosses</t>
  </si>
  <si>
    <t>Seraph of Mysteria</t>
  </si>
  <si>
    <t>Unworldly boost to man/gods ATK/DEF (20 %)</t>
  </si>
  <si>
    <t>Crystaria Tia</t>
  </si>
  <si>
    <t>Summertime Ninetails</t>
  </si>
  <si>
    <t>Massive boost to ATK (all) (15 %)</t>
  </si>
  <si>
    <t>Odin, Keeper of Ragnarok</t>
  </si>
  <si>
    <t>Massive hit to foe's DEF (all) (15%)</t>
  </si>
  <si>
    <t> Liza Escapes</t>
  </si>
  <si>
    <t>Unworldly hit to foe's gods/demons ATK/DEF (20 %)</t>
  </si>
  <si>
    <t>Enkidu</t>
  </si>
  <si>
    <t>Massive boost to ATK (all) (15%)</t>
  </si>
  <si>
    <t>Shiva</t>
  </si>
  <si>
    <t>Massive boost to ATK (all) (15%</t>
  </si>
  <si>
    <t>Seraph Lapis</t>
  </si>
  <si>
    <t>Massive hit to foe's DEF (all) (15 %)</t>
  </si>
  <si>
    <t>Gerðr</t>
  </si>
  <si>
    <t>Artemis</t>
  </si>
  <si>
    <t>Massive boost to ATK (all) (15 %)</t>
  </si>
  <si>
    <t>Big boost to damage against large bosses</t>
  </si>
  <si>
    <t>Yuel the Ancient</t>
  </si>
  <si>
    <t>Massive boost to man/gods ATK (18 %)</t>
  </si>
  <si>
    <t>Holy Winged Hamsa</t>
  </si>
  <si>
    <t>Archbishop Cattleya</t>
  </si>
  <si>
    <t>Massive boost to gods/demons ATK (18%)</t>
  </si>
  <si>
    <t>Heracles</t>
  </si>
  <si>
    <t>Massive hit to foe's demons DEF (20 %)</t>
  </si>
  <si>
    <t>Arch Priestess Laelia</t>
  </si>
  <si>
    <t>Massive boost to man/gods ATK/DEF (15 %)</t>
  </si>
  <si>
    <t>Jophiel</t>
  </si>
  <si>
    <t>Hera</t>
  </si>
  <si>
    <t>Massive boost to Gods ATK/DEF (15%)</t>
  </si>
  <si>
    <t>Badb Catha</t>
    <phoneticPr fontId="0" type="noConversion"/>
  </si>
  <si>
    <t>Massive boost to man/god ATK (18%)</t>
  </si>
  <si>
    <t>Gabriel</t>
  </si>
  <si>
    <t>Massive boost to gods ATK/DEF (15%)</t>
  </si>
  <si>
    <t>Big boost to damage against raid bosses</t>
  </si>
  <si>
    <t>August of the Sky</t>
  </si>
  <si>
    <t>Enge</t>
  </si>
  <si>
    <t>Crystalline Eve</t>
  </si>
  <si>
    <t>Seraphina of the Clouds</t>
  </si>
  <si>
    <t>Odin</t>
  </si>
  <si>
    <t>Massive hit to foe's man DEF (20 %)</t>
  </si>
  <si>
    <t>White Alice</t>
  </si>
  <si>
    <t>Massive boost to gods ATK/DEF (15 %)</t>
  </si>
  <si>
    <t>Surtr</t>
  </si>
  <si>
    <t>Great boost to man/gods ATK (13 %)</t>
  </si>
  <si>
    <t>Crystal Dragon</t>
  </si>
  <si>
    <t>Barong</t>
  </si>
  <si>
    <t>Holy Angel Altaia</t>
  </si>
  <si>
    <t>Massive boost to ATK/DEF (all) (15 %)</t>
  </si>
  <si>
    <t>Andromeda</t>
  </si>
  <si>
    <t>Massive boost to gods ATK/DEF (15 %)</t>
  </si>
  <si>
    <t>Divine Blade</t>
  </si>
  <si>
    <t>Great hit to foe's DEF (all) (10 %)</t>
  </si>
  <si>
    <t>Anat</t>
  </si>
  <si>
    <t>Great boost to Holy Wars point upon victory</t>
  </si>
  <si>
    <t>Camael</t>
  </si>
  <si>
    <t>Big boost to statue of wisdom drop rate while exploring in Holy Wars</t>
  </si>
  <si>
    <t>Rusalka</t>
  </si>
  <si>
    <t>Massive boost to crusher points upon victory</t>
  </si>
  <si>
    <t>Thor</t>
  </si>
  <si>
    <t>Great hit to foe's gods DEF (15 %)</t>
  </si>
  <si>
    <t>Elven Princess Mage</t>
  </si>
  <si>
    <t>Great hit to foe's gods/demons DEF (13 %)</t>
  </si>
  <si>
    <t>Fairy Fencer</t>
  </si>
  <si>
    <t>Great hit to foe's man/demons DEF (13 %)</t>
  </si>
  <si>
    <t>Orb Dragon</t>
  </si>
  <si>
    <t>Great hit to foe's DEF (all) (10%)</t>
  </si>
  <si>
    <t>Kitsune Yuel</t>
  </si>
  <si>
    <t>Great boost to ATK (all) (10 %)</t>
  </si>
  <si>
    <t>Medium boost to damage against large bosses</t>
  </si>
  <si>
    <t>Noble Fairy</t>
  </si>
  <si>
    <t>Carbuncle</t>
  </si>
  <si>
    <t>Great boost to gods/demons ATK (13 %)</t>
  </si>
  <si>
    <t>Cait Sith</t>
  </si>
  <si>
    <t>Sachiel</t>
  </si>
  <si>
    <t>Great boost to gods/demons ATK (13%)</t>
  </si>
  <si>
    <t>Ortlinde</t>
  </si>
  <si>
    <t>Great boost to gods ATK (15 %)</t>
  </si>
  <si>
    <t>Valkyrie Blau</t>
  </si>
  <si>
    <t>Great boost to man/gods ATK (13%)</t>
  </si>
  <si>
    <t>Elven Queen</t>
  </si>
  <si>
    <t>Fox Spirit</t>
  </si>
  <si>
    <t>Great boost to gods ATK/DEF (10 %)</t>
  </si>
  <si>
    <t>Hanna of Mysteria</t>
  </si>
  <si>
    <t>Haniel</t>
  </si>
  <si>
    <t>Luka</t>
  </si>
  <si>
    <t>Great boost to gods/demons ATK/DEF (10 %)</t>
  </si>
  <si>
    <t>Thetis</t>
  </si>
  <si>
    <t>Great boost to man/gods ATK/DEF (10 %)</t>
  </si>
  <si>
    <t>Eurynome</t>
  </si>
  <si>
    <t>Gilgamesh</t>
  </si>
  <si>
    <t>Great hit to foe's man DEF (15 %)</t>
  </si>
  <si>
    <t>Shenlong</t>
  </si>
  <si>
    <t>Massive boost to this card's ATK/DEF (40(?) %)</t>
  </si>
  <si>
    <t>Diana</t>
  </si>
  <si>
    <t>Great boost to ATK/DEF (all) (10 %)</t>
  </si>
  <si>
    <t>Summertime Camellia</t>
  </si>
  <si>
    <t>Hermes</t>
  </si>
  <si>
    <t>Great boost to this card's ATK/DEF (30 %)</t>
  </si>
  <si>
    <t>Sephirot</t>
  </si>
  <si>
    <t>Fairy Princess</t>
  </si>
  <si>
    <t>Great Boost to gods ATK/DEF</t>
  </si>
  <si>
    <t>Imogen, Mysterian Angel</t>
  </si>
  <si>
    <t>Michael</t>
  </si>
  <si>
    <t>Shimmering Nereid</t>
  </si>
  <si>
    <t>Big boost to gods/demons ATK (10 %)</t>
  </si>
  <si>
    <t>Sister Teena the Holy</t>
  </si>
  <si>
    <t>Big boost to man/gods ATK (10 %)</t>
  </si>
  <si>
    <t>Alluring Mermaid</t>
  </si>
  <si>
    <t>Charis</t>
  </si>
  <si>
    <t>Pan</t>
  </si>
  <si>
    <t>Big boost to gods/demons ATK (10%)</t>
  </si>
  <si>
    <t>Fairy Dragon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</si>
  <si>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</si>
  <si>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</si>
  <si>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</si>
  <si>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</si>
  <si>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NAMES</t>
  </si>
  <si>
    <t>6-11 EVO</t>
  </si>
  <si>
    <t>5-9 EVO</t>
  </si>
  <si>
    <t>4-7 EVO</t>
  </si>
  <si>
    <t>HPs 1 CARD</t>
  </si>
  <si>
    <t>HPs FULL EVO</t>
  </si>
  <si>
    <t>Andraste</t>
  </si>
  <si>
    <t>Massive boost to man/gods DEF (18 %)</t>
  </si>
  <si>
    <t>Amaterasu</t>
  </si>
  <si>
    <t>Steel Cherub</t>
  </si>
  <si>
    <t>Massive boost to gods/demons DEF (18 %)</t>
  </si>
  <si>
    <t>Wind God</t>
  </si>
  <si>
    <t>Massive hit to foe's gods ATK (20 %)</t>
  </si>
  <si>
    <t>Tsukuyomi</t>
  </si>
  <si>
    <t>Massive boost to DEF (all) (15 %)</t>
  </si>
  <si>
    <t>Enduring Angel</t>
  </si>
  <si>
    <t>Massive boost to man/gods DEF (18%)</t>
  </si>
  <si>
    <t>Uriel</t>
  </si>
  <si>
    <t>Qilin</t>
  </si>
  <si>
    <t>Massive boost to gods DEF (20 %)</t>
  </si>
  <si>
    <t>Saint Leo</t>
  </si>
  <si>
    <t>Great boost to man/gods DEF (13 %)</t>
  </si>
  <si>
    <t>Raphaella</t>
  </si>
  <si>
    <t>Massive boost to DEF (all) (15 %)</t>
  </si>
  <si>
    <t>Roaring Serpent</t>
  </si>
  <si>
    <t>Great boost to DEF (all) (10 %)</t>
  </si>
  <si>
    <t>Athena</t>
  </si>
  <si>
    <t>Massive hit to foe's ATK (all) (15 %)</t>
  </si>
  <si>
    <t>Titania</t>
  </si>
  <si>
    <t>Triton</t>
  </si>
  <si>
    <t>Ancient Elf</t>
  </si>
  <si>
    <t>Great hit to foe's demons ATK (15 %)</t>
  </si>
  <si>
    <t>Sleipnir</t>
  </si>
  <si>
    <t>Great boost to gods DEF (15 %)</t>
  </si>
  <si>
    <t>Big boost to damage to large bosses</t>
  </si>
  <si>
    <t>Cassiopeia</t>
  </si>
  <si>
    <t>Ninetails</t>
  </si>
  <si>
    <t>Big hit to foe's demons ATK (13 %)</t>
  </si>
  <si>
    <t>Callisto</t>
  </si>
  <si>
    <t>Big hit to foe's man/gods ATK (10%)</t>
  </si>
  <si>
    <t>Theia</t>
  </si>
  <si>
    <t>Big boost to man/gods DEF (10%)</t>
  </si>
  <si>
    <t>Apsara</t>
  </si>
  <si>
    <t>Big boost to gods DEF (13 %)</t>
  </si>
  <si>
    <t>Rusalie</t>
  </si>
  <si>
    <t>Big hit to foe's man ATK (13 %)</t>
  </si>
  <si>
    <t>Deirdre</t>
  </si>
  <si>
    <t>Bright Angel</t>
  </si>
  <si>
    <t>Eos</t>
  </si>
  <si>
    <t>Big boost to gods/demons DEF (10%)</t>
  </si>
  <si>
    <t>Ilmatar</t>
  </si>
  <si>
    <t>Big hit to foe's gods ATK (13 %)</t>
  </si>
  <si>
    <t>Aegina</t>
  </si>
  <si>
    <t>GOD DEFENCE CARDS</t>
  </si>
  <si>
    <t>GOD ATTACK CARDS</t>
  </si>
  <si>
    <t>BASE BOOST - BASE SKILL ON CARD</t>
  </si>
  <si>
    <t>BASE ATK = 4-7 EVO BASE</t>
  </si>
  <si>
    <t>% = COMBO KEY (NEXT TAB) - 3 X SKILL BOOSTS FIRING IN ONE BATTLE</t>
  </si>
  <si>
    <t>ATTACK % COMBO</t>
  </si>
  <si>
    <t>BASE BOOST</t>
  </si>
  <si>
    <t>BASE ATK</t>
  </si>
  <si>
    <t>Archbishop Cattelya</t>
  </si>
  <si>
    <t>Badb Catha</t>
  </si>
  <si>
    <t>Valyrie Blau</t>
  </si>
  <si>
    <t>Cait Saith</t>
  </si>
  <si>
    <t>Summer Fairy Princess</t>
  </si>
  <si>
    <t>DEFENCE % COMBO</t>
  </si>
  <si>
    <t>3 SKILL %</t>
  </si>
  <si>
    <t>COMBO OF SKILL %</t>
  </si>
  <si>
    <t>25 X 2 &amp; 23 X 1</t>
  </si>
  <si>
    <t>25 X 1 &amp; 23 X 2</t>
  </si>
  <si>
    <t>25 x 2, 20 x 1</t>
  </si>
  <si>
    <t>25 X 1, 23 X 1, 20 X 1</t>
  </si>
  <si>
    <t>23 X 2 &amp; 20 X 1</t>
  </si>
  <si>
    <t>25 x 1 &amp; 20 x 2</t>
  </si>
  <si>
    <t>25 x 1, 20 x 1, 18 x 1 OR 23 x 1 &amp; 20 x 2</t>
  </si>
  <si>
    <t>20 X 3 OR 25 X 1, 20 X 1 &amp; 15 X 1</t>
  </si>
  <si>
    <t>20 X 2 &amp; 18 X 1</t>
  </si>
  <si>
    <t>20 X 1 &amp; 18 X 2</t>
  </si>
  <si>
    <t>20 X 2 &amp; 15 X 1</t>
  </si>
  <si>
    <t>18 X 3</t>
  </si>
  <si>
    <t>20 X 1 &amp; 18 X 1 &amp; 15 X 1</t>
  </si>
  <si>
    <t>18 X 2 &amp; 15 X 1</t>
  </si>
  <si>
    <t>18 X 1 &amp; 15 X 2</t>
  </si>
  <si>
    <t>15 X 3 or 20 X 2 &amp; 15 X 1</t>
  </si>
  <si>
    <t>15 X 2 &amp; 13 X 1</t>
  </si>
  <si>
    <t>15 X 1 &amp; 13 X 2</t>
  </si>
  <si>
    <t>13 X 3</t>
  </si>
  <si>
    <t>15 x 1, 13 x 1, 10 x 1</t>
  </si>
  <si>
    <t>13 X 2 &amp; 10 X 1</t>
  </si>
  <si>
    <t>13 X 1 &amp; 10 X 2</t>
  </si>
  <si>
    <t>10 X 3</t>
  </si>
  <si>
    <t>Halloween Sister</t>
  </si>
  <si>
    <t>20 X 1 &amp; 15 X 2</t>
  </si>
  <si>
    <t>15 X 1 &amp; 10 X 2</t>
  </si>
  <si>
    <t>15 X 2 &amp; 10 X 1</t>
  </si>
  <si>
    <t>Riot Wolf</t>
  </si>
  <si>
    <t>Massive boost to battlepath points upon victory in Lost Kingdom</t>
  </si>
  <si>
    <t>Schwertleite</t>
  </si>
  <si>
    <t>Transcendant boost to battlepath points upon victory in Lost Kingdom</t>
  </si>
  <si>
    <t>Twilight Pleiades</t>
  </si>
  <si>
    <t>Unworldly boost to DEF (all) (20 %)</t>
  </si>
  <si>
    <t>Amenouzume</t>
  </si>
  <si>
    <t>Massive boost to ATK (all)</t>
  </si>
  <si>
    <t>Empyrean Wind God</t>
  </si>
  <si>
    <t>Unworldly boost to man/gods ATK (23 %)</t>
  </si>
  <si>
    <t>Punishing Angel</t>
  </si>
  <si>
    <t>Anu</t>
  </si>
  <si>
    <t>Nyx</t>
  </si>
  <si>
    <t>COMING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</si>
</sst>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Agency FB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8" fillId="5" borderId="1" xfId="0" applyFont="1" applyFill="1" applyBorder="1"/>
    <xf numFmtId="0" fontId="11" fillId="6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5" fillId="2" borderId="10" xfId="0" applyFont="1" applyFill="1" applyBorder="1"/>
    <xf numFmtId="0" fontId="6" fillId="2" borderId="10" xfId="0" applyFont="1" applyFill="1" applyBorder="1" applyAlignment="1">
      <alignment horizontal="right"/>
    </xf>
    <xf numFmtId="0" fontId="2" fillId="3" borderId="10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right"/>
    </xf>
    <xf numFmtId="0" fontId="2" fillId="4" borderId="10" xfId="0" applyFont="1" applyFill="1" applyBorder="1"/>
    <xf numFmtId="16" fontId="3" fillId="2" borderId="10" xfId="0" quotePrefix="1" applyNumberFormat="1" applyFont="1" applyFill="1" applyBorder="1"/>
    <xf numFmtId="0" fontId="13" fillId="6" borderId="10" xfId="0" applyFont="1" applyFill="1" applyBorder="1" applyAlignment="1">
      <alignment horizontal="center" vertical="center"/>
    </xf>
    <xf numFmtId="0" fontId="2" fillId="0" borderId="0" xfId="0" applyFont="1"/>
    <xf numFmtId="0" fontId="12" fillId="2" borderId="10" xfId="0" applyFont="1" applyFill="1" applyBorder="1"/>
    <xf numFmtId="0" fontId="12" fillId="3" borderId="10" xfId="0" applyFont="1" applyFill="1" applyBorder="1"/>
    <xf numFmtId="0" fontId="1" fillId="2" borderId="1" xfId="0" applyFont="1" applyFill="1" applyBorder="1"/>
    <xf numFmtId="0" fontId="2" fillId="0" borderId="10" xfId="0" applyFont="1" applyFill="1" applyBorder="1"/>
    <xf numFmtId="3" fontId="2" fillId="2" borderId="10" xfId="0" applyNumberFormat="1" applyFont="1" applyFill="1" applyBorder="1"/>
    <xf numFmtId="0" fontId="5" fillId="3" borderId="10" xfId="0" applyFont="1" applyFill="1" applyBorder="1"/>
    <xf numFmtId="0" fontId="14" fillId="3" borderId="10" xfId="0" applyFont="1" applyFill="1" applyBorder="1"/>
    <xf numFmtId="0" fontId="14" fillId="2" borderId="10" xfId="0" applyFont="1" applyFill="1" applyBorder="1"/>
    <xf numFmtId="0" fontId="6" fillId="3" borderId="10" xfId="0" applyFont="1" applyFill="1" applyBorder="1"/>
    <xf numFmtId="0" fontId="15" fillId="2" borderId="10" xfId="0" applyFont="1" applyFill="1" applyBorder="1"/>
    <xf numFmtId="3" fontId="3" fillId="2" borderId="10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2" xfId="0" applyFill="1" applyBorder="1"/>
    <xf numFmtId="0" fontId="1" fillId="3" borderId="4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8" fillId="2" borderId="1" xfId="0" applyFont="1" applyFill="1" applyBorder="1"/>
    <xf numFmtId="0" fontId="2" fillId="0" borderId="0" xfId="0" applyFont="1" applyFill="1"/>
    <xf numFmtId="0" fontId="9" fillId="7" borderId="10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9" fontId="11" fillId="6" borderId="27" xfId="0" applyNumberFormat="1" applyFont="1" applyFill="1" applyBorder="1"/>
    <xf numFmtId="9" fontId="11" fillId="6" borderId="10" xfId="0" applyNumberFormat="1" applyFont="1" applyFill="1" applyBorder="1"/>
    <xf numFmtId="0" fontId="13" fillId="6" borderId="9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center"/>
    </xf>
    <xf numFmtId="9" fontId="11" fillId="6" borderId="0" xfId="0" applyNumberFormat="1" applyFont="1" applyFill="1" applyBorder="1"/>
    <xf numFmtId="9" fontId="11" fillId="6" borderId="7" xfId="0" applyNumberFormat="1" applyFont="1" applyFill="1" applyBorder="1"/>
    <xf numFmtId="9" fontId="11" fillId="6" borderId="1" xfId="0" applyNumberFormat="1" applyFont="1" applyFill="1" applyBorder="1"/>
    <xf numFmtId="9" fontId="5" fillId="2" borderId="10" xfId="0" applyNumberFormat="1" applyFont="1" applyFill="1" applyBorder="1"/>
    <xf numFmtId="0" fontId="2" fillId="3" borderId="10" xfId="0" applyFont="1" applyFill="1" applyBorder="1" applyAlignment="1">
      <alignment horizontal="right"/>
    </xf>
    <xf numFmtId="0" fontId="2" fillId="3" borderId="10" xfId="0" applyNumberFormat="1" applyFont="1" applyFill="1" applyBorder="1"/>
    <xf numFmtId="0" fontId="2" fillId="0" borderId="10" xfId="0" applyNumberFormat="1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0" xfId="0" applyFont="1" applyBorder="1"/>
    <xf numFmtId="9" fontId="2" fillId="2" borderId="10" xfId="0" applyNumberFormat="1" applyFont="1" applyFill="1" applyBorder="1"/>
    <xf numFmtId="0" fontId="2" fillId="2" borderId="10" xfId="0" applyNumberFormat="1" applyFont="1" applyFill="1" applyBorder="1"/>
    <xf numFmtId="3" fontId="2" fillId="3" borderId="10" xfId="0" applyNumberFormat="1" applyFont="1" applyFill="1" applyBorder="1"/>
    <xf numFmtId="9" fontId="2" fillId="3" borderId="10" xfId="0" applyNumberFormat="1" applyFont="1" applyFill="1" applyBorder="1"/>
    <xf numFmtId="0" fontId="2" fillId="0" borderId="10" xfId="0" applyNumberFormat="1" applyFont="1" applyBorder="1"/>
    <xf numFmtId="0" fontId="6" fillId="3" borderId="10" xfId="0" applyFont="1" applyFill="1" applyBorder="1" applyAlignment="1">
      <alignment horizontal="right"/>
    </xf>
    <xf numFmtId="0" fontId="16" fillId="3" borderId="10" xfId="0" applyFont="1" applyFill="1" applyBorder="1"/>
    <xf numFmtId="0" fontId="5" fillId="0" borderId="10" xfId="0" applyFont="1" applyFill="1" applyBorder="1"/>
    <xf numFmtId="0" fontId="17" fillId="3" borderId="10" xfId="0" applyFont="1" applyFill="1" applyBorder="1"/>
    <xf numFmtId="9" fontId="14" fillId="2" borderId="10" xfId="0" applyNumberFormat="1" applyFont="1" applyFill="1" applyBorder="1"/>
    <xf numFmtId="0" fontId="3" fillId="0" borderId="0" xfId="0" applyFont="1" applyFill="1"/>
    <xf numFmtId="0" fontId="11" fillId="6" borderId="10" xfId="0" applyFont="1" applyFill="1" applyBorder="1" applyAlignment="1">
      <alignment horizontal="center"/>
    </xf>
    <xf numFmtId="0" fontId="3" fillId="0" borderId="10" xfId="0" applyFont="1" applyFill="1" applyBorder="1"/>
    <xf numFmtId="0" fontId="5" fillId="0" borderId="10" xfId="0" applyFont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9" fontId="8" fillId="7" borderId="1" xfId="0" applyNumberFormat="1" applyFont="1" applyFill="1" applyBorder="1"/>
    <xf numFmtId="9" fontId="8" fillId="7" borderId="9" xfId="0" applyNumberFormat="1" applyFont="1" applyFill="1" applyBorder="1"/>
    <xf numFmtId="9" fontId="8" fillId="7" borderId="25" xfId="0" applyNumberFormat="1" applyFont="1" applyFill="1" applyBorder="1"/>
    <xf numFmtId="0" fontId="1" fillId="0" borderId="0" xfId="0" applyFont="1" applyFill="1" applyBorder="1"/>
    <xf numFmtId="0" fontId="19" fillId="2" borderId="10" xfId="0" applyFont="1" applyFill="1" applyBorder="1"/>
    <xf numFmtId="0" fontId="8" fillId="7" borderId="19" xfId="0" applyFont="1" applyFill="1" applyBorder="1"/>
    <xf numFmtId="0" fontId="8" fillId="7" borderId="20" xfId="0" applyFont="1" applyFill="1" applyBorder="1"/>
    <xf numFmtId="0" fontId="8" fillId="7" borderId="21" xfId="0" applyFont="1" applyFill="1" applyBorder="1"/>
    <xf numFmtId="0" fontId="4" fillId="0" borderId="0" xfId="0" applyFont="1" applyFill="1"/>
    <xf numFmtId="0" fontId="7" fillId="0" borderId="0" xfId="0" applyFont="1" applyFill="1"/>
    <xf numFmtId="0" fontId="18" fillId="4" borderId="26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0" fontId="8" fillId="7" borderId="1" xfId="0" applyFont="1" applyFill="1" applyBorder="1"/>
    <xf numFmtId="0" fontId="8" fillId="7" borderId="2" xfId="0" applyFont="1" applyFill="1" applyBorder="1"/>
    <xf numFmtId="0" fontId="8" fillId="7" borderId="3" xfId="0" applyFont="1" applyFill="1" applyBorder="1"/>
    <xf numFmtId="0" fontId="17" fillId="2" borderId="0" xfId="0" applyFont="1" applyFill="1"/>
    <xf numFmtId="0" fontId="17" fillId="2" borderId="10" xfId="0" applyFont="1" applyFill="1" applyBorder="1"/>
    <xf numFmtId="0" fontId="2" fillId="2" borderId="1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6" fillId="2" borderId="9" xfId="0" applyFont="1" applyFill="1" applyBorder="1"/>
    <xf numFmtId="0" fontId="20" fillId="2" borderId="10" xfId="0" applyFont="1" applyFill="1" applyBorder="1"/>
    <xf numFmtId="0" fontId="15" fillId="2" borderId="19" xfId="0" applyFont="1" applyFill="1" applyBorder="1"/>
    <xf numFmtId="0" fontId="14" fillId="2" borderId="1" xfId="0" applyFont="1" applyFill="1" applyBorder="1"/>
    <xf numFmtId="0" fontId="1" fillId="0" borderId="0" xfId="0" applyFont="1"/>
    <xf numFmtId="0" fontId="12" fillId="2" borderId="0" xfId="0" applyFont="1" applyFill="1"/>
    <xf numFmtId="0" fontId="12" fillId="4" borderId="10" xfId="0" applyFont="1" applyFill="1" applyBorder="1"/>
    <xf numFmtId="3" fontId="2" fillId="4" borderId="10" xfId="0" applyNumberFormat="1" applyFont="1" applyFill="1" applyBorder="1"/>
    <xf numFmtId="0" fontId="3" fillId="4" borderId="10" xfId="0" applyFont="1" applyFill="1" applyBorder="1"/>
    <xf numFmtId="0" fontId="5" fillId="2" borderId="0" xfId="0" applyFont="1" applyFill="1"/>
    <xf numFmtId="0" fontId="16" fillId="2" borderId="0" xfId="0" applyFont="1" applyFill="1"/>
    <xf numFmtId="0" fontId="21" fillId="6" borderId="10" xfId="0" applyFont="1" applyFill="1" applyBorder="1" applyAlignment="1">
      <alignment horizontal="left"/>
    </xf>
    <xf numFmtId="0" fontId="22" fillId="0" borderId="0" xfId="0" applyFont="1"/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topLeftCell="A4" workbookViewId="0">
      <selection activeCell="C24" sqref="C24"/>
    </sheetView>
  </sheetViews>
  <sheetFormatPr defaultRowHeight="15"/>
  <cols>
    <col min="1" max="1" width="29.42578125" style="26" bestFit="1" customWidth="1"/>
    <col min="2" max="2" width="9.5703125" bestFit="1" customWidth="1"/>
    <col min="5" max="5" width="12" bestFit="1" customWidth="1"/>
    <col min="6" max="6" width="14" bestFit="1" customWidth="1"/>
    <col min="7" max="7" width="48.28515625" bestFit="1" customWidth="1"/>
    <col min="8" max="8" width="69.140625" style="105" bestFit="1" customWidth="1"/>
  </cols>
  <sheetData>
    <row r="1" spans="1:29" s="2" customFormat="1" ht="16.5" thickTop="1" thickBot="1">
      <c r="A1" s="29" t="s">
        <v>149</v>
      </c>
      <c r="B1" s="8" t="s">
        <v>150</v>
      </c>
      <c r="C1" s="9" t="s">
        <v>151</v>
      </c>
      <c r="D1" s="10"/>
      <c r="E1" s="11"/>
      <c r="F1" s="12"/>
      <c r="G1" s="13" t="s">
        <v>152</v>
      </c>
      <c r="H1" s="77"/>
      <c r="I1" s="1"/>
    </row>
    <row r="2" spans="1:29" s="2" customFormat="1" ht="14.45" customHeight="1" thickTop="1">
      <c r="A2" s="114" t="s">
        <v>207</v>
      </c>
      <c r="B2" s="115"/>
      <c r="C2" s="115"/>
      <c r="D2" s="115"/>
      <c r="E2" s="115"/>
      <c r="F2" s="115"/>
      <c r="G2" s="115"/>
      <c r="H2" s="116"/>
      <c r="I2" s="1"/>
    </row>
    <row r="3" spans="1:29" s="2" customFormat="1" ht="14.45" customHeight="1">
      <c r="A3" s="117"/>
      <c r="B3" s="118"/>
      <c r="C3" s="118"/>
      <c r="D3" s="118"/>
      <c r="E3" s="118"/>
      <c r="F3" s="118"/>
      <c r="G3" s="118"/>
      <c r="H3" s="119"/>
      <c r="I3" s="1"/>
    </row>
    <row r="4" spans="1:29" s="2" customFormat="1" ht="15" customHeight="1" thickBot="1">
      <c r="A4" s="120"/>
      <c r="B4" s="121"/>
      <c r="C4" s="121"/>
      <c r="D4" s="121"/>
      <c r="E4" s="121"/>
      <c r="F4" s="121"/>
      <c r="G4" s="121"/>
      <c r="H4" s="122"/>
      <c r="I4" s="1"/>
    </row>
    <row r="5" spans="1:29" s="2" customFormat="1" ht="17.25" thickTop="1" thickBot="1">
      <c r="A5" s="25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  <c r="I5" s="1"/>
    </row>
    <row r="6" spans="1:29" s="2" customFormat="1" ht="17.25" thickTop="1" thickBot="1">
      <c r="A6" s="27" t="s">
        <v>2</v>
      </c>
      <c r="B6" s="15"/>
      <c r="C6" s="18"/>
      <c r="D6" s="18">
        <v>34423</v>
      </c>
      <c r="E6" s="19">
        <v>3000</v>
      </c>
      <c r="F6" s="16">
        <v>8000</v>
      </c>
      <c r="G6" s="15" t="s">
        <v>3</v>
      </c>
      <c r="H6" s="17"/>
    </row>
    <row r="7" spans="1:29" s="2" customFormat="1" ht="17.25" thickTop="1" thickBot="1">
      <c r="A7" s="27" t="s">
        <v>4</v>
      </c>
      <c r="B7" s="15"/>
      <c r="C7" s="15"/>
      <c r="D7" s="31">
        <v>30327</v>
      </c>
      <c r="E7" s="16">
        <v>650</v>
      </c>
      <c r="F7" s="16" t="s">
        <v>6</v>
      </c>
      <c r="G7" s="15" t="s">
        <v>3</v>
      </c>
      <c r="H7" s="17"/>
    </row>
    <row r="8" spans="1:29" s="2" customFormat="1" ht="17.25" thickTop="1" thickBot="1">
      <c r="A8" s="83" t="s">
        <v>5</v>
      </c>
      <c r="B8" s="18">
        <v>28940</v>
      </c>
      <c r="C8" s="18">
        <v>28614</v>
      </c>
      <c r="D8" s="18">
        <v>28070</v>
      </c>
      <c r="E8" s="19">
        <v>325</v>
      </c>
      <c r="F8" s="16" t="s">
        <v>6</v>
      </c>
      <c r="G8" s="15" t="s">
        <v>7</v>
      </c>
      <c r="H8" s="17"/>
    </row>
    <row r="9" spans="1:29" s="2" customFormat="1" ht="17.25" thickTop="1" thickBot="1">
      <c r="A9" s="83" t="s">
        <v>8</v>
      </c>
      <c r="B9" s="15">
        <v>28026</v>
      </c>
      <c r="C9" s="15">
        <v>27710</v>
      </c>
      <c r="D9" s="15">
        <v>27183</v>
      </c>
      <c r="E9" s="16">
        <v>800</v>
      </c>
      <c r="F9" s="16" t="s">
        <v>6</v>
      </c>
      <c r="G9" s="15" t="s">
        <v>9</v>
      </c>
      <c r="H9" s="17" t="s">
        <v>10</v>
      </c>
    </row>
    <row r="10" spans="1:29" s="2" customFormat="1" ht="17.25" thickTop="1" thickBot="1">
      <c r="A10" s="27" t="s">
        <v>11</v>
      </c>
      <c r="B10" s="18">
        <v>27940</v>
      </c>
      <c r="C10" s="18">
        <v>27625</v>
      </c>
      <c r="D10" s="18">
        <v>27100</v>
      </c>
      <c r="E10" s="19" t="s">
        <v>6</v>
      </c>
      <c r="F10" s="16">
        <v>3000</v>
      </c>
      <c r="G10" s="15" t="s">
        <v>12</v>
      </c>
      <c r="H10" s="17" t="s">
        <v>13</v>
      </c>
    </row>
    <row r="11" spans="1:29" s="2" customFormat="1" ht="17.25" thickTop="1" thickBot="1">
      <c r="A11" s="27" t="s">
        <v>14</v>
      </c>
      <c r="B11" s="15">
        <v>27750</v>
      </c>
      <c r="C11" s="15">
        <v>27437</v>
      </c>
      <c r="D11" s="15">
        <v>26915</v>
      </c>
      <c r="E11" s="16">
        <v>750</v>
      </c>
      <c r="F11" s="16" t="s">
        <v>6</v>
      </c>
      <c r="G11" s="15" t="s">
        <v>15</v>
      </c>
      <c r="H11" s="17" t="s">
        <v>16</v>
      </c>
    </row>
    <row r="12" spans="1:29" s="2" customFormat="1" ht="17.25" thickTop="1" thickBot="1">
      <c r="A12" s="27" t="s">
        <v>17</v>
      </c>
      <c r="B12" s="18">
        <v>27642</v>
      </c>
      <c r="C12" s="18">
        <v>27331</v>
      </c>
      <c r="D12" s="18">
        <v>26811</v>
      </c>
      <c r="E12" s="19">
        <v>400</v>
      </c>
      <c r="F12" s="16" t="s">
        <v>6</v>
      </c>
      <c r="G12" s="15" t="s">
        <v>12</v>
      </c>
      <c r="H12" s="17"/>
    </row>
    <row r="13" spans="1:29" s="2" customFormat="1" ht="17.25" thickTop="1" thickBot="1">
      <c r="A13" s="83" t="s">
        <v>257</v>
      </c>
      <c r="B13" s="18">
        <v>27536</v>
      </c>
      <c r="C13" s="18">
        <v>27226</v>
      </c>
      <c r="D13" s="18">
        <v>26708</v>
      </c>
      <c r="E13" s="23"/>
      <c r="F13" s="23"/>
      <c r="G13" s="15" t="s">
        <v>258</v>
      </c>
      <c r="H13" s="17" t="s">
        <v>16</v>
      </c>
      <c r="J13" s="45"/>
      <c r="K13" s="45"/>
      <c r="L13" s="45"/>
      <c r="M13" s="45"/>
      <c r="N13" s="45"/>
    </row>
    <row r="14" spans="1:29" s="2" customFormat="1" ht="17.25" thickTop="1" thickBot="1">
      <c r="A14" s="83" t="s">
        <v>18</v>
      </c>
      <c r="B14" s="18">
        <v>27452</v>
      </c>
      <c r="C14" s="18">
        <v>27142</v>
      </c>
      <c r="D14" s="18">
        <v>26626</v>
      </c>
      <c r="E14" s="19">
        <v>200</v>
      </c>
      <c r="F14" s="16" t="s">
        <v>6</v>
      </c>
      <c r="G14" s="15" t="s">
        <v>19</v>
      </c>
      <c r="H14" s="17"/>
    </row>
    <row r="15" spans="1:29" s="1" customFormat="1" ht="17.25" thickTop="1" thickBot="1">
      <c r="A15" s="27" t="s">
        <v>20</v>
      </c>
      <c r="B15" s="18">
        <v>27344</v>
      </c>
      <c r="C15" s="18">
        <v>27036</v>
      </c>
      <c r="D15" s="18">
        <v>26522</v>
      </c>
      <c r="E15" s="16">
        <v>500</v>
      </c>
      <c r="F15" s="16" t="s">
        <v>6</v>
      </c>
      <c r="G15" s="15" t="s">
        <v>21</v>
      </c>
      <c r="H15" s="17"/>
    </row>
    <row r="16" spans="1:29" s="3" customFormat="1" ht="17.25" thickTop="1" thickBot="1">
      <c r="A16" s="27" t="s">
        <v>22</v>
      </c>
      <c r="B16" s="18">
        <v>27344</v>
      </c>
      <c r="C16" s="18">
        <v>27036</v>
      </c>
      <c r="D16" s="18">
        <v>26522</v>
      </c>
      <c r="E16" s="16">
        <v>850</v>
      </c>
      <c r="F16" s="16" t="s">
        <v>6</v>
      </c>
      <c r="G16" s="15" t="s">
        <v>21</v>
      </c>
      <c r="H16" s="17" t="s">
        <v>16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s="3" customFormat="1" ht="17.25" thickTop="1" thickBot="1">
      <c r="A17" s="83" t="s">
        <v>23</v>
      </c>
      <c r="B17" s="18">
        <v>26770</v>
      </c>
      <c r="C17" s="18">
        <v>26468</v>
      </c>
      <c r="D17" s="18">
        <v>25965</v>
      </c>
      <c r="E17" s="19">
        <v>200</v>
      </c>
      <c r="F17" s="16" t="s">
        <v>6</v>
      </c>
      <c r="G17" s="15" t="s">
        <v>24</v>
      </c>
      <c r="H17" s="17" t="s">
        <v>25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3" customFormat="1" ht="17.25" thickTop="1" thickBot="1">
      <c r="A18" s="27" t="s">
        <v>26</v>
      </c>
      <c r="B18" s="18">
        <v>26770</v>
      </c>
      <c r="C18" s="18">
        <v>26468</v>
      </c>
      <c r="D18" s="18">
        <v>25965</v>
      </c>
      <c r="E18" s="16">
        <v>100</v>
      </c>
      <c r="F18" s="16" t="s">
        <v>6</v>
      </c>
      <c r="G18" s="15"/>
      <c r="H18" s="36" t="s">
        <v>27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3" customFormat="1" ht="17.25" thickTop="1" thickBot="1">
      <c r="A19" s="27" t="s">
        <v>28</v>
      </c>
      <c r="B19" s="18">
        <v>26686</v>
      </c>
      <c r="C19" s="18">
        <v>26385</v>
      </c>
      <c r="D19" s="18">
        <v>25883</v>
      </c>
      <c r="E19" s="16">
        <v>550</v>
      </c>
      <c r="F19" s="16" t="s">
        <v>6</v>
      </c>
      <c r="G19" s="15" t="s">
        <v>15</v>
      </c>
      <c r="H19" s="17" t="s">
        <v>16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s="3" customFormat="1" ht="17.25" thickTop="1" thickBot="1">
      <c r="A20" s="27" t="s">
        <v>29</v>
      </c>
      <c r="B20" s="18">
        <v>26642</v>
      </c>
      <c r="C20" s="18">
        <v>26342</v>
      </c>
      <c r="D20" s="18">
        <v>25841</v>
      </c>
      <c r="E20" s="16">
        <v>70</v>
      </c>
      <c r="F20" s="16">
        <v>450</v>
      </c>
      <c r="G20" s="15"/>
      <c r="H20" s="17" t="s">
        <v>10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s="3" customFormat="1" ht="17.25" thickTop="1" thickBot="1">
      <c r="A21" s="83" t="s">
        <v>30</v>
      </c>
      <c r="B21" s="18">
        <v>26514</v>
      </c>
      <c r="C21" s="18">
        <v>26215</v>
      </c>
      <c r="D21" s="18">
        <v>25717</v>
      </c>
      <c r="E21" s="19" t="s">
        <v>6</v>
      </c>
      <c r="F21" s="16">
        <v>450</v>
      </c>
      <c r="G21" s="15" t="s">
        <v>24</v>
      </c>
      <c r="H21" s="17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s="3" customFormat="1" ht="17.25" thickTop="1" thickBot="1">
      <c r="A22" s="27" t="s">
        <v>31</v>
      </c>
      <c r="B22" s="18">
        <v>26494</v>
      </c>
      <c r="C22" s="18">
        <v>26195</v>
      </c>
      <c r="D22" s="18">
        <v>25697</v>
      </c>
      <c r="E22" s="19" t="s">
        <v>6</v>
      </c>
      <c r="F22" s="19">
        <v>1125</v>
      </c>
      <c r="G22" s="15" t="s">
        <v>32</v>
      </c>
      <c r="H22" s="17" t="s">
        <v>16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s="3" customFormat="1" ht="17.25" thickTop="1" thickBot="1">
      <c r="A23" s="27" t="s">
        <v>33</v>
      </c>
      <c r="B23" s="18">
        <v>26344</v>
      </c>
      <c r="C23" s="18">
        <v>26047</v>
      </c>
      <c r="D23" s="18">
        <v>25552</v>
      </c>
      <c r="E23" s="19">
        <v>70</v>
      </c>
      <c r="F23" s="16" t="s">
        <v>6</v>
      </c>
      <c r="G23" s="15" t="s">
        <v>32</v>
      </c>
      <c r="H23" s="17" t="s">
        <v>34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26" customFormat="1" ht="17.25" thickTop="1" thickBot="1">
      <c r="A24" s="83" t="s">
        <v>255</v>
      </c>
      <c r="B24" s="18">
        <v>26344</v>
      </c>
      <c r="C24" s="18">
        <v>26047</v>
      </c>
      <c r="D24" s="18">
        <v>25552</v>
      </c>
      <c r="E24" s="17">
        <v>45</v>
      </c>
      <c r="F24" s="16" t="s">
        <v>6</v>
      </c>
      <c r="G24" s="15" t="s">
        <v>256</v>
      </c>
      <c r="H24" s="17"/>
    </row>
    <row r="25" spans="1:29" s="3" customFormat="1" ht="17.25" thickTop="1" thickBot="1">
      <c r="A25" s="27" t="s">
        <v>35</v>
      </c>
      <c r="B25" s="18">
        <v>26324</v>
      </c>
      <c r="C25" s="18">
        <v>26027</v>
      </c>
      <c r="D25" s="18">
        <v>25532</v>
      </c>
      <c r="E25" s="16">
        <v>700</v>
      </c>
      <c r="F25" s="16">
        <v>2750</v>
      </c>
      <c r="G25" s="15" t="s">
        <v>36</v>
      </c>
      <c r="H25" s="17" t="s">
        <v>16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3" customFormat="1" ht="17.25" thickTop="1" thickBot="1">
      <c r="A26" s="27" t="s">
        <v>37</v>
      </c>
      <c r="B26" s="18">
        <v>26280</v>
      </c>
      <c r="C26" s="15">
        <v>25984</v>
      </c>
      <c r="D26" s="15">
        <v>25490</v>
      </c>
      <c r="E26" s="19">
        <v>400</v>
      </c>
      <c r="F26" s="19" t="s">
        <v>6</v>
      </c>
      <c r="G26" s="15" t="s">
        <v>12</v>
      </c>
      <c r="H26" s="17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s="3" customFormat="1" ht="17.25" thickTop="1" thickBot="1">
      <c r="A27" s="27" t="s">
        <v>38</v>
      </c>
      <c r="B27" s="18">
        <v>26260</v>
      </c>
      <c r="C27" s="18">
        <v>25964</v>
      </c>
      <c r="D27" s="18">
        <v>25470</v>
      </c>
      <c r="E27" s="16">
        <v>100</v>
      </c>
      <c r="F27" s="16">
        <v>570</v>
      </c>
      <c r="G27" s="15" t="s">
        <v>39</v>
      </c>
      <c r="H27" s="17" t="s">
        <v>16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s="3" customFormat="1" ht="17.25" thickTop="1" thickBot="1">
      <c r="A28" s="27" t="s">
        <v>40</v>
      </c>
      <c r="B28" s="15">
        <v>26026</v>
      </c>
      <c r="C28" s="18">
        <v>25732</v>
      </c>
      <c r="D28" s="18">
        <v>25243</v>
      </c>
      <c r="E28" s="16">
        <v>60</v>
      </c>
      <c r="F28" s="16" t="s">
        <v>6</v>
      </c>
      <c r="G28" s="15" t="s">
        <v>41</v>
      </c>
      <c r="H28" s="17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s="3" customFormat="1" ht="17.25" thickTop="1" thickBot="1">
      <c r="A29" s="28" t="s">
        <v>42</v>
      </c>
      <c r="B29" s="32">
        <v>25898</v>
      </c>
      <c r="C29" s="32">
        <v>25606</v>
      </c>
      <c r="D29" s="32">
        <v>25119</v>
      </c>
      <c r="E29" s="68">
        <v>290</v>
      </c>
      <c r="F29" s="68">
        <v>1700</v>
      </c>
      <c r="G29" s="20" t="s">
        <v>43</v>
      </c>
      <c r="H29" s="21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s="3" customFormat="1" ht="17.25" thickTop="1" thickBot="1">
      <c r="A30" s="27" t="s">
        <v>44</v>
      </c>
      <c r="B30" s="15">
        <v>25834</v>
      </c>
      <c r="C30" s="18">
        <v>25543</v>
      </c>
      <c r="D30" s="18">
        <v>25057</v>
      </c>
      <c r="E30" s="16" t="s">
        <v>6</v>
      </c>
      <c r="F30" s="19">
        <v>465</v>
      </c>
      <c r="G30" s="15" t="s">
        <v>45</v>
      </c>
      <c r="H30" s="1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s="3" customFormat="1" ht="17.25" thickTop="1" thickBot="1">
      <c r="A31" s="27" t="s">
        <v>46</v>
      </c>
      <c r="B31" s="15">
        <v>25812</v>
      </c>
      <c r="C31" s="18">
        <v>25521</v>
      </c>
      <c r="D31" s="18">
        <v>25036</v>
      </c>
      <c r="E31" s="19">
        <v>70</v>
      </c>
      <c r="F31" s="16" t="s">
        <v>6</v>
      </c>
      <c r="G31" s="15" t="s">
        <v>47</v>
      </c>
      <c r="H31" s="17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s="26" customFormat="1" ht="17.25" thickTop="1" thickBot="1">
      <c r="A32" s="83" t="s">
        <v>251</v>
      </c>
      <c r="B32" s="18">
        <v>25803</v>
      </c>
      <c r="C32" s="18">
        <v>25512</v>
      </c>
      <c r="D32" s="18">
        <v>25027</v>
      </c>
      <c r="E32" s="15">
        <v>200</v>
      </c>
      <c r="F32" s="99" t="s">
        <v>6</v>
      </c>
      <c r="G32" s="15" t="s">
        <v>55</v>
      </c>
      <c r="H32" s="17" t="s">
        <v>252</v>
      </c>
    </row>
    <row r="33" spans="1:29" s="4" customFormat="1" ht="17.25" thickTop="1" thickBot="1">
      <c r="A33" s="27" t="s">
        <v>48</v>
      </c>
      <c r="B33" s="15">
        <v>25748</v>
      </c>
      <c r="C33" s="18">
        <v>25458</v>
      </c>
      <c r="D33" s="18">
        <v>24974</v>
      </c>
      <c r="E33" s="19" t="s">
        <v>6</v>
      </c>
      <c r="F33" s="19">
        <v>400</v>
      </c>
      <c r="G33" s="15" t="s">
        <v>49</v>
      </c>
      <c r="H33" s="17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</row>
    <row r="34" spans="1:29" s="3" customFormat="1" ht="17.25" thickTop="1" thickBot="1">
      <c r="A34" s="27" t="s">
        <v>50</v>
      </c>
      <c r="B34" s="18">
        <v>25514</v>
      </c>
      <c r="C34" s="18">
        <v>25227</v>
      </c>
      <c r="D34" s="18">
        <v>24747</v>
      </c>
      <c r="E34" s="16">
        <v>250</v>
      </c>
      <c r="F34" s="16">
        <v>740</v>
      </c>
      <c r="G34" s="15" t="s">
        <v>19</v>
      </c>
      <c r="H34" s="3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3" customFormat="1" ht="17.25" thickTop="1" thickBot="1">
      <c r="A35" s="27" t="s">
        <v>51</v>
      </c>
      <c r="B35" s="15">
        <v>25494</v>
      </c>
      <c r="C35" s="18">
        <v>25206</v>
      </c>
      <c r="D35" s="18">
        <v>24727</v>
      </c>
      <c r="E35" s="16">
        <v>120</v>
      </c>
      <c r="F35" s="16">
        <v>700</v>
      </c>
      <c r="G35" s="15" t="s">
        <v>52</v>
      </c>
      <c r="H35" s="17" t="s">
        <v>53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s="3" customFormat="1" ht="17.25" thickTop="1" thickBot="1">
      <c r="A36" s="27" t="s">
        <v>54</v>
      </c>
      <c r="B36" s="15">
        <v>25472</v>
      </c>
      <c r="C36" s="15">
        <v>25185</v>
      </c>
      <c r="D36" s="15">
        <v>24706</v>
      </c>
      <c r="E36" s="16" t="s">
        <v>6</v>
      </c>
      <c r="F36" s="16">
        <v>780</v>
      </c>
      <c r="G36" s="15" t="s">
        <v>55</v>
      </c>
      <c r="H36" s="36" t="s">
        <v>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s="3" customFormat="1" ht="17.25" thickTop="1" thickBot="1">
      <c r="A37" s="27" t="s">
        <v>56</v>
      </c>
      <c r="B37" s="18">
        <v>25366</v>
      </c>
      <c r="C37" s="18">
        <v>25080</v>
      </c>
      <c r="D37" s="18">
        <v>24603</v>
      </c>
      <c r="E37" s="19">
        <v>60</v>
      </c>
      <c r="F37" s="19">
        <v>560</v>
      </c>
      <c r="G37" s="15" t="s">
        <v>55</v>
      </c>
      <c r="H37" s="17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5" customFormat="1" ht="17.25" thickTop="1" thickBot="1">
      <c r="A38" s="27" t="s">
        <v>57</v>
      </c>
      <c r="B38" s="15">
        <v>25068</v>
      </c>
      <c r="C38" s="18">
        <v>24785</v>
      </c>
      <c r="D38" s="18">
        <v>24314</v>
      </c>
      <c r="E38" s="16" t="s">
        <v>6</v>
      </c>
      <c r="F38" s="16">
        <v>550</v>
      </c>
      <c r="G38" s="15" t="s">
        <v>58</v>
      </c>
      <c r="H38" s="1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</row>
    <row r="39" spans="1:29" s="6" customFormat="1" ht="17.25" thickTop="1" thickBot="1">
      <c r="A39" s="28" t="s">
        <v>59</v>
      </c>
      <c r="B39" s="20">
        <v>25004</v>
      </c>
      <c r="C39" s="20">
        <v>24722</v>
      </c>
      <c r="D39" s="32">
        <v>24252</v>
      </c>
      <c r="E39" s="22">
        <v>30</v>
      </c>
      <c r="F39" s="22" t="s">
        <v>6</v>
      </c>
      <c r="G39" s="20" t="s">
        <v>60</v>
      </c>
      <c r="H39" s="21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s="3" customFormat="1" ht="17.25" thickTop="1" thickBot="1">
      <c r="A40" s="83" t="s">
        <v>61</v>
      </c>
      <c r="B40" s="18">
        <v>24898</v>
      </c>
      <c r="C40" s="18">
        <v>24617</v>
      </c>
      <c r="D40" s="18">
        <v>24149</v>
      </c>
      <c r="E40" s="19">
        <v>90</v>
      </c>
      <c r="F40" s="16" t="s">
        <v>6</v>
      </c>
      <c r="G40" s="15" t="s">
        <v>62</v>
      </c>
      <c r="H40" s="17" t="s">
        <v>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s="3" customFormat="1" ht="17.25" thickTop="1" thickBot="1">
      <c r="A41" s="83" t="s">
        <v>63</v>
      </c>
      <c r="B41" s="18">
        <v>24770</v>
      </c>
      <c r="C41" s="18">
        <v>24491</v>
      </c>
      <c r="D41" s="18">
        <v>24025</v>
      </c>
      <c r="E41" s="19">
        <v>50</v>
      </c>
      <c r="F41" s="16" t="s">
        <v>6</v>
      </c>
      <c r="G41" s="15" t="s">
        <v>24</v>
      </c>
      <c r="H41" s="17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29" s="3" customFormat="1" ht="17.25" thickTop="1" thickBot="1">
      <c r="A42" s="27" t="s">
        <v>64</v>
      </c>
      <c r="B42" s="15">
        <v>24684</v>
      </c>
      <c r="C42" s="18">
        <v>24406</v>
      </c>
      <c r="D42" s="18">
        <v>23942</v>
      </c>
      <c r="E42" s="19" t="s">
        <v>6</v>
      </c>
      <c r="F42" s="19">
        <v>400</v>
      </c>
      <c r="G42" s="15" t="s">
        <v>65</v>
      </c>
      <c r="H42" s="17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s="3" customFormat="1" ht="17.25" thickTop="1" thickBot="1">
      <c r="A43" s="27" t="s">
        <v>66</v>
      </c>
      <c r="B43" s="15">
        <v>24664</v>
      </c>
      <c r="C43" s="18">
        <v>24386</v>
      </c>
      <c r="D43" s="18">
        <v>23922</v>
      </c>
      <c r="E43" s="19" t="s">
        <v>6</v>
      </c>
      <c r="F43" s="16">
        <v>450</v>
      </c>
      <c r="G43" s="15" t="s">
        <v>67</v>
      </c>
      <c r="H43" s="17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s="3" customFormat="1" ht="17.25" thickTop="1" thickBot="1">
      <c r="A44" s="27" t="s">
        <v>68</v>
      </c>
      <c r="B44" s="15">
        <v>24600</v>
      </c>
      <c r="C44" s="18">
        <v>24322</v>
      </c>
      <c r="D44" s="18">
        <v>23860</v>
      </c>
      <c r="E44" s="16" t="s">
        <v>6</v>
      </c>
      <c r="F44" s="16">
        <v>450</v>
      </c>
      <c r="G44" s="15" t="s">
        <v>69</v>
      </c>
      <c r="H44" s="36" t="s">
        <v>70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s="3" customFormat="1" ht="17.25" thickTop="1" thickBot="1">
      <c r="A45" s="27" t="s">
        <v>71</v>
      </c>
      <c r="B45" s="18">
        <v>24536</v>
      </c>
      <c r="C45" s="15">
        <v>24259</v>
      </c>
      <c r="D45" s="18">
        <v>23798</v>
      </c>
      <c r="E45" s="19" t="s">
        <v>6</v>
      </c>
      <c r="F45" s="19">
        <v>575</v>
      </c>
      <c r="G45" s="15" t="s">
        <v>19</v>
      </c>
      <c r="H45" s="17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s="3" customFormat="1" ht="17.25" thickTop="1" thickBot="1">
      <c r="A46" s="27" t="s">
        <v>72</v>
      </c>
      <c r="B46" s="18">
        <v>24472</v>
      </c>
      <c r="C46" s="18">
        <v>24196</v>
      </c>
      <c r="D46" s="18">
        <v>23736</v>
      </c>
      <c r="E46" s="19">
        <v>175</v>
      </c>
      <c r="F46" s="19">
        <v>700</v>
      </c>
      <c r="G46" s="15" t="s">
        <v>62</v>
      </c>
      <c r="H46" s="17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s="3" customFormat="1" ht="17.25" thickTop="1" thickBot="1">
      <c r="A47" s="27" t="s">
        <v>73</v>
      </c>
      <c r="B47" s="18">
        <v>24450</v>
      </c>
      <c r="C47" s="15">
        <v>24175</v>
      </c>
      <c r="D47" s="18">
        <v>23715</v>
      </c>
      <c r="E47" s="16" t="s">
        <v>6</v>
      </c>
      <c r="F47" s="16">
        <v>430</v>
      </c>
      <c r="G47" s="15" t="s">
        <v>24</v>
      </c>
      <c r="H47" s="17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s="6" customFormat="1" ht="17.25" thickTop="1" thickBot="1">
      <c r="A48" s="27" t="s">
        <v>74</v>
      </c>
      <c r="B48" s="15">
        <v>24430</v>
      </c>
      <c r="C48" s="15">
        <v>24154</v>
      </c>
      <c r="D48" s="18">
        <v>23695</v>
      </c>
      <c r="E48" s="19">
        <v>90</v>
      </c>
      <c r="F48" s="19" t="s">
        <v>6</v>
      </c>
      <c r="G48" s="15" t="s">
        <v>69</v>
      </c>
      <c r="H48" s="17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s="3" customFormat="1" ht="17.25" thickTop="1" thickBot="1">
      <c r="A49" s="28" t="s">
        <v>75</v>
      </c>
      <c r="B49" s="20"/>
      <c r="C49" s="20"/>
      <c r="D49" s="32">
        <v>23609</v>
      </c>
      <c r="E49" s="22">
        <v>30</v>
      </c>
      <c r="F49" s="22" t="s">
        <v>6</v>
      </c>
      <c r="G49" s="20" t="s">
        <v>76</v>
      </c>
      <c r="H49" s="2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3" customFormat="1" ht="17.25" thickTop="1" thickBot="1">
      <c r="A50" s="27" t="s">
        <v>77</v>
      </c>
      <c r="B50" s="15">
        <v>24046</v>
      </c>
      <c r="C50" s="15">
        <v>23775</v>
      </c>
      <c r="D50" s="18">
        <v>23323</v>
      </c>
      <c r="E50" s="16" t="s">
        <v>6</v>
      </c>
      <c r="F50" s="19">
        <v>470</v>
      </c>
      <c r="G50" s="15" t="s">
        <v>78</v>
      </c>
      <c r="H50" s="17" t="s">
        <v>53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3" customFormat="1" ht="17.25" thickTop="1" thickBot="1">
      <c r="A51" s="83" t="s">
        <v>79</v>
      </c>
      <c r="B51" s="15">
        <v>22982</v>
      </c>
      <c r="C51" s="15">
        <v>22723</v>
      </c>
      <c r="D51" s="15">
        <v>22291</v>
      </c>
      <c r="E51" s="16">
        <v>14</v>
      </c>
      <c r="F51" s="16" t="s">
        <v>6</v>
      </c>
      <c r="G51" s="15" t="s">
        <v>80</v>
      </c>
      <c r="H51" s="17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s="3" customFormat="1" ht="17.25" thickTop="1" thickBot="1">
      <c r="A52" s="27" t="s">
        <v>81</v>
      </c>
      <c r="B52" s="15">
        <v>22918</v>
      </c>
      <c r="C52" s="15">
        <v>22660</v>
      </c>
      <c r="D52" s="18">
        <v>22229</v>
      </c>
      <c r="E52" s="16" t="s">
        <v>6</v>
      </c>
      <c r="F52" s="16">
        <v>400</v>
      </c>
      <c r="G52" s="15" t="s">
        <v>78</v>
      </c>
      <c r="H52" s="17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s="3" customFormat="1" ht="17.25" thickTop="1" thickBot="1">
      <c r="A53" s="27" t="s">
        <v>82</v>
      </c>
      <c r="B53" s="18">
        <v>22664</v>
      </c>
      <c r="C53" s="18">
        <v>22408</v>
      </c>
      <c r="D53" s="18">
        <v>21982</v>
      </c>
      <c r="E53" s="19" t="s">
        <v>6</v>
      </c>
      <c r="F53" s="16" t="s">
        <v>6</v>
      </c>
      <c r="G53" s="15" t="s">
        <v>24</v>
      </c>
      <c r="H53" s="17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s="3" customFormat="1" ht="17.25" thickTop="1" thickBot="1">
      <c r="A54" s="107" t="s">
        <v>261</v>
      </c>
      <c r="B54" s="23" t="s">
        <v>262</v>
      </c>
      <c r="C54" s="108">
        <v>4250</v>
      </c>
      <c r="D54" s="108">
        <v>3000</v>
      </c>
      <c r="E54" s="23"/>
      <c r="F54" s="23"/>
      <c r="G54" s="23" t="s">
        <v>88</v>
      </c>
      <c r="H54" s="109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9" s="3" customFormat="1" ht="17.25" thickTop="1" thickBot="1">
      <c r="A55" s="27" t="s">
        <v>85</v>
      </c>
      <c r="B55" s="18">
        <v>22578</v>
      </c>
      <c r="C55" s="15">
        <v>22323</v>
      </c>
      <c r="D55" s="18">
        <v>21899</v>
      </c>
      <c r="E55" s="16" t="s">
        <v>6</v>
      </c>
      <c r="F55" s="16">
        <v>345</v>
      </c>
      <c r="G55" s="15" t="s">
        <v>86</v>
      </c>
      <c r="H55" s="17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s="3" customFormat="1" ht="17.25" thickTop="1" thickBot="1">
      <c r="A56" s="27" t="s">
        <v>83</v>
      </c>
      <c r="B56" s="18">
        <v>22556</v>
      </c>
      <c r="C56" s="18">
        <v>22302</v>
      </c>
      <c r="D56" s="18">
        <v>21878</v>
      </c>
      <c r="E56" s="16" t="s">
        <v>6</v>
      </c>
      <c r="F56" s="16" t="s">
        <v>6</v>
      </c>
      <c r="G56" s="15" t="s">
        <v>84</v>
      </c>
      <c r="H56" s="17" t="s">
        <v>34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s="3" customFormat="1" ht="17.25" thickTop="1" thickBot="1">
      <c r="A57" s="27" t="s">
        <v>87</v>
      </c>
      <c r="B57" s="18">
        <v>22450</v>
      </c>
      <c r="C57" s="18">
        <v>22197</v>
      </c>
      <c r="D57" s="18">
        <v>21775</v>
      </c>
      <c r="E57" s="16">
        <v>10</v>
      </c>
      <c r="F57" s="16" t="s">
        <v>6</v>
      </c>
      <c r="G57" s="15" t="s">
        <v>88</v>
      </c>
      <c r="H57" s="17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29" s="3" customFormat="1" ht="17.25" thickTop="1" thickBot="1">
      <c r="A58" s="83" t="s">
        <v>249</v>
      </c>
      <c r="B58" s="18">
        <v>22174</v>
      </c>
      <c r="C58" s="18">
        <v>21924</v>
      </c>
      <c r="D58" s="18">
        <v>21507</v>
      </c>
      <c r="E58" s="17">
        <v>13</v>
      </c>
      <c r="F58" s="16" t="s">
        <v>6</v>
      </c>
      <c r="G58" s="15" t="s">
        <v>111</v>
      </c>
      <c r="H58" s="17" t="s">
        <v>250</v>
      </c>
      <c r="I58" s="45"/>
      <c r="J58" s="26"/>
      <c r="K58" s="26"/>
      <c r="L58" s="26"/>
      <c r="M58" s="26"/>
      <c r="N58" s="26"/>
      <c r="O58" s="26"/>
      <c r="P58" s="45"/>
      <c r="Q58" s="45"/>
      <c r="R58" s="45"/>
      <c r="S58" s="45"/>
      <c r="T58" s="45"/>
      <c r="U58" s="45"/>
      <c r="V58" s="45"/>
      <c r="W58" s="45"/>
      <c r="X58" s="45"/>
    </row>
    <row r="59" spans="1:29" s="3" customFormat="1" ht="17.25" thickTop="1" thickBot="1">
      <c r="A59" s="27" t="s">
        <v>89</v>
      </c>
      <c r="B59" s="18">
        <v>22344</v>
      </c>
      <c r="C59" s="18">
        <v>22092</v>
      </c>
      <c r="D59" s="18">
        <v>21672</v>
      </c>
      <c r="E59" s="16">
        <v>40</v>
      </c>
      <c r="F59" s="16" t="s">
        <v>6</v>
      </c>
      <c r="G59" s="15"/>
      <c r="H59" s="17" t="s">
        <v>90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spans="1:29" s="6" customFormat="1" ht="17.25" thickTop="1" thickBot="1">
      <c r="A60" s="27" t="s">
        <v>91</v>
      </c>
      <c r="B60" s="18">
        <v>22344</v>
      </c>
      <c r="C60" s="18">
        <v>22092</v>
      </c>
      <c r="D60" s="18">
        <v>21672</v>
      </c>
      <c r="E60" s="19">
        <v>20</v>
      </c>
      <c r="F60" s="19">
        <v>50</v>
      </c>
      <c r="G60" s="15"/>
      <c r="H60" s="17" t="s">
        <v>92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spans="1:29" s="3" customFormat="1" ht="17.25" thickTop="1" thickBot="1">
      <c r="A61" s="27" t="s">
        <v>93</v>
      </c>
      <c r="B61" s="18">
        <v>22216</v>
      </c>
      <c r="C61" s="18">
        <v>21966</v>
      </c>
      <c r="D61" s="18">
        <v>21548</v>
      </c>
      <c r="E61" s="19">
        <v>20</v>
      </c>
      <c r="F61" s="16" t="s">
        <v>6</v>
      </c>
      <c r="G61" s="15"/>
      <c r="H61" s="17" t="s">
        <v>94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29" s="7" customFormat="1" ht="17.25" thickTop="1" thickBot="1">
      <c r="A62" s="28" t="s">
        <v>95</v>
      </c>
      <c r="B62" s="33">
        <v>22088</v>
      </c>
      <c r="C62" s="32">
        <v>21839</v>
      </c>
      <c r="D62" s="32">
        <v>21424</v>
      </c>
      <c r="E62" s="68">
        <v>5</v>
      </c>
      <c r="F62" s="22" t="s">
        <v>6</v>
      </c>
      <c r="G62" s="20" t="s">
        <v>96</v>
      </c>
      <c r="H62" s="21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spans="1:29" s="3" customFormat="1" ht="17.25" thickTop="1" thickBot="1">
      <c r="A63" s="28" t="s">
        <v>97</v>
      </c>
      <c r="B63" s="32">
        <v>22068</v>
      </c>
      <c r="C63" s="32">
        <v>21819</v>
      </c>
      <c r="D63" s="32">
        <v>21404</v>
      </c>
      <c r="E63" s="68" t="s">
        <v>6</v>
      </c>
      <c r="F63" s="68">
        <v>60</v>
      </c>
      <c r="G63" s="20" t="s">
        <v>98</v>
      </c>
      <c r="H63" s="21" t="s">
        <v>34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29" s="3" customFormat="1" ht="17.25" thickTop="1" thickBot="1">
      <c r="A64" s="28" t="s">
        <v>99</v>
      </c>
      <c r="B64" s="32">
        <v>22068</v>
      </c>
      <c r="C64" s="32">
        <v>21819</v>
      </c>
      <c r="D64" s="32">
        <v>21404</v>
      </c>
      <c r="E64" s="68">
        <v>25</v>
      </c>
      <c r="F64" s="68">
        <v>100</v>
      </c>
      <c r="G64" s="20" t="s">
        <v>100</v>
      </c>
      <c r="H64" s="21" t="s">
        <v>34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spans="1:29" s="3" customFormat="1" ht="17.25" thickTop="1" thickBot="1">
      <c r="A65" s="83" t="s">
        <v>259</v>
      </c>
      <c r="B65" s="15">
        <v>21962</v>
      </c>
      <c r="C65" s="15">
        <v>21714</v>
      </c>
      <c r="D65" s="15">
        <v>21301</v>
      </c>
      <c r="E65" s="16" t="s">
        <v>6</v>
      </c>
      <c r="F65" s="100" t="s">
        <v>6</v>
      </c>
      <c r="G65" s="15"/>
      <c r="H65" s="17" t="s">
        <v>25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spans="1:29" s="3" customFormat="1" ht="17.25" thickTop="1" thickBot="1">
      <c r="A66" s="83" t="s">
        <v>101</v>
      </c>
      <c r="B66" s="15">
        <v>21962</v>
      </c>
      <c r="C66" s="15">
        <v>21714</v>
      </c>
      <c r="D66" s="15">
        <v>21301</v>
      </c>
      <c r="E66" s="16" t="s">
        <v>6</v>
      </c>
      <c r="F66" s="16">
        <v>100</v>
      </c>
      <c r="G66" s="15" t="s">
        <v>102</v>
      </c>
      <c r="H66" s="17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1:29" s="3" customFormat="1" ht="17.25" thickTop="1" thickBot="1">
      <c r="A67" s="27" t="s">
        <v>260</v>
      </c>
      <c r="B67" s="18">
        <v>21790</v>
      </c>
      <c r="C67" s="18">
        <v>21545</v>
      </c>
      <c r="D67" s="18">
        <v>21135</v>
      </c>
      <c r="E67" s="19">
        <v>20</v>
      </c>
      <c r="F67" s="16" t="s">
        <v>6</v>
      </c>
      <c r="G67" s="15" t="s">
        <v>80</v>
      </c>
      <c r="H67" s="17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spans="1:29" s="3" customFormat="1" ht="17.25" thickTop="1" thickBot="1">
      <c r="A68" s="27" t="s">
        <v>103</v>
      </c>
      <c r="B68" s="34">
        <v>21706</v>
      </c>
      <c r="C68" s="18">
        <v>21461</v>
      </c>
      <c r="D68" s="18">
        <v>21053</v>
      </c>
      <c r="E68" s="16" t="s">
        <v>6</v>
      </c>
      <c r="F68" s="16">
        <v>120</v>
      </c>
      <c r="G68" s="15" t="s">
        <v>104</v>
      </c>
      <c r="H68" s="17" t="s">
        <v>105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29" s="45" customFormat="1" ht="17.25" thickTop="1" thickBot="1">
      <c r="A69" s="83" t="s">
        <v>245</v>
      </c>
      <c r="B69" s="18">
        <v>21578</v>
      </c>
      <c r="C69" s="18">
        <v>21335</v>
      </c>
      <c r="D69" s="18">
        <v>20929</v>
      </c>
      <c r="E69" s="15">
        <v>5</v>
      </c>
      <c r="F69" s="15" t="s">
        <v>6</v>
      </c>
      <c r="G69" s="15" t="s">
        <v>108</v>
      </c>
      <c r="H69" s="17"/>
    </row>
    <row r="70" spans="1:29" s="7" customFormat="1" ht="17.25" thickTop="1" thickBot="1">
      <c r="A70" s="27" t="s">
        <v>106</v>
      </c>
      <c r="B70" s="18">
        <v>21578</v>
      </c>
      <c r="C70" s="18">
        <v>21335</v>
      </c>
      <c r="D70" s="18">
        <v>20929</v>
      </c>
      <c r="E70" s="16" t="s">
        <v>6</v>
      </c>
      <c r="F70" s="16">
        <v>55</v>
      </c>
      <c r="G70" s="15" t="s">
        <v>80</v>
      </c>
      <c r="H70" s="17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29" s="3" customFormat="1" ht="17.25" thickTop="1" thickBot="1">
      <c r="A71" s="27" t="s">
        <v>107</v>
      </c>
      <c r="B71" s="18">
        <v>21472</v>
      </c>
      <c r="C71" s="18">
        <v>21230</v>
      </c>
      <c r="D71" s="18">
        <v>20826</v>
      </c>
      <c r="E71" s="16" t="s">
        <v>6</v>
      </c>
      <c r="F71" s="16">
        <v>140</v>
      </c>
      <c r="G71" s="15" t="s">
        <v>108</v>
      </c>
      <c r="H71" s="17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spans="1:29" s="3" customFormat="1" ht="17.25" thickTop="1" thickBot="1">
      <c r="A72" s="27" t="s">
        <v>109</v>
      </c>
      <c r="B72" s="34">
        <v>21386</v>
      </c>
      <c r="C72" s="18">
        <v>21145</v>
      </c>
      <c r="D72" s="18">
        <v>20743</v>
      </c>
      <c r="E72" s="16">
        <v>15</v>
      </c>
      <c r="F72" s="16" t="s">
        <v>6</v>
      </c>
      <c r="G72" s="15" t="s">
        <v>104</v>
      </c>
      <c r="H72" s="17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1:29" s="3" customFormat="1" ht="17.25" thickTop="1" thickBot="1">
      <c r="A73" s="27" t="s">
        <v>110</v>
      </c>
      <c r="B73" s="34">
        <v>21386</v>
      </c>
      <c r="C73" s="18">
        <v>21145</v>
      </c>
      <c r="D73" s="18">
        <v>20743</v>
      </c>
      <c r="E73" s="16" t="s">
        <v>6</v>
      </c>
      <c r="F73" s="16">
        <v>70</v>
      </c>
      <c r="G73" s="15" t="s">
        <v>111</v>
      </c>
      <c r="H73" s="17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s="6" customFormat="1" ht="17.25" thickTop="1" thickBot="1">
      <c r="A74" s="27" t="s">
        <v>112</v>
      </c>
      <c r="B74" s="18">
        <v>21280</v>
      </c>
      <c r="C74" s="18">
        <v>21040</v>
      </c>
      <c r="D74" s="18">
        <v>20640</v>
      </c>
      <c r="E74" s="16" t="s">
        <v>6</v>
      </c>
      <c r="F74" s="16">
        <v>100</v>
      </c>
      <c r="G74" s="110" t="s">
        <v>113</v>
      </c>
      <c r="H74" s="17"/>
      <c r="I74" s="88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29" s="6" customFormat="1" ht="17.25" thickTop="1" thickBot="1">
      <c r="A75" s="27" t="s">
        <v>114</v>
      </c>
      <c r="B75" s="34">
        <v>21258</v>
      </c>
      <c r="C75" s="18">
        <v>21019</v>
      </c>
      <c r="D75" s="18">
        <v>20619</v>
      </c>
      <c r="E75" s="16" t="s">
        <v>6</v>
      </c>
      <c r="F75" s="16">
        <v>90</v>
      </c>
      <c r="G75" s="15" t="s">
        <v>115</v>
      </c>
      <c r="H75" s="17" t="s">
        <v>34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1:29" s="6" customFormat="1" ht="17.25" thickTop="1" thickBot="1">
      <c r="A76" s="27" t="s">
        <v>116</v>
      </c>
      <c r="B76" s="15">
        <v>21174</v>
      </c>
      <c r="C76" s="15">
        <v>20935</v>
      </c>
      <c r="D76" s="18">
        <v>20537</v>
      </c>
      <c r="E76" s="19" t="s">
        <v>6</v>
      </c>
      <c r="F76" s="19">
        <v>380</v>
      </c>
      <c r="G76" s="15" t="s">
        <v>78</v>
      </c>
      <c r="H76" s="17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1:29" s="3" customFormat="1" ht="17.25" thickTop="1" thickBot="1">
      <c r="A77" s="27" t="s">
        <v>117</v>
      </c>
      <c r="B77" s="34">
        <v>20898</v>
      </c>
      <c r="C77" s="18">
        <v>20662</v>
      </c>
      <c r="D77" s="18">
        <v>20269</v>
      </c>
      <c r="E77" s="19">
        <v>30</v>
      </c>
      <c r="F77" s="16" t="s">
        <v>6</v>
      </c>
      <c r="G77" s="15" t="s">
        <v>118</v>
      </c>
      <c r="H77" s="17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</row>
    <row r="78" spans="1:29" s="3" customFormat="1" ht="17.25" thickTop="1" thickBot="1">
      <c r="A78" s="27" t="s">
        <v>119</v>
      </c>
      <c r="B78" s="18">
        <v>20876</v>
      </c>
      <c r="C78" s="18">
        <v>20640</v>
      </c>
      <c r="D78" s="18">
        <v>20248</v>
      </c>
      <c r="E78" s="16">
        <v>45</v>
      </c>
      <c r="F78" s="16">
        <v>200</v>
      </c>
      <c r="G78" s="15" t="s">
        <v>86</v>
      </c>
      <c r="H78" s="36" t="s">
        <v>16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</row>
    <row r="79" spans="1:29" s="7" customFormat="1" ht="17.25" thickTop="1" thickBot="1">
      <c r="A79" s="27" t="s">
        <v>120</v>
      </c>
      <c r="B79" s="18">
        <v>20428</v>
      </c>
      <c r="C79" s="18">
        <v>20472</v>
      </c>
      <c r="D79" s="18">
        <v>20083</v>
      </c>
      <c r="E79" s="19">
        <v>8</v>
      </c>
      <c r="F79" s="16" t="s">
        <v>6</v>
      </c>
      <c r="G79" s="15" t="s">
        <v>113</v>
      </c>
      <c r="H79" s="17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spans="1:29" s="3" customFormat="1" ht="17.25" thickTop="1" thickBot="1">
      <c r="A80" s="27" t="s">
        <v>121</v>
      </c>
      <c r="B80" s="18">
        <v>20428</v>
      </c>
      <c r="C80" s="18">
        <v>20198</v>
      </c>
      <c r="D80" s="18">
        <v>19814</v>
      </c>
      <c r="E80" s="16" t="s">
        <v>6</v>
      </c>
      <c r="F80" s="16">
        <v>100</v>
      </c>
      <c r="G80" s="15" t="s">
        <v>122</v>
      </c>
      <c r="H80" s="17" t="s">
        <v>34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spans="1:29" s="3" customFormat="1" ht="17.25" thickTop="1" thickBot="1">
      <c r="A81" s="27" t="s">
        <v>123</v>
      </c>
      <c r="B81" s="18">
        <v>20428</v>
      </c>
      <c r="C81" s="18">
        <v>20198</v>
      </c>
      <c r="D81" s="18">
        <v>19814</v>
      </c>
      <c r="E81" s="19" t="s">
        <v>6</v>
      </c>
      <c r="F81" s="16">
        <v>90</v>
      </c>
      <c r="G81" s="15" t="s">
        <v>124</v>
      </c>
      <c r="H81" s="17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spans="1:29" s="3" customFormat="1" ht="17.25" thickTop="1" thickBot="1">
      <c r="A82" s="27" t="s">
        <v>125</v>
      </c>
      <c r="B82" s="18">
        <v>20302</v>
      </c>
      <c r="C82" s="18">
        <v>20073</v>
      </c>
      <c r="D82" s="18">
        <v>19691</v>
      </c>
      <c r="E82" s="16">
        <v>6</v>
      </c>
      <c r="F82" s="16" t="s">
        <v>6</v>
      </c>
      <c r="G82" s="15" t="s">
        <v>124</v>
      </c>
      <c r="H82" s="17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29" s="3" customFormat="1" ht="17.25" thickTop="1" thickBot="1">
      <c r="A83" s="28" t="s">
        <v>126</v>
      </c>
      <c r="B83" s="33">
        <v>20302</v>
      </c>
      <c r="C83" s="32">
        <v>20073</v>
      </c>
      <c r="D83" s="32">
        <v>19691</v>
      </c>
      <c r="E83" s="68">
        <v>3</v>
      </c>
      <c r="F83" s="68" t="s">
        <v>6</v>
      </c>
      <c r="G83" s="20" t="s">
        <v>127</v>
      </c>
      <c r="H83" s="21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s="3" customFormat="1" ht="17.25" thickTop="1" thickBot="1">
      <c r="A84" s="28" t="s">
        <v>128</v>
      </c>
      <c r="B84" s="20">
        <v>20280</v>
      </c>
      <c r="C84" s="20">
        <v>20051</v>
      </c>
      <c r="D84" s="32">
        <v>19670</v>
      </c>
      <c r="E84" s="22">
        <v>20</v>
      </c>
      <c r="F84" s="22">
        <v>100</v>
      </c>
      <c r="G84" s="20" t="s">
        <v>129</v>
      </c>
      <c r="H84" s="21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s="3" customFormat="1" ht="17.25" thickTop="1" thickBot="1">
      <c r="A85" s="27" t="s">
        <v>130</v>
      </c>
      <c r="B85" s="18">
        <v>19808</v>
      </c>
      <c r="C85" s="18">
        <v>19431</v>
      </c>
      <c r="D85" s="18">
        <v>18960</v>
      </c>
      <c r="E85" s="19" t="s">
        <v>6</v>
      </c>
      <c r="F85" s="19" t="s">
        <v>6</v>
      </c>
      <c r="G85" s="15" t="s">
        <v>131</v>
      </c>
      <c r="H85" s="17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1:29" s="3" customFormat="1" ht="17.25" thickTop="1" thickBot="1">
      <c r="A86" s="27" t="s">
        <v>132</v>
      </c>
      <c r="B86" s="15">
        <v>19790</v>
      </c>
      <c r="C86" s="15">
        <v>19567</v>
      </c>
      <c r="D86" s="15">
        <v>19195</v>
      </c>
      <c r="E86" s="16">
        <v>4</v>
      </c>
      <c r="F86" s="16" t="s">
        <v>6</v>
      </c>
      <c r="G86" s="15" t="s">
        <v>80</v>
      </c>
      <c r="H86" s="17" t="s">
        <v>34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29" s="3" customFormat="1" ht="17.25" thickTop="1" thickBot="1">
      <c r="A87" s="28" t="s">
        <v>133</v>
      </c>
      <c r="B87" s="33">
        <v>19662</v>
      </c>
      <c r="C87" s="32">
        <v>19441</v>
      </c>
      <c r="D87" s="32">
        <v>19071</v>
      </c>
      <c r="E87" s="68">
        <v>5</v>
      </c>
      <c r="F87" s="68">
        <v>30</v>
      </c>
      <c r="G87" s="20" t="s">
        <v>134</v>
      </c>
      <c r="H87" s="21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29" s="3" customFormat="1" ht="17.25" thickTop="1" thickBot="1">
      <c r="A88" s="27" t="s">
        <v>135</v>
      </c>
      <c r="B88" s="18">
        <v>18684</v>
      </c>
      <c r="C88" s="18">
        <v>19967</v>
      </c>
      <c r="D88" s="18">
        <v>19587</v>
      </c>
      <c r="E88" s="19">
        <v>3</v>
      </c>
      <c r="F88" s="16" t="s">
        <v>6</v>
      </c>
      <c r="G88" s="15" t="s">
        <v>88</v>
      </c>
      <c r="H88" s="17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spans="1:29" s="3" customFormat="1" ht="17.25" thickTop="1" thickBot="1">
      <c r="A89" s="27" t="s">
        <v>136</v>
      </c>
      <c r="B89" s="34">
        <v>18408</v>
      </c>
      <c r="C89" s="18">
        <v>18347</v>
      </c>
      <c r="D89" s="18">
        <v>17998</v>
      </c>
      <c r="E89" s="19">
        <v>4</v>
      </c>
      <c r="F89" s="16" t="s">
        <v>6</v>
      </c>
      <c r="G89" s="15" t="s">
        <v>137</v>
      </c>
      <c r="H89" s="17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29" s="3" customFormat="1" ht="17.25" thickTop="1" thickBot="1">
      <c r="A90" s="27" t="s">
        <v>138</v>
      </c>
      <c r="B90" s="18">
        <v>18450</v>
      </c>
      <c r="C90" s="18">
        <v>18242</v>
      </c>
      <c r="D90" s="18">
        <v>17895</v>
      </c>
      <c r="E90" s="19">
        <v>15</v>
      </c>
      <c r="F90" s="16" t="s">
        <v>6</v>
      </c>
      <c r="G90" s="15" t="s">
        <v>124</v>
      </c>
      <c r="H90" s="17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spans="1:29" s="3" customFormat="1" ht="17.25" thickTop="1" thickBot="1">
      <c r="A91" s="27" t="s">
        <v>139</v>
      </c>
      <c r="B91" s="34">
        <v>18344</v>
      </c>
      <c r="C91" s="18">
        <v>18137</v>
      </c>
      <c r="D91" s="18">
        <v>17792</v>
      </c>
      <c r="E91" s="19" t="s">
        <v>6</v>
      </c>
      <c r="F91" s="16">
        <v>25</v>
      </c>
      <c r="G91" s="15" t="s">
        <v>104</v>
      </c>
      <c r="H91" s="24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spans="1:29" s="3" customFormat="1" ht="17.25" thickTop="1" thickBot="1">
      <c r="A92" s="27" t="s">
        <v>140</v>
      </c>
      <c r="B92" s="18">
        <v>18134</v>
      </c>
      <c r="C92" s="15"/>
      <c r="D92" s="15"/>
      <c r="E92" s="16"/>
      <c r="F92" s="16"/>
      <c r="G92" s="15" t="s">
        <v>141</v>
      </c>
      <c r="H92" s="17" t="s">
        <v>34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29" s="3" customFormat="1" ht="17.25" thickTop="1" thickBot="1">
      <c r="A93" s="27" t="s">
        <v>142</v>
      </c>
      <c r="B93" s="34">
        <v>18088</v>
      </c>
      <c r="C93" s="15"/>
      <c r="D93" s="15"/>
      <c r="E93" s="16"/>
      <c r="F93" s="16"/>
      <c r="G93" s="15" t="s">
        <v>143</v>
      </c>
      <c r="H93" s="17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s="3" customFormat="1" ht="17.25" thickTop="1" thickBot="1">
      <c r="A94" s="27" t="s">
        <v>144</v>
      </c>
      <c r="B94" s="18">
        <v>17946</v>
      </c>
      <c r="C94" s="15"/>
      <c r="D94" s="15"/>
      <c r="E94" s="16"/>
      <c r="F94" s="16"/>
      <c r="G94" s="15" t="s">
        <v>143</v>
      </c>
      <c r="H94" s="17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29" s="3" customFormat="1" ht="17.25" thickTop="1" thickBot="1">
      <c r="A95" s="27" t="s">
        <v>145</v>
      </c>
      <c r="B95" s="18">
        <v>17862</v>
      </c>
      <c r="C95" s="15"/>
      <c r="D95" s="15"/>
      <c r="E95" s="16"/>
      <c r="F95" s="16"/>
      <c r="G95" s="15" t="s">
        <v>141</v>
      </c>
      <c r="H95" s="17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29" s="3" customFormat="1" ht="17.25" thickTop="1" thickBot="1">
      <c r="A96" s="27" t="s">
        <v>146</v>
      </c>
      <c r="B96" s="34">
        <v>17812</v>
      </c>
      <c r="C96" s="15"/>
      <c r="D96" s="15"/>
      <c r="E96" s="16"/>
      <c r="F96" s="16"/>
      <c r="G96" s="15" t="s">
        <v>147</v>
      </c>
      <c r="H96" s="17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spans="1:29" s="3" customFormat="1" ht="17.25" thickTop="1" thickBot="1">
      <c r="A97" s="27" t="s">
        <v>148</v>
      </c>
      <c r="B97" s="34">
        <v>17450</v>
      </c>
      <c r="C97" s="18">
        <v>17253</v>
      </c>
      <c r="D97" s="18">
        <v>16925</v>
      </c>
      <c r="E97" s="19" t="s">
        <v>6</v>
      </c>
      <c r="F97" s="19">
        <v>135</v>
      </c>
      <c r="G97" s="15" t="s">
        <v>118</v>
      </c>
      <c r="H97" s="17" t="s">
        <v>105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29" s="3" customFormat="1" ht="15.75" thickTop="1">
      <c r="A98" s="26"/>
      <c r="B98"/>
      <c r="C98"/>
      <c r="D98"/>
      <c r="E98"/>
      <c r="F98"/>
      <c r="G98"/>
      <c r="H98" s="10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spans="1:29" s="3" customFormat="1">
      <c r="A99" s="26"/>
      <c r="B99"/>
      <c r="C99"/>
      <c r="D99"/>
      <c r="E99"/>
      <c r="F99"/>
      <c r="G99"/>
      <c r="H99" s="10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spans="1:29" s="3" customFormat="1">
      <c r="A100" s="26"/>
      <c r="B100"/>
      <c r="C100"/>
      <c r="D100"/>
      <c r="E100"/>
      <c r="F100"/>
      <c r="G100"/>
      <c r="H100" s="10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29" s="3" customFormat="1">
      <c r="A101" s="26"/>
      <c r="B101"/>
      <c r="C101"/>
      <c r="D101"/>
      <c r="E101"/>
      <c r="F101"/>
      <c r="G101"/>
      <c r="H101" s="10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spans="1:29" s="3" customFormat="1">
      <c r="A102" s="26"/>
      <c r="B102"/>
      <c r="C102"/>
      <c r="D102"/>
      <c r="E102"/>
      <c r="F102"/>
      <c r="G102"/>
      <c r="H102" s="10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spans="1:29" s="3" customFormat="1">
      <c r="A103" s="26"/>
      <c r="B103"/>
      <c r="C103"/>
      <c r="D103"/>
      <c r="E103"/>
      <c r="F103"/>
      <c r="G103"/>
      <c r="H103" s="10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29" s="3" customFormat="1">
      <c r="A104" s="26"/>
      <c r="B104"/>
      <c r="C104"/>
      <c r="D104"/>
      <c r="E104"/>
      <c r="F104"/>
      <c r="G104"/>
      <c r="H104" s="10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29" s="3" customFormat="1">
      <c r="A105" s="26"/>
      <c r="B105"/>
      <c r="C105"/>
      <c r="D105"/>
      <c r="E105"/>
      <c r="F105"/>
      <c r="G105"/>
      <c r="H105" s="10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29" s="3" customFormat="1">
      <c r="A106" s="26"/>
      <c r="B106"/>
      <c r="C106"/>
      <c r="D106"/>
      <c r="E106"/>
      <c r="F106"/>
      <c r="G106"/>
      <c r="H106" s="10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spans="1:29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>
      <selection activeCell="E28" sqref="E28"/>
    </sheetView>
  </sheetViews>
  <sheetFormatPr defaultRowHeight="15"/>
  <cols>
    <col min="1" max="1" width="25.7109375" bestFit="1" customWidth="1"/>
    <col min="2" max="2" width="9.5703125" bestFit="1" customWidth="1"/>
    <col min="5" max="5" width="12" style="105" bestFit="1" customWidth="1"/>
    <col min="6" max="6" width="14" style="105" bestFit="1" customWidth="1"/>
    <col min="7" max="7" width="50.85546875" bestFit="1" customWidth="1"/>
    <col min="8" max="8" width="51.7109375" style="105" bestFit="1" customWidth="1"/>
  </cols>
  <sheetData>
    <row r="1" spans="1:29" ht="16.5" thickTop="1" thickBot="1">
      <c r="A1" s="38" t="s">
        <v>149</v>
      </c>
      <c r="B1" s="39" t="s">
        <v>150</v>
      </c>
      <c r="C1" s="40" t="s">
        <v>151</v>
      </c>
      <c r="D1" s="41"/>
      <c r="E1" s="42"/>
      <c r="F1" s="43"/>
      <c r="G1" s="44" t="s">
        <v>152</v>
      </c>
      <c r="H1" s="1"/>
    </row>
    <row r="2" spans="1:29" ht="15.75" thickTop="1">
      <c r="A2" s="114" t="s">
        <v>206</v>
      </c>
      <c r="B2" s="115"/>
      <c r="C2" s="115"/>
      <c r="D2" s="115"/>
      <c r="E2" s="115"/>
      <c r="F2" s="115"/>
      <c r="G2" s="115"/>
      <c r="H2" s="116"/>
    </row>
    <row r="3" spans="1:29">
      <c r="A3" s="117"/>
      <c r="B3" s="118"/>
      <c r="C3" s="118"/>
      <c r="D3" s="118"/>
      <c r="E3" s="118"/>
      <c r="F3" s="118"/>
      <c r="G3" s="118"/>
      <c r="H3" s="119"/>
    </row>
    <row r="4" spans="1:29" ht="15.75" thickBot="1">
      <c r="A4" s="120"/>
      <c r="B4" s="121"/>
      <c r="C4" s="121"/>
      <c r="D4" s="121"/>
      <c r="E4" s="121"/>
      <c r="F4" s="121"/>
      <c r="G4" s="121"/>
      <c r="H4" s="122"/>
    </row>
    <row r="5" spans="1:29" ht="17.25" thickTop="1" thickBot="1">
      <c r="A5" s="25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</row>
    <row r="6" spans="1:29" s="26" customFormat="1" ht="17.25" thickTop="1" thickBot="1">
      <c r="A6" s="83" t="s">
        <v>253</v>
      </c>
      <c r="B6" s="18">
        <v>28196</v>
      </c>
      <c r="C6" s="18">
        <v>27878</v>
      </c>
      <c r="D6" s="18">
        <v>27348</v>
      </c>
      <c r="E6" s="101">
        <v>860</v>
      </c>
      <c r="F6" s="16" t="s">
        <v>6</v>
      </c>
      <c r="G6" s="15" t="s">
        <v>254</v>
      </c>
      <c r="H6" s="17"/>
    </row>
    <row r="7" spans="1:29" s="6" customFormat="1" ht="17.25" thickTop="1" thickBot="1">
      <c r="A7" s="28" t="s">
        <v>42</v>
      </c>
      <c r="B7" s="32">
        <v>26388</v>
      </c>
      <c r="C7" s="32">
        <v>26090</v>
      </c>
      <c r="D7" s="32">
        <v>25594</v>
      </c>
      <c r="E7" s="35">
        <v>315</v>
      </c>
      <c r="F7" s="35">
        <v>2000</v>
      </c>
      <c r="G7" s="20" t="s">
        <v>43</v>
      </c>
      <c r="H7" s="21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s="7" customFormat="1" ht="17.25" thickTop="1" thickBot="1">
      <c r="A8" s="27" t="s">
        <v>35</v>
      </c>
      <c r="B8" s="18">
        <v>25962</v>
      </c>
      <c r="C8" s="18">
        <v>25669</v>
      </c>
      <c r="D8" s="18">
        <v>25181</v>
      </c>
      <c r="E8" s="16">
        <v>620</v>
      </c>
      <c r="F8" s="16">
        <v>2750</v>
      </c>
      <c r="G8" s="15" t="s">
        <v>36</v>
      </c>
      <c r="H8" s="17" t="s">
        <v>16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s="3" customFormat="1" ht="17.25" thickTop="1" thickBot="1">
      <c r="A9" s="83" t="s">
        <v>8</v>
      </c>
      <c r="B9" s="15">
        <v>25706</v>
      </c>
      <c r="C9" s="15">
        <v>25416</v>
      </c>
      <c r="D9" s="15">
        <v>24933</v>
      </c>
      <c r="E9" s="16">
        <v>800</v>
      </c>
      <c r="F9" s="16" t="s">
        <v>6</v>
      </c>
      <c r="G9" s="15" t="s">
        <v>9</v>
      </c>
      <c r="H9" s="17" t="s">
        <v>10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s="7" customFormat="1" ht="17.25" thickTop="1" thickBot="1">
      <c r="A10" s="27" t="s">
        <v>28</v>
      </c>
      <c r="B10" s="18">
        <v>25600</v>
      </c>
      <c r="C10" s="18">
        <v>25311</v>
      </c>
      <c r="D10" s="18">
        <v>24830</v>
      </c>
      <c r="E10" s="16">
        <v>510</v>
      </c>
      <c r="F10" s="16">
        <v>2300</v>
      </c>
      <c r="G10" s="15" t="s">
        <v>15</v>
      </c>
      <c r="H10" s="17" t="s">
        <v>16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</row>
    <row r="11" spans="1:29" s="7" customFormat="1" ht="17.25" thickTop="1" thickBot="1">
      <c r="A11" s="27" t="s">
        <v>159</v>
      </c>
      <c r="B11" s="18">
        <v>25483</v>
      </c>
      <c r="C11" s="18">
        <v>25196</v>
      </c>
      <c r="D11" s="18">
        <v>24717</v>
      </c>
      <c r="E11" s="19">
        <v>125</v>
      </c>
      <c r="F11" s="19">
        <v>770</v>
      </c>
      <c r="G11" s="15" t="s">
        <v>160</v>
      </c>
      <c r="H11" s="1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s="7" customFormat="1" ht="17.25" thickTop="1" thickBot="1">
      <c r="A12" s="27" t="s">
        <v>161</v>
      </c>
      <c r="B12" s="18">
        <v>25302</v>
      </c>
      <c r="C12" s="18">
        <v>25017</v>
      </c>
      <c r="D12" s="18">
        <v>24541</v>
      </c>
      <c r="E12" s="19">
        <v>100</v>
      </c>
      <c r="F12" s="19">
        <v>650</v>
      </c>
      <c r="G12" s="15" t="s">
        <v>160</v>
      </c>
      <c r="H12" s="1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29" s="7" customFormat="1" ht="17.25" thickTop="1" thickBot="1">
      <c r="A13" s="27" t="s">
        <v>162</v>
      </c>
      <c r="B13" s="15">
        <v>25302</v>
      </c>
      <c r="C13" s="15">
        <v>25017</v>
      </c>
      <c r="D13" s="15">
        <v>24541</v>
      </c>
      <c r="E13" s="19">
        <v>150</v>
      </c>
      <c r="F13" s="16">
        <v>800</v>
      </c>
      <c r="G13" s="15" t="s">
        <v>163</v>
      </c>
      <c r="H13" s="1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s="6" customFormat="1" ht="17.25" thickTop="1" thickBot="1">
      <c r="A14" s="28" t="s">
        <v>164</v>
      </c>
      <c r="B14" s="32">
        <v>25132</v>
      </c>
      <c r="C14" s="20">
        <v>24848</v>
      </c>
      <c r="D14" s="32">
        <v>24376</v>
      </c>
      <c r="E14" s="22">
        <v>145</v>
      </c>
      <c r="F14" s="22">
        <v>350</v>
      </c>
      <c r="G14" s="20" t="s">
        <v>165</v>
      </c>
      <c r="H14" s="21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29" s="3" customFormat="1" ht="17.25" thickTop="1" thickBot="1">
      <c r="A15" s="27" t="s">
        <v>14</v>
      </c>
      <c r="B15" s="15">
        <v>24536</v>
      </c>
      <c r="C15" s="15">
        <v>24259</v>
      </c>
      <c r="D15" s="15">
        <v>23798</v>
      </c>
      <c r="E15" s="16">
        <v>650</v>
      </c>
      <c r="F15" s="16" t="s">
        <v>6</v>
      </c>
      <c r="G15" s="15" t="s">
        <v>15</v>
      </c>
      <c r="H15" s="17" t="s">
        <v>16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s="3" customFormat="1" ht="17.25" thickTop="1" thickBot="1">
      <c r="A16" s="27" t="s">
        <v>166</v>
      </c>
      <c r="B16" s="15">
        <v>24536</v>
      </c>
      <c r="C16" s="18">
        <v>24259</v>
      </c>
      <c r="D16" s="18">
        <v>23798</v>
      </c>
      <c r="E16" s="19">
        <v>380</v>
      </c>
      <c r="F16" s="19">
        <v>945</v>
      </c>
      <c r="G16" s="15" t="s">
        <v>167</v>
      </c>
      <c r="H16" s="17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s="7" customFormat="1" ht="17.25" thickTop="1" thickBot="1">
      <c r="A17" s="27" t="s">
        <v>168</v>
      </c>
      <c r="B17" s="15">
        <v>24344</v>
      </c>
      <c r="C17" s="15">
        <v>24070</v>
      </c>
      <c r="D17" s="18">
        <v>23612</v>
      </c>
      <c r="E17" s="16">
        <v>135</v>
      </c>
      <c r="F17" s="16">
        <v>630</v>
      </c>
      <c r="G17" s="15" t="s">
        <v>169</v>
      </c>
      <c r="H17" s="17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s="7" customFormat="1" ht="17.25" thickTop="1" thickBot="1">
      <c r="A18" s="27" t="s">
        <v>170</v>
      </c>
      <c r="B18" s="15">
        <v>24174</v>
      </c>
      <c r="C18" s="15">
        <v>23901</v>
      </c>
      <c r="D18" s="18">
        <v>23447</v>
      </c>
      <c r="E18" s="19">
        <v>155</v>
      </c>
      <c r="F18" s="19">
        <v>450</v>
      </c>
      <c r="G18" s="15" t="s">
        <v>169</v>
      </c>
      <c r="H18" s="17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s="7" customFormat="1" ht="17.25" thickTop="1" thickBot="1">
      <c r="A19" s="27" t="s">
        <v>116</v>
      </c>
      <c r="B19" s="15">
        <v>23174</v>
      </c>
      <c r="C19" s="15">
        <v>22913</v>
      </c>
      <c r="D19" s="18">
        <v>22477</v>
      </c>
      <c r="E19" s="19" t="s">
        <v>6</v>
      </c>
      <c r="F19" s="19">
        <v>450</v>
      </c>
      <c r="G19" s="15" t="s">
        <v>78</v>
      </c>
      <c r="H19" s="17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s="3" customFormat="1" ht="17.25" thickTop="1" thickBot="1">
      <c r="A20" s="27" t="s">
        <v>77</v>
      </c>
      <c r="B20" s="15">
        <v>23068</v>
      </c>
      <c r="C20" s="15">
        <v>22808</v>
      </c>
      <c r="D20" s="18">
        <v>22374</v>
      </c>
      <c r="E20" s="16">
        <v>250</v>
      </c>
      <c r="F20" s="19" t="s">
        <v>6</v>
      </c>
      <c r="G20" s="15" t="s">
        <v>78</v>
      </c>
      <c r="H20" s="17" t="s">
        <v>53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s="7" customFormat="1" ht="17.25" thickTop="1" thickBot="1">
      <c r="A21" s="27" t="s">
        <v>171</v>
      </c>
      <c r="B21" s="15">
        <v>23004</v>
      </c>
      <c r="C21" s="15">
        <v>22744</v>
      </c>
      <c r="D21" s="18">
        <v>22312</v>
      </c>
      <c r="E21" s="19">
        <v>85</v>
      </c>
      <c r="F21" s="19">
        <v>410</v>
      </c>
      <c r="G21" s="15" t="s">
        <v>172</v>
      </c>
      <c r="H21" s="17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s="3" customFormat="1" ht="17.25" thickTop="1" thickBot="1">
      <c r="A22" s="27" t="s">
        <v>74</v>
      </c>
      <c r="B22" s="15">
        <v>22684</v>
      </c>
      <c r="C22" s="15">
        <v>22428</v>
      </c>
      <c r="D22" s="18">
        <v>22002</v>
      </c>
      <c r="E22" s="19">
        <v>85</v>
      </c>
      <c r="F22" s="19">
        <v>500</v>
      </c>
      <c r="G22" s="15" t="s">
        <v>69</v>
      </c>
      <c r="H22" s="17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s="3" customFormat="1" ht="17.25" thickTop="1" thickBot="1">
      <c r="A23" s="27" t="s">
        <v>72</v>
      </c>
      <c r="B23" s="18">
        <v>22642</v>
      </c>
      <c r="C23" s="18">
        <v>22387</v>
      </c>
      <c r="D23" s="18">
        <v>21961</v>
      </c>
      <c r="E23" s="19" t="s">
        <v>6</v>
      </c>
      <c r="F23" s="19">
        <v>630</v>
      </c>
      <c r="G23" s="15" t="s">
        <v>62</v>
      </c>
      <c r="H23" s="17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s="3" customFormat="1" ht="17.25" thickTop="1" thickBot="1">
      <c r="A24" s="27" t="s">
        <v>68</v>
      </c>
      <c r="B24" s="15">
        <v>22514</v>
      </c>
      <c r="C24" s="15">
        <v>22260</v>
      </c>
      <c r="D24" s="18">
        <v>21837</v>
      </c>
      <c r="E24" s="16" t="s">
        <v>6</v>
      </c>
      <c r="F24" s="16">
        <v>450</v>
      </c>
      <c r="G24" s="15" t="s">
        <v>69</v>
      </c>
      <c r="H24" s="36" t="s">
        <v>70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s="3" customFormat="1" ht="17.25" thickTop="1" thickBot="1">
      <c r="A25" s="83" t="s">
        <v>173</v>
      </c>
      <c r="B25" s="18">
        <v>22386</v>
      </c>
      <c r="C25" s="15">
        <v>22134</v>
      </c>
      <c r="D25" s="15">
        <v>21713</v>
      </c>
      <c r="E25" s="17">
        <v>20</v>
      </c>
      <c r="F25" s="16" t="s">
        <v>6</v>
      </c>
      <c r="G25" s="15" t="s">
        <v>174</v>
      </c>
      <c r="H25" s="17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s="3" customFormat="1" ht="17.25" thickTop="1" thickBot="1">
      <c r="A26" s="83" t="s">
        <v>61</v>
      </c>
      <c r="B26" s="18">
        <v>22216</v>
      </c>
      <c r="C26" s="18">
        <v>21966</v>
      </c>
      <c r="D26" s="18">
        <v>21548</v>
      </c>
      <c r="E26" s="19">
        <v>90</v>
      </c>
      <c r="F26" s="16" t="s">
        <v>6</v>
      </c>
      <c r="G26" s="15" t="s">
        <v>62</v>
      </c>
      <c r="H26" s="17" t="s">
        <v>16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s="3" customFormat="1" ht="17.25" thickTop="1" thickBot="1">
      <c r="A27" s="27" t="s">
        <v>175</v>
      </c>
      <c r="B27" s="18">
        <v>22152</v>
      </c>
      <c r="C27" s="15">
        <v>21902</v>
      </c>
      <c r="D27" s="18">
        <v>21486</v>
      </c>
      <c r="E27" s="19">
        <v>30</v>
      </c>
      <c r="F27" s="37" t="s">
        <v>6</v>
      </c>
      <c r="G27" s="15" t="s">
        <v>176</v>
      </c>
      <c r="H27" s="17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s="3" customFormat="1" ht="17.25" thickTop="1" thickBot="1">
      <c r="A28" s="27" t="s">
        <v>177</v>
      </c>
      <c r="B28" s="15">
        <v>21962</v>
      </c>
      <c r="C28" s="15">
        <v>21301</v>
      </c>
      <c r="D28" s="15">
        <v>21301</v>
      </c>
      <c r="E28" s="16">
        <v>30</v>
      </c>
      <c r="F28" s="16">
        <v>200</v>
      </c>
      <c r="G28" s="15" t="s">
        <v>178</v>
      </c>
      <c r="H28" s="17" t="s">
        <v>16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s="3" customFormat="1" ht="17.25" thickTop="1" thickBot="1">
      <c r="A29" s="27" t="s">
        <v>83</v>
      </c>
      <c r="B29" s="18">
        <v>21790</v>
      </c>
      <c r="C29" s="18">
        <v>21545</v>
      </c>
      <c r="D29" s="18">
        <v>21135</v>
      </c>
      <c r="E29" s="16" t="s">
        <v>6</v>
      </c>
      <c r="F29" s="16" t="s">
        <v>6</v>
      </c>
      <c r="G29" s="15" t="s">
        <v>84</v>
      </c>
      <c r="H29" s="17" t="s">
        <v>34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s="3" customFormat="1" ht="17.25" thickTop="1" thickBot="1">
      <c r="A30" s="27" t="s">
        <v>85</v>
      </c>
      <c r="B30" s="18">
        <v>21770</v>
      </c>
      <c r="C30" s="15">
        <v>21524</v>
      </c>
      <c r="D30" s="18">
        <v>21115</v>
      </c>
      <c r="E30" s="16" t="s">
        <v>6</v>
      </c>
      <c r="F30" s="16">
        <v>345</v>
      </c>
      <c r="G30" s="15" t="s">
        <v>86</v>
      </c>
      <c r="H30" s="1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s="3" customFormat="1" ht="17.25" thickTop="1" thickBot="1">
      <c r="A31" s="27" t="s">
        <v>179</v>
      </c>
      <c r="B31" s="15">
        <v>21578</v>
      </c>
      <c r="C31" s="15">
        <v>21335</v>
      </c>
      <c r="D31" s="18">
        <v>20929</v>
      </c>
      <c r="E31" s="16" t="s">
        <v>6</v>
      </c>
      <c r="F31" s="16">
        <v>600</v>
      </c>
      <c r="G31" s="15" t="s">
        <v>180</v>
      </c>
      <c r="H31" s="17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s="3" customFormat="1" ht="17.25" thickTop="1" thickBot="1">
      <c r="A32" s="27" t="s">
        <v>182</v>
      </c>
      <c r="B32" s="18">
        <v>21450</v>
      </c>
      <c r="C32" s="18">
        <v>21208</v>
      </c>
      <c r="D32" s="18">
        <v>16595</v>
      </c>
      <c r="E32" s="16">
        <v>30</v>
      </c>
      <c r="F32" s="16" t="s">
        <v>6</v>
      </c>
      <c r="G32" s="15" t="s">
        <v>174</v>
      </c>
      <c r="H32" s="17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s="3" customFormat="1" ht="17.25" thickTop="1" thickBot="1">
      <c r="A33" s="27" t="s">
        <v>81</v>
      </c>
      <c r="B33" s="15">
        <v>21430</v>
      </c>
      <c r="C33" s="15">
        <v>21188</v>
      </c>
      <c r="D33" s="18">
        <v>20785</v>
      </c>
      <c r="E33" s="16" t="s">
        <v>6</v>
      </c>
      <c r="F33" s="16">
        <v>400</v>
      </c>
      <c r="G33" s="15" t="s">
        <v>78</v>
      </c>
      <c r="H33" s="17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s="3" customFormat="1" ht="17.25" thickTop="1" thickBot="1">
      <c r="A34" s="27" t="s">
        <v>148</v>
      </c>
      <c r="B34" s="18">
        <v>21110</v>
      </c>
      <c r="C34" s="18">
        <v>20872</v>
      </c>
      <c r="D34" s="18">
        <v>20475</v>
      </c>
      <c r="E34" s="19" t="s">
        <v>6</v>
      </c>
      <c r="F34" s="19">
        <v>135</v>
      </c>
      <c r="G34" s="15" t="s">
        <v>118</v>
      </c>
      <c r="H34" s="17" t="s">
        <v>105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s="3" customFormat="1" ht="17.25" thickTop="1" thickBot="1">
      <c r="A35" s="102" t="s">
        <v>181</v>
      </c>
      <c r="B35" s="15">
        <v>20662</v>
      </c>
      <c r="C35" s="15">
        <v>20429</v>
      </c>
      <c r="D35" s="15">
        <v>20041</v>
      </c>
      <c r="E35" s="19">
        <v>32</v>
      </c>
      <c r="F35" s="16">
        <v>110</v>
      </c>
      <c r="G35" s="15" t="s">
        <v>176</v>
      </c>
      <c r="H35" s="103" t="s">
        <v>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s="3" customFormat="1" ht="17.25" thickTop="1" thickBot="1">
      <c r="A36" s="27" t="s">
        <v>138</v>
      </c>
      <c r="B36" s="18">
        <v>20110</v>
      </c>
      <c r="C36" s="18">
        <v>19883</v>
      </c>
      <c r="D36" s="18">
        <v>19505</v>
      </c>
      <c r="E36" s="19">
        <v>15</v>
      </c>
      <c r="F36" s="16" t="s">
        <v>6</v>
      </c>
      <c r="G36" s="15" t="s">
        <v>124</v>
      </c>
      <c r="H36" s="17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s="3" customFormat="1" ht="17.25" thickTop="1" thickBot="1">
      <c r="A37" s="27" t="s">
        <v>64</v>
      </c>
      <c r="B37" s="15">
        <v>19662</v>
      </c>
      <c r="C37" s="18">
        <v>19441</v>
      </c>
      <c r="D37" s="18">
        <v>19071</v>
      </c>
      <c r="E37" s="19" t="s">
        <v>6</v>
      </c>
      <c r="F37" s="19">
        <v>400</v>
      </c>
      <c r="G37" s="15" t="s">
        <v>65</v>
      </c>
      <c r="H37" s="17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s="3" customFormat="1" ht="17.25" thickTop="1" thickBot="1">
      <c r="A38" s="27" t="s">
        <v>119</v>
      </c>
      <c r="B38" s="18">
        <v>19620</v>
      </c>
      <c r="C38" s="18">
        <v>19399</v>
      </c>
      <c r="D38" s="18">
        <v>19030</v>
      </c>
      <c r="E38" s="16">
        <v>45</v>
      </c>
      <c r="F38" s="16">
        <v>200</v>
      </c>
      <c r="G38" s="15" t="s">
        <v>86</v>
      </c>
      <c r="H38" s="36" t="s">
        <v>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29" s="6" customFormat="1" ht="17.25" thickTop="1" thickBot="1">
      <c r="A39" s="28" t="s">
        <v>183</v>
      </c>
      <c r="C39" s="32"/>
      <c r="D39" s="33">
        <v>19600</v>
      </c>
      <c r="E39" s="21">
        <v>4</v>
      </c>
      <c r="F39" s="21">
        <v>50</v>
      </c>
      <c r="G39" s="20" t="s">
        <v>184</v>
      </c>
      <c r="H39" s="21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s="3" customFormat="1" ht="17.25" thickTop="1" thickBot="1">
      <c r="A40" s="27" t="s">
        <v>185</v>
      </c>
      <c r="B40" s="34">
        <v>19536</v>
      </c>
      <c r="C40" s="18">
        <v>19315</v>
      </c>
      <c r="D40" s="18">
        <v>18948</v>
      </c>
      <c r="E40" s="19" t="s">
        <v>6</v>
      </c>
      <c r="F40" s="19">
        <v>200</v>
      </c>
      <c r="G40" s="15" t="s">
        <v>186</v>
      </c>
      <c r="H40" s="17" t="s">
        <v>187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s="3" customFormat="1" ht="17.25" thickTop="1" thickBot="1">
      <c r="A41" s="27" t="s">
        <v>188</v>
      </c>
      <c r="B41" s="34">
        <v>19408</v>
      </c>
      <c r="C41" s="18">
        <v>19189</v>
      </c>
      <c r="D41" s="18">
        <v>18824</v>
      </c>
      <c r="E41" s="19" t="s">
        <v>6</v>
      </c>
      <c r="F41" s="19">
        <v>120</v>
      </c>
      <c r="G41" s="15" t="s">
        <v>178</v>
      </c>
      <c r="H41" s="17" t="s">
        <v>105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29" s="6" customFormat="1" ht="17.25" thickTop="1" thickBot="1">
      <c r="A42" s="28" t="s">
        <v>133</v>
      </c>
      <c r="B42" s="33">
        <v>18896</v>
      </c>
      <c r="C42" s="32">
        <v>18683</v>
      </c>
      <c r="D42" s="32">
        <v>18328</v>
      </c>
      <c r="E42" s="35">
        <v>5</v>
      </c>
      <c r="F42" s="35">
        <v>30</v>
      </c>
      <c r="G42" s="20" t="s">
        <v>134</v>
      </c>
      <c r="H42" s="21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s="6" customFormat="1" ht="17.25" thickTop="1" thickBot="1">
      <c r="A43" s="28" t="s">
        <v>189</v>
      </c>
      <c r="C43" s="20"/>
      <c r="D43" s="32">
        <v>18726</v>
      </c>
      <c r="E43" s="21"/>
      <c r="F43" s="21"/>
      <c r="G43" s="20" t="s">
        <v>190</v>
      </c>
      <c r="H43" s="21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s="6" customFormat="1" ht="17.25" thickTop="1" thickBot="1">
      <c r="A44" s="28" t="s">
        <v>191</v>
      </c>
      <c r="C44" s="20"/>
      <c r="D44" s="33">
        <v>18472</v>
      </c>
      <c r="E44" s="21"/>
      <c r="F44" s="21"/>
      <c r="G44" s="20" t="s">
        <v>192</v>
      </c>
      <c r="H44" s="21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s="3" customFormat="1" ht="17.25" thickTop="1" thickBot="1">
      <c r="A45" s="27" t="s">
        <v>193</v>
      </c>
      <c r="B45" s="15"/>
      <c r="C45" s="15"/>
      <c r="D45" s="18">
        <v>18344</v>
      </c>
      <c r="E45" s="17"/>
      <c r="F45" s="17"/>
      <c r="G45" s="15" t="s">
        <v>194</v>
      </c>
      <c r="H45" s="17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s="3" customFormat="1" ht="17.25" thickTop="1" thickBot="1">
      <c r="A46" s="27" t="s">
        <v>195</v>
      </c>
      <c r="B46" s="15"/>
      <c r="C46" s="15"/>
      <c r="D46" s="34">
        <v>18300</v>
      </c>
      <c r="E46" s="17"/>
      <c r="F46" s="17"/>
      <c r="G46" s="15" t="s">
        <v>196</v>
      </c>
      <c r="H46" s="17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s="3" customFormat="1" ht="17.25" thickTop="1" thickBot="1">
      <c r="A47" s="27" t="s">
        <v>199</v>
      </c>
      <c r="B47" s="15"/>
      <c r="C47" s="15"/>
      <c r="D47" s="34">
        <v>18088</v>
      </c>
      <c r="E47" s="17"/>
      <c r="F47" s="17"/>
      <c r="G47" s="15" t="s">
        <v>194</v>
      </c>
      <c r="H47" s="17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s="3" customFormat="1" ht="17.25" thickTop="1" thickBot="1">
      <c r="A48" s="27" t="s">
        <v>125</v>
      </c>
      <c r="B48" s="18">
        <v>18258</v>
      </c>
      <c r="C48" s="18">
        <v>18052</v>
      </c>
      <c r="D48" s="18">
        <v>17709</v>
      </c>
      <c r="E48" s="17">
        <v>6</v>
      </c>
      <c r="F48" s="17">
        <v>35</v>
      </c>
      <c r="G48" s="15" t="s">
        <v>124</v>
      </c>
      <c r="H48" s="17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s="6" customFormat="1" ht="17.25" thickTop="1" thickBot="1">
      <c r="A49" s="28" t="s">
        <v>197</v>
      </c>
      <c r="C49" s="20"/>
      <c r="D49" s="33">
        <v>18143</v>
      </c>
      <c r="E49" s="21"/>
      <c r="F49" s="21"/>
      <c r="G49" s="20" t="s">
        <v>198</v>
      </c>
      <c r="H49" s="2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3" customFormat="1" ht="17.25" thickTop="1" thickBot="1">
      <c r="A50" s="27" t="s">
        <v>123</v>
      </c>
      <c r="B50" s="18">
        <v>18130</v>
      </c>
      <c r="C50" s="18">
        <v>17926</v>
      </c>
      <c r="D50" s="18">
        <v>17585</v>
      </c>
      <c r="E50" s="16" t="s">
        <v>6</v>
      </c>
      <c r="F50" s="16">
        <v>130</v>
      </c>
      <c r="G50" s="15" t="s">
        <v>124</v>
      </c>
      <c r="H50" s="17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3" customFormat="1" ht="17.25" thickTop="1" thickBot="1">
      <c r="A51" s="27" t="s">
        <v>121</v>
      </c>
      <c r="B51" s="18">
        <v>18130</v>
      </c>
      <c r="C51" s="18">
        <v>17926</v>
      </c>
      <c r="D51" s="18">
        <v>17585</v>
      </c>
      <c r="E51" s="17">
        <v>20</v>
      </c>
      <c r="F51" s="16" t="s">
        <v>6</v>
      </c>
      <c r="G51" s="15" t="s">
        <v>122</v>
      </c>
      <c r="H51" s="17" t="s">
        <v>34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s="3" customFormat="1" ht="17.25" thickTop="1" thickBot="1">
      <c r="A52" s="27" t="s">
        <v>136</v>
      </c>
      <c r="B52" s="104">
        <v>17896</v>
      </c>
      <c r="C52" s="18">
        <v>17694</v>
      </c>
      <c r="D52" s="18">
        <v>17358</v>
      </c>
      <c r="E52" s="19">
        <v>15</v>
      </c>
      <c r="F52" s="16">
        <v>90</v>
      </c>
      <c r="G52" s="15" t="s">
        <v>137</v>
      </c>
      <c r="H52" s="17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s="3" customFormat="1" ht="17.25" thickTop="1" thickBot="1">
      <c r="A53" s="27" t="s">
        <v>200</v>
      </c>
      <c r="B53" s="15"/>
      <c r="C53" s="15"/>
      <c r="D53" s="15">
        <v>17556</v>
      </c>
      <c r="E53" s="17"/>
      <c r="F53" s="17"/>
      <c r="G53" s="15" t="s">
        <v>194</v>
      </c>
      <c r="H53" s="17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s="3" customFormat="1" ht="17.25" thickTop="1" thickBot="1">
      <c r="A54" s="27" t="s">
        <v>201</v>
      </c>
      <c r="B54" s="15"/>
      <c r="C54" s="15"/>
      <c r="D54" s="34">
        <v>17578</v>
      </c>
      <c r="E54" s="17"/>
      <c r="F54" s="17"/>
      <c r="G54" s="15" t="s">
        <v>202</v>
      </c>
      <c r="H54" s="17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spans="1:29" s="6" customFormat="1" ht="17.25" thickTop="1" thickBot="1">
      <c r="A55" s="28" t="s">
        <v>203</v>
      </c>
      <c r="B55" s="32">
        <v>17258</v>
      </c>
      <c r="C55" s="20"/>
      <c r="D55" s="20"/>
      <c r="E55" s="21"/>
      <c r="F55" s="21"/>
      <c r="G55" s="20" t="s">
        <v>204</v>
      </c>
      <c r="H55" s="21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s="3" customFormat="1" ht="17.25" thickTop="1" thickBot="1">
      <c r="A56" s="27" t="s">
        <v>205</v>
      </c>
      <c r="B56" s="15"/>
      <c r="C56" s="15"/>
      <c r="D56" s="18">
        <v>16986</v>
      </c>
      <c r="E56" s="17"/>
      <c r="F56" s="17"/>
      <c r="G56" s="15" t="s">
        <v>196</v>
      </c>
      <c r="H56" s="17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ht="15.75" thickTop="1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workbookViewId="0">
      <selection activeCell="A8" sqref="A8"/>
    </sheetView>
  </sheetViews>
  <sheetFormatPr defaultRowHeight="15"/>
  <cols>
    <col min="1" max="1" width="31.140625" bestFit="1" customWidth="1"/>
    <col min="2" max="2" width="15.5703125" customWidth="1"/>
    <col min="3" max="8" width="13.28515625" customWidth="1"/>
    <col min="10" max="10" width="10.5703125" bestFit="1" customWidth="1"/>
  </cols>
  <sheetData>
    <row r="1" spans="1:29" ht="16.5" thickTop="1" thickBot="1">
      <c r="A1" s="94" t="s">
        <v>208</v>
      </c>
      <c r="B1" s="95" t="s">
        <v>209</v>
      </c>
      <c r="C1" s="96"/>
      <c r="D1" s="84" t="s">
        <v>210</v>
      </c>
      <c r="E1" s="86"/>
      <c r="F1" s="86"/>
      <c r="G1" s="86"/>
      <c r="H1" s="85"/>
      <c r="I1" s="92"/>
      <c r="J1" s="93"/>
      <c r="K1" s="93"/>
      <c r="L1" s="93"/>
      <c r="M1" s="93"/>
      <c r="N1" s="93"/>
      <c r="O1" s="93"/>
      <c r="P1" s="93"/>
    </row>
    <row r="2" spans="1:29" ht="15.75" thickTop="1">
      <c r="A2" s="123" t="s">
        <v>211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5"/>
    </row>
    <row r="3" spans="1:29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</row>
    <row r="4" spans="1:29" ht="15.75" thickBo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1"/>
    </row>
    <row r="5" spans="1:29" ht="17.25" thickTop="1" thickBot="1">
      <c r="A5" s="52" t="s">
        <v>153</v>
      </c>
      <c r="B5" s="53" t="s">
        <v>212</v>
      </c>
      <c r="C5" s="53" t="s">
        <v>213</v>
      </c>
      <c r="D5" s="54">
        <v>0.3</v>
      </c>
      <c r="E5" s="55">
        <v>0.33</v>
      </c>
      <c r="F5" s="54">
        <v>0.35</v>
      </c>
      <c r="G5" s="54">
        <v>0.36</v>
      </c>
      <c r="H5" s="55">
        <v>0.38</v>
      </c>
      <c r="I5" s="54">
        <v>0.39</v>
      </c>
      <c r="J5" s="54">
        <v>0.4</v>
      </c>
      <c r="K5" s="55">
        <v>0.41</v>
      </c>
      <c r="L5" s="54">
        <v>0.43</v>
      </c>
      <c r="M5" s="55">
        <v>0.45</v>
      </c>
      <c r="N5" s="54">
        <v>0.48</v>
      </c>
      <c r="O5" s="55">
        <v>0.5</v>
      </c>
      <c r="P5" s="54">
        <v>0.51</v>
      </c>
      <c r="Q5" s="55">
        <v>0.53</v>
      </c>
      <c r="R5" s="54">
        <v>0.54</v>
      </c>
      <c r="S5" s="55">
        <v>0.55000000000000004</v>
      </c>
      <c r="T5" s="54">
        <v>0.56000000000000005</v>
      </c>
      <c r="U5" s="55">
        <v>0.57999999999999996</v>
      </c>
      <c r="V5" s="54">
        <v>0.6</v>
      </c>
      <c r="W5" s="55">
        <v>0.63</v>
      </c>
      <c r="X5" s="50">
        <v>0.65</v>
      </c>
      <c r="Y5" s="54">
        <v>0.66</v>
      </c>
      <c r="Z5" s="56">
        <v>0.68</v>
      </c>
      <c r="AA5" s="56">
        <v>0.7</v>
      </c>
      <c r="AB5" s="56">
        <v>0.71</v>
      </c>
      <c r="AC5" s="56">
        <v>0.73</v>
      </c>
    </row>
    <row r="6" spans="1:29" ht="17.25" thickTop="1" thickBot="1">
      <c r="A6" s="27" t="s">
        <v>2</v>
      </c>
      <c r="B6" s="57">
        <v>0.25</v>
      </c>
      <c r="C6" s="18">
        <v>34423</v>
      </c>
      <c r="D6" s="32"/>
      <c r="E6" s="32"/>
      <c r="F6" s="32"/>
      <c r="G6" s="32"/>
      <c r="H6" s="32"/>
      <c r="I6" s="20"/>
      <c r="J6" s="20"/>
      <c r="K6" s="32"/>
      <c r="L6" s="32"/>
      <c r="M6" s="58"/>
      <c r="N6" s="20"/>
      <c r="O6" s="20"/>
      <c r="P6" s="20"/>
      <c r="Q6" s="20"/>
      <c r="R6" s="20"/>
      <c r="S6" s="20"/>
      <c r="T6" s="59"/>
      <c r="U6" s="59"/>
      <c r="V6" s="60">
        <f>(C6*0.6)+C6</f>
        <v>55076.800000000003</v>
      </c>
      <c r="W6" s="61">
        <f>(C6*0.63)+C6</f>
        <v>56109.490000000005</v>
      </c>
      <c r="X6" s="61">
        <f>(C6*0.65)+C6</f>
        <v>56797.95</v>
      </c>
      <c r="Y6" s="58"/>
      <c r="Z6" s="61">
        <f>(C6*0.68)+C6</f>
        <v>57830.64</v>
      </c>
      <c r="AA6" s="62">
        <f>(C6*0.7)+C6</f>
        <v>58519.1</v>
      </c>
      <c r="AB6" s="62">
        <f>(C6*0.71)+C6</f>
        <v>58863.33</v>
      </c>
      <c r="AC6" s="62">
        <f>(C6*0.73)+C6</f>
        <v>59551.79</v>
      </c>
    </row>
    <row r="7" spans="1:29" ht="17.25" thickTop="1" thickBot="1">
      <c r="A7" s="27" t="s">
        <v>4</v>
      </c>
      <c r="B7" s="63">
        <v>0.25</v>
      </c>
      <c r="C7" s="64">
        <v>30327</v>
      </c>
      <c r="D7" s="65"/>
      <c r="E7" s="20"/>
      <c r="F7" s="20"/>
      <c r="G7" s="20"/>
      <c r="H7" s="20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59"/>
      <c r="U7" s="59"/>
      <c r="V7" s="60">
        <f>(C7*0.6)+C7</f>
        <v>48523.199999999997</v>
      </c>
      <c r="W7" s="61">
        <f>(C7*0.63)+C7</f>
        <v>49433.009999999995</v>
      </c>
      <c r="X7" s="61">
        <f>(C7*0.65)+C7</f>
        <v>50039.55</v>
      </c>
      <c r="Y7" s="58"/>
      <c r="Z7" s="61">
        <f t="shared" ref="Z7:Z20" si="0">(C7*0.68)+C7</f>
        <v>50949.36</v>
      </c>
      <c r="AA7" s="62">
        <f>(C7*0.7)+C7</f>
        <v>51555.899999999994</v>
      </c>
      <c r="AB7" s="62">
        <f>(C7*0.71)+C7</f>
        <v>51859.17</v>
      </c>
      <c r="AC7" s="62">
        <f>(C7*0.73)+C7</f>
        <v>52465.71</v>
      </c>
    </row>
    <row r="8" spans="1:29" ht="17.25" thickTop="1" thickBot="1">
      <c r="A8" s="106" t="s">
        <v>257</v>
      </c>
      <c r="B8" s="57">
        <v>0.23</v>
      </c>
      <c r="C8" s="110">
        <v>26708</v>
      </c>
      <c r="D8" s="32"/>
      <c r="E8" s="32"/>
      <c r="F8" s="32"/>
      <c r="G8" s="20"/>
      <c r="H8" s="3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9"/>
      <c r="W8" s="61">
        <f>(C8*0.63)+C8</f>
        <v>43534.04</v>
      </c>
      <c r="X8" s="58"/>
      <c r="Y8" s="30">
        <f>(C8*0.66)+C8</f>
        <v>44335.28</v>
      </c>
      <c r="Z8" s="61">
        <f>(C8*0.68)+C8</f>
        <v>44869.440000000002</v>
      </c>
      <c r="AA8" s="20"/>
      <c r="AB8" s="62">
        <f>(C8*0.71)+C8</f>
        <v>45670.68</v>
      </c>
      <c r="AC8" s="62">
        <f>(C8*0.73)+C8</f>
        <v>46204.84</v>
      </c>
    </row>
    <row r="9" spans="1:29" ht="17.25" thickTop="1" thickBot="1">
      <c r="A9" s="27" t="s">
        <v>20</v>
      </c>
      <c r="B9" s="57">
        <v>0.23</v>
      </c>
      <c r="C9" s="18">
        <v>26522</v>
      </c>
      <c r="D9" s="32"/>
      <c r="E9" s="32"/>
      <c r="F9" s="32"/>
      <c r="G9" s="20"/>
      <c r="H9" s="32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9"/>
      <c r="W9" s="61">
        <f t="shared" ref="W9:W28" si="1">(C9*0.63)+C9</f>
        <v>43230.86</v>
      </c>
      <c r="X9" s="58"/>
      <c r="Y9" s="30">
        <f>(C9*0.66)+C9</f>
        <v>44026.520000000004</v>
      </c>
      <c r="Z9" s="61">
        <f t="shared" si="0"/>
        <v>44556.960000000006</v>
      </c>
      <c r="AA9" s="20"/>
      <c r="AB9" s="62">
        <f t="shared" ref="AB9:AB10" si="2">(C9*0.71)+C9</f>
        <v>45352.619999999995</v>
      </c>
      <c r="AC9" s="62">
        <f t="shared" ref="AC9" si="3">(C9*0.73)+C9</f>
        <v>45883.06</v>
      </c>
    </row>
    <row r="10" spans="1:29" ht="17.25" thickTop="1" thickBot="1">
      <c r="A10" s="27" t="s">
        <v>22</v>
      </c>
      <c r="B10" s="57">
        <v>0.23</v>
      </c>
      <c r="C10" s="18">
        <v>26522</v>
      </c>
      <c r="D10" s="32"/>
      <c r="E10" s="32"/>
      <c r="F10" s="32"/>
      <c r="G10" s="20"/>
      <c r="H10" s="3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59"/>
      <c r="W10" s="61">
        <f t="shared" si="1"/>
        <v>43230.86</v>
      </c>
      <c r="X10" s="20"/>
      <c r="Y10" s="30">
        <f t="shared" ref="Y10:Y20" si="4">(C10*0.66)+C10</f>
        <v>44026.520000000004</v>
      </c>
      <c r="Z10" s="61">
        <f t="shared" si="0"/>
        <v>44556.960000000006</v>
      </c>
      <c r="AA10" s="20"/>
      <c r="AB10" s="62">
        <f t="shared" si="2"/>
        <v>45352.619999999995</v>
      </c>
      <c r="AC10" s="62">
        <f>(C10*0.73)+C10</f>
        <v>45883.06</v>
      </c>
    </row>
    <row r="11" spans="1:29" ht="17.25" thickTop="1" thickBot="1">
      <c r="A11" s="83" t="s">
        <v>5</v>
      </c>
      <c r="B11" s="57">
        <v>0.2</v>
      </c>
      <c r="C11" s="18">
        <v>28070</v>
      </c>
      <c r="D11" s="32"/>
      <c r="E11" s="32"/>
      <c r="F11" s="32"/>
      <c r="G11" s="20"/>
      <c r="H11" s="32"/>
      <c r="I11" s="20"/>
      <c r="J11" s="20"/>
      <c r="K11" s="20"/>
      <c r="L11" s="20"/>
      <c r="M11" s="60">
        <f>(C11*0.45)+C11</f>
        <v>40701.5</v>
      </c>
      <c r="N11" s="20"/>
      <c r="O11" s="30">
        <f>(C11*0.5)+C11</f>
        <v>42105</v>
      </c>
      <c r="P11" s="20"/>
      <c r="Q11" s="60">
        <f>(C11*0.53)+C11</f>
        <v>42947.1</v>
      </c>
      <c r="R11" s="20"/>
      <c r="S11" s="30">
        <f>(C11*0.55)+C11</f>
        <v>43508.5</v>
      </c>
      <c r="T11" s="67">
        <f>(C11*0.56)+C11</f>
        <v>43789.2</v>
      </c>
      <c r="U11" s="67">
        <f>(C11*0.58)+C11</f>
        <v>44350.6</v>
      </c>
      <c r="V11" s="60">
        <f>(C11*0.6)+C11</f>
        <v>44912</v>
      </c>
      <c r="W11" s="61">
        <f>(C11*0.63)+C11</f>
        <v>45754.1</v>
      </c>
      <c r="X11" s="61">
        <f>(C11*0.65)+C11</f>
        <v>46315.5</v>
      </c>
      <c r="Y11" s="30">
        <f>(C11*0.66)+C11</f>
        <v>46596.2</v>
      </c>
      <c r="Z11" s="61">
        <f>(C11*0.68)+C11</f>
        <v>47157.600000000006</v>
      </c>
      <c r="AA11" s="62">
        <f t="shared" ref="AA11:AA20" si="5">(C11*0.7)+C11</f>
        <v>47719</v>
      </c>
      <c r="AB11" s="20"/>
      <c r="AC11" s="20"/>
    </row>
    <row r="12" spans="1:29" ht="17.25" thickTop="1" thickBot="1">
      <c r="A12" s="83" t="s">
        <v>8</v>
      </c>
      <c r="B12" s="57">
        <v>0.2</v>
      </c>
      <c r="C12" s="18">
        <v>27183</v>
      </c>
      <c r="D12" s="32"/>
      <c r="E12" s="32"/>
      <c r="F12" s="32"/>
      <c r="G12" s="20"/>
      <c r="H12" s="32"/>
      <c r="I12" s="20"/>
      <c r="J12" s="20"/>
      <c r="K12" s="20"/>
      <c r="L12" s="20"/>
      <c r="M12" s="60">
        <f t="shared" ref="M12:M20" si="6">(C12*0.45)+C12</f>
        <v>39415.35</v>
      </c>
      <c r="N12" s="20"/>
      <c r="O12" s="30">
        <f t="shared" ref="O12:O53" si="7">(C12*0.5)+C12</f>
        <v>40774.5</v>
      </c>
      <c r="P12" s="20"/>
      <c r="Q12" s="60">
        <f t="shared" ref="Q12:Q53" si="8">(C12*0.53)+C12</f>
        <v>41589.990000000005</v>
      </c>
      <c r="R12" s="20"/>
      <c r="S12" s="30">
        <f t="shared" ref="S12:S53" si="9">(C12*0.55)+C12</f>
        <v>42133.65</v>
      </c>
      <c r="T12" s="67">
        <f t="shared" ref="T12:T28" si="10">(C12*0.56)+C12</f>
        <v>42405.48</v>
      </c>
      <c r="U12" s="67">
        <f>(C12*0.58)+C12</f>
        <v>42949.14</v>
      </c>
      <c r="V12" s="60">
        <f>(C12*0.6)+C12</f>
        <v>43492.800000000003</v>
      </c>
      <c r="W12" s="61">
        <f>(C12*0.63)+C12</f>
        <v>44308.29</v>
      </c>
      <c r="X12" s="61">
        <f>(C12*0.65)+C12</f>
        <v>44851.95</v>
      </c>
      <c r="Y12" s="30">
        <f>(C12*0.66)+C12</f>
        <v>45123.78</v>
      </c>
      <c r="Z12" s="61">
        <f>(C12*0.68)+C12</f>
        <v>45667.44</v>
      </c>
      <c r="AA12" s="62">
        <f t="shared" si="5"/>
        <v>46211.1</v>
      </c>
      <c r="AB12" s="20"/>
      <c r="AC12" s="20"/>
    </row>
    <row r="13" spans="1:29" ht="17.25" thickTop="1" thickBot="1">
      <c r="A13" s="27" t="s">
        <v>11</v>
      </c>
      <c r="B13" s="57">
        <v>0.2</v>
      </c>
      <c r="C13" s="18">
        <v>27100</v>
      </c>
      <c r="D13" s="32"/>
      <c r="E13" s="32"/>
      <c r="F13" s="32"/>
      <c r="G13" s="20"/>
      <c r="H13" s="32"/>
      <c r="I13" s="20"/>
      <c r="J13" s="20"/>
      <c r="K13" s="20"/>
      <c r="L13" s="20"/>
      <c r="M13" s="60">
        <f t="shared" si="6"/>
        <v>39295</v>
      </c>
      <c r="N13" s="20"/>
      <c r="O13" s="30">
        <f t="shared" si="7"/>
        <v>40650</v>
      </c>
      <c r="P13" s="20"/>
      <c r="Q13" s="60">
        <f t="shared" si="8"/>
        <v>41463</v>
      </c>
      <c r="R13" s="20"/>
      <c r="S13" s="30">
        <f t="shared" si="9"/>
        <v>42005</v>
      </c>
      <c r="T13" s="67">
        <f t="shared" si="10"/>
        <v>42276</v>
      </c>
      <c r="U13" s="67">
        <f t="shared" ref="U13:U28" si="11">(C13*0.58)+C13</f>
        <v>42818</v>
      </c>
      <c r="V13" s="60">
        <f t="shared" ref="V13:V20" si="12">(C13*0.6)+C13</f>
        <v>43360</v>
      </c>
      <c r="W13" s="61">
        <f t="shared" si="1"/>
        <v>44173</v>
      </c>
      <c r="X13" s="61">
        <f t="shared" ref="X13:X20" si="13">(C13*0.65)+C13</f>
        <v>44715</v>
      </c>
      <c r="Y13" s="30">
        <f t="shared" si="4"/>
        <v>44986</v>
      </c>
      <c r="Z13" s="61">
        <f t="shared" si="0"/>
        <v>45528</v>
      </c>
      <c r="AA13" s="62">
        <f t="shared" si="5"/>
        <v>46070</v>
      </c>
      <c r="AB13" s="20"/>
      <c r="AC13" s="20"/>
    </row>
    <row r="14" spans="1:29" ht="17.25" thickTop="1" thickBot="1">
      <c r="A14" s="27" t="s">
        <v>14</v>
      </c>
      <c r="B14" s="57">
        <v>0.2</v>
      </c>
      <c r="C14" s="15">
        <v>26915</v>
      </c>
      <c r="D14" s="32"/>
      <c r="E14" s="32"/>
      <c r="F14" s="32"/>
      <c r="G14" s="20"/>
      <c r="H14" s="32"/>
      <c r="I14" s="20"/>
      <c r="J14" s="20"/>
      <c r="K14" s="20"/>
      <c r="L14" s="20"/>
      <c r="M14" s="60">
        <f t="shared" si="6"/>
        <v>39026.75</v>
      </c>
      <c r="N14" s="20"/>
      <c r="O14" s="30">
        <f t="shared" si="7"/>
        <v>40372.5</v>
      </c>
      <c r="P14" s="20"/>
      <c r="Q14" s="60">
        <f t="shared" si="8"/>
        <v>41179.949999999997</v>
      </c>
      <c r="R14" s="20"/>
      <c r="S14" s="30">
        <f t="shared" si="9"/>
        <v>41718.25</v>
      </c>
      <c r="T14" s="67">
        <f t="shared" si="10"/>
        <v>41987.4</v>
      </c>
      <c r="U14" s="67">
        <f t="shared" si="11"/>
        <v>42525.7</v>
      </c>
      <c r="V14" s="60">
        <f t="shared" si="12"/>
        <v>43064</v>
      </c>
      <c r="W14" s="61">
        <f t="shared" si="1"/>
        <v>43871.45</v>
      </c>
      <c r="X14" s="61">
        <f t="shared" si="13"/>
        <v>44409.75</v>
      </c>
      <c r="Y14" s="30">
        <f t="shared" si="4"/>
        <v>44678.9</v>
      </c>
      <c r="Z14" s="61">
        <f t="shared" si="0"/>
        <v>45217.2</v>
      </c>
      <c r="AA14" s="62">
        <f t="shared" si="5"/>
        <v>45755.5</v>
      </c>
      <c r="AB14" s="20"/>
      <c r="AC14" s="20"/>
    </row>
    <row r="15" spans="1:29" ht="17.25" thickTop="1" thickBot="1">
      <c r="A15" s="27" t="s">
        <v>17</v>
      </c>
      <c r="B15" s="63">
        <v>0.2</v>
      </c>
      <c r="C15" s="18">
        <v>26811</v>
      </c>
      <c r="D15" s="32"/>
      <c r="E15" s="32"/>
      <c r="F15" s="32"/>
      <c r="G15" s="32"/>
      <c r="H15" s="32"/>
      <c r="I15" s="66"/>
      <c r="J15" s="66"/>
      <c r="K15" s="66"/>
      <c r="L15" s="66"/>
      <c r="M15" s="60">
        <f t="shared" si="6"/>
        <v>38875.949999999997</v>
      </c>
      <c r="N15" s="66"/>
      <c r="O15" s="30">
        <f t="shared" si="7"/>
        <v>40216.5</v>
      </c>
      <c r="P15" s="66"/>
      <c r="Q15" s="60">
        <f t="shared" si="8"/>
        <v>41020.83</v>
      </c>
      <c r="R15" s="66"/>
      <c r="S15" s="30">
        <f t="shared" si="9"/>
        <v>41557.050000000003</v>
      </c>
      <c r="T15" s="67">
        <f t="shared" si="10"/>
        <v>41825.160000000003</v>
      </c>
      <c r="U15" s="67">
        <f t="shared" si="11"/>
        <v>42361.38</v>
      </c>
      <c r="V15" s="60">
        <f t="shared" si="12"/>
        <v>42897.599999999999</v>
      </c>
      <c r="W15" s="61">
        <f t="shared" si="1"/>
        <v>43701.93</v>
      </c>
      <c r="X15" s="61">
        <f t="shared" si="13"/>
        <v>44238.15</v>
      </c>
      <c r="Y15" s="30">
        <f t="shared" si="4"/>
        <v>44506.26</v>
      </c>
      <c r="Z15" s="61">
        <f t="shared" si="0"/>
        <v>45042.479999999996</v>
      </c>
      <c r="AA15" s="62">
        <f t="shared" si="5"/>
        <v>45578.7</v>
      </c>
      <c r="AB15" s="20"/>
      <c r="AC15" s="20"/>
    </row>
    <row r="16" spans="1:29" ht="17.25" thickTop="1" thickBot="1">
      <c r="A16" s="27" t="s">
        <v>28</v>
      </c>
      <c r="B16" s="63">
        <v>0.2</v>
      </c>
      <c r="C16" s="18">
        <v>25883</v>
      </c>
      <c r="D16" s="32"/>
      <c r="E16" s="32"/>
      <c r="F16" s="32"/>
      <c r="G16" s="32"/>
      <c r="H16" s="32"/>
      <c r="I16" s="66"/>
      <c r="J16" s="66"/>
      <c r="K16" s="66"/>
      <c r="L16" s="66"/>
      <c r="M16" s="60">
        <f t="shared" si="6"/>
        <v>37530.35</v>
      </c>
      <c r="N16" s="66"/>
      <c r="O16" s="30">
        <f t="shared" si="7"/>
        <v>38824.5</v>
      </c>
      <c r="P16" s="66"/>
      <c r="Q16" s="60">
        <f t="shared" si="8"/>
        <v>39600.99</v>
      </c>
      <c r="R16" s="66"/>
      <c r="S16" s="30">
        <f t="shared" si="9"/>
        <v>40118.65</v>
      </c>
      <c r="T16" s="67">
        <f t="shared" si="10"/>
        <v>40377.480000000003</v>
      </c>
      <c r="U16" s="67">
        <f t="shared" si="11"/>
        <v>40895.14</v>
      </c>
      <c r="V16" s="60">
        <f t="shared" si="12"/>
        <v>41412.800000000003</v>
      </c>
      <c r="W16" s="61">
        <f t="shared" si="1"/>
        <v>42189.29</v>
      </c>
      <c r="X16" s="61">
        <f t="shared" si="13"/>
        <v>42706.95</v>
      </c>
      <c r="Y16" s="30">
        <f t="shared" si="4"/>
        <v>42965.78</v>
      </c>
      <c r="Z16" s="61">
        <f t="shared" si="0"/>
        <v>43483.44</v>
      </c>
      <c r="AA16" s="62">
        <f t="shared" si="5"/>
        <v>44001.1</v>
      </c>
      <c r="AB16" s="20"/>
      <c r="AC16" s="20"/>
    </row>
    <row r="17" spans="1:29" ht="17.25" thickTop="1" thickBot="1">
      <c r="A17" s="27" t="s">
        <v>31</v>
      </c>
      <c r="B17" s="63">
        <v>0.2</v>
      </c>
      <c r="C17" s="18">
        <v>25697</v>
      </c>
      <c r="D17" s="32"/>
      <c r="E17" s="32"/>
      <c r="F17" s="32"/>
      <c r="G17" s="32"/>
      <c r="H17" s="32"/>
      <c r="I17" s="66"/>
      <c r="J17" s="66"/>
      <c r="K17" s="66"/>
      <c r="L17" s="66"/>
      <c r="M17" s="60">
        <f t="shared" si="6"/>
        <v>37260.65</v>
      </c>
      <c r="N17" s="66"/>
      <c r="O17" s="30">
        <f t="shared" si="7"/>
        <v>38545.5</v>
      </c>
      <c r="P17" s="66"/>
      <c r="Q17" s="60">
        <f t="shared" si="8"/>
        <v>39316.410000000003</v>
      </c>
      <c r="R17" s="66"/>
      <c r="S17" s="30">
        <f t="shared" si="9"/>
        <v>39830.35</v>
      </c>
      <c r="T17" s="67">
        <f t="shared" si="10"/>
        <v>40087.32</v>
      </c>
      <c r="U17" s="67">
        <f t="shared" si="11"/>
        <v>40601.259999999995</v>
      </c>
      <c r="V17" s="60">
        <f t="shared" si="12"/>
        <v>41115.199999999997</v>
      </c>
      <c r="W17" s="61">
        <f t="shared" si="1"/>
        <v>41886.11</v>
      </c>
      <c r="X17" s="61">
        <f t="shared" si="13"/>
        <v>42400.05</v>
      </c>
      <c r="Y17" s="30">
        <f t="shared" si="4"/>
        <v>42657.020000000004</v>
      </c>
      <c r="Z17" s="61">
        <f t="shared" si="0"/>
        <v>43170.960000000006</v>
      </c>
      <c r="AA17" s="62">
        <f t="shared" si="5"/>
        <v>43684.899999999994</v>
      </c>
      <c r="AB17" s="20"/>
      <c r="AC17" s="20"/>
    </row>
    <row r="18" spans="1:29" ht="17.25" thickTop="1" thickBot="1">
      <c r="A18" s="27" t="s">
        <v>33</v>
      </c>
      <c r="B18" s="63">
        <v>0.2</v>
      </c>
      <c r="C18" s="18">
        <v>25592</v>
      </c>
      <c r="D18" s="32"/>
      <c r="E18" s="32"/>
      <c r="F18" s="32"/>
      <c r="G18" s="32"/>
      <c r="H18" s="32"/>
      <c r="I18" s="66"/>
      <c r="J18" s="66"/>
      <c r="K18" s="66"/>
      <c r="L18" s="66"/>
      <c r="M18" s="60">
        <f t="shared" si="6"/>
        <v>37108.400000000001</v>
      </c>
      <c r="N18" s="66"/>
      <c r="O18" s="30">
        <f t="shared" si="7"/>
        <v>38388</v>
      </c>
      <c r="P18" s="66"/>
      <c r="Q18" s="60">
        <f t="shared" si="8"/>
        <v>39155.760000000002</v>
      </c>
      <c r="R18" s="66"/>
      <c r="S18" s="30">
        <f t="shared" si="9"/>
        <v>39667.599999999999</v>
      </c>
      <c r="T18" s="67">
        <f t="shared" si="10"/>
        <v>39923.520000000004</v>
      </c>
      <c r="U18" s="67">
        <f t="shared" si="11"/>
        <v>40435.360000000001</v>
      </c>
      <c r="V18" s="60">
        <f t="shared" si="12"/>
        <v>40947.199999999997</v>
      </c>
      <c r="W18" s="61">
        <f t="shared" si="1"/>
        <v>41714.959999999999</v>
      </c>
      <c r="X18" s="61">
        <f t="shared" si="13"/>
        <v>42226.8</v>
      </c>
      <c r="Y18" s="30">
        <f t="shared" si="4"/>
        <v>42482.720000000001</v>
      </c>
      <c r="Z18" s="61">
        <f t="shared" si="0"/>
        <v>42994.559999999998</v>
      </c>
      <c r="AA18" s="62">
        <f t="shared" si="5"/>
        <v>43506.399999999994</v>
      </c>
      <c r="AB18" s="20"/>
      <c r="AC18" s="20"/>
    </row>
    <row r="19" spans="1:29" ht="17.25" thickTop="1" thickBot="1">
      <c r="A19" s="27" t="s">
        <v>35</v>
      </c>
      <c r="B19" s="57">
        <v>0.2</v>
      </c>
      <c r="C19" s="18">
        <v>25532</v>
      </c>
      <c r="D19" s="32"/>
      <c r="E19" s="32"/>
      <c r="F19" s="32"/>
      <c r="G19" s="20"/>
      <c r="H19" s="32"/>
      <c r="I19" s="22"/>
      <c r="J19" s="22"/>
      <c r="K19" s="22"/>
      <c r="L19" s="20"/>
      <c r="M19" s="60">
        <f t="shared" si="6"/>
        <v>37021.4</v>
      </c>
      <c r="N19" s="20"/>
      <c r="O19" s="30">
        <f t="shared" si="7"/>
        <v>38298</v>
      </c>
      <c r="P19" s="20"/>
      <c r="Q19" s="60">
        <f t="shared" si="8"/>
        <v>39063.96</v>
      </c>
      <c r="R19" s="20"/>
      <c r="S19" s="30">
        <f t="shared" si="9"/>
        <v>39574.6</v>
      </c>
      <c r="T19" s="67">
        <f t="shared" si="10"/>
        <v>39829.919999999998</v>
      </c>
      <c r="U19" s="67">
        <f t="shared" si="11"/>
        <v>40340.559999999998</v>
      </c>
      <c r="V19" s="60">
        <f t="shared" si="12"/>
        <v>40851.199999999997</v>
      </c>
      <c r="W19" s="61">
        <f t="shared" si="1"/>
        <v>41617.160000000003</v>
      </c>
      <c r="X19" s="61">
        <f t="shared" si="13"/>
        <v>42127.8</v>
      </c>
      <c r="Y19" s="30">
        <f t="shared" si="4"/>
        <v>42383.119999999995</v>
      </c>
      <c r="Z19" s="61">
        <f t="shared" si="0"/>
        <v>42893.760000000002</v>
      </c>
      <c r="AA19" s="62">
        <f t="shared" si="5"/>
        <v>43404.399999999994</v>
      </c>
      <c r="AB19" s="20"/>
      <c r="AC19" s="20"/>
    </row>
    <row r="20" spans="1:29" ht="17.25" thickTop="1" thickBot="1">
      <c r="A20" s="27" t="s">
        <v>37</v>
      </c>
      <c r="B20" s="63">
        <v>0.2</v>
      </c>
      <c r="C20" s="15">
        <v>25490</v>
      </c>
      <c r="D20" s="20"/>
      <c r="E20" s="20"/>
      <c r="F20" s="20"/>
      <c r="G20" s="20"/>
      <c r="H20" s="20"/>
      <c r="I20" s="68"/>
      <c r="J20" s="68"/>
      <c r="K20" s="68"/>
      <c r="L20" s="20"/>
      <c r="M20" s="60">
        <f t="shared" si="6"/>
        <v>36960.5</v>
      </c>
      <c r="N20" s="20"/>
      <c r="O20" s="30">
        <f t="shared" si="7"/>
        <v>38235</v>
      </c>
      <c r="P20" s="20"/>
      <c r="Q20" s="60">
        <f t="shared" si="8"/>
        <v>38999.699999999997</v>
      </c>
      <c r="R20" s="20"/>
      <c r="S20" s="30">
        <f t="shared" si="9"/>
        <v>39509.5</v>
      </c>
      <c r="T20" s="67">
        <f t="shared" si="10"/>
        <v>39764.400000000001</v>
      </c>
      <c r="U20" s="67">
        <f t="shared" si="11"/>
        <v>40274.199999999997</v>
      </c>
      <c r="V20" s="60">
        <f t="shared" si="12"/>
        <v>40784</v>
      </c>
      <c r="W20" s="61">
        <f t="shared" si="1"/>
        <v>41548.699999999997</v>
      </c>
      <c r="X20" s="61">
        <f t="shared" si="13"/>
        <v>42058.5</v>
      </c>
      <c r="Y20" s="30">
        <f t="shared" si="4"/>
        <v>42313.4</v>
      </c>
      <c r="Z20" s="61">
        <f t="shared" si="0"/>
        <v>42823.199999999997</v>
      </c>
      <c r="AA20" s="62">
        <f t="shared" si="5"/>
        <v>43333</v>
      </c>
      <c r="AB20" s="20"/>
      <c r="AC20" s="20"/>
    </row>
    <row r="21" spans="1:29" ht="17.25" thickTop="1" thickBot="1">
      <c r="A21" s="83" t="s">
        <v>18</v>
      </c>
      <c r="B21" s="57">
        <v>0.18</v>
      </c>
      <c r="C21" s="18">
        <v>26626</v>
      </c>
      <c r="D21" s="32"/>
      <c r="E21" s="32"/>
      <c r="F21" s="32"/>
      <c r="G21" s="32"/>
      <c r="H21" s="32"/>
      <c r="I21" s="20"/>
      <c r="J21" s="20"/>
      <c r="K21" s="32"/>
      <c r="L21" s="22"/>
      <c r="M21" s="58"/>
      <c r="N21" s="62">
        <f>(C21*0.48)+C21</f>
        <v>39406.479999999996</v>
      </c>
      <c r="O21" s="20"/>
      <c r="P21" s="62">
        <f>(C21*0.54)+C21</f>
        <v>41004.04</v>
      </c>
      <c r="Q21" s="60">
        <f>(C21*0.53)+C21</f>
        <v>40737.78</v>
      </c>
      <c r="R21" s="30">
        <f>(C21*0.54)+C21</f>
        <v>41004.04</v>
      </c>
      <c r="S21" s="20"/>
      <c r="T21" s="67">
        <f>(C21*0.56)+C21</f>
        <v>41536.559999999998</v>
      </c>
      <c r="U21" s="67">
        <f>(C21*0.58)+C21</f>
        <v>42069.08</v>
      </c>
      <c r="V21" s="59"/>
      <c r="W21" s="61">
        <f>(C21*0.63)+C21</f>
        <v>43400.380000000005</v>
      </c>
      <c r="X21" s="20"/>
      <c r="Y21" s="20"/>
      <c r="Z21" s="20"/>
      <c r="AA21" s="20"/>
      <c r="AB21" s="20"/>
      <c r="AC21" s="20"/>
    </row>
    <row r="22" spans="1:29" ht="16.5" thickTop="1" thickBot="1">
      <c r="A22" s="98" t="s">
        <v>251</v>
      </c>
      <c r="B22" s="57">
        <v>0.18</v>
      </c>
      <c r="C22" s="18">
        <v>25027</v>
      </c>
      <c r="D22" s="32"/>
      <c r="E22" s="32"/>
      <c r="F22" s="32"/>
      <c r="G22" s="32"/>
      <c r="H22" s="32"/>
      <c r="I22" s="20"/>
      <c r="J22" s="20"/>
      <c r="K22" s="32"/>
      <c r="L22" s="22"/>
      <c r="M22" s="58"/>
      <c r="N22" s="62">
        <f>(C22*0.48)+C22</f>
        <v>37039.96</v>
      </c>
      <c r="O22" s="20"/>
      <c r="P22" s="62">
        <f>(C22*0.54)+C22</f>
        <v>38541.58</v>
      </c>
      <c r="Q22" s="60">
        <f>(C22*0.53)+C22</f>
        <v>38291.31</v>
      </c>
      <c r="R22" s="30">
        <f>(C22*0.54)+C22</f>
        <v>38541.58</v>
      </c>
      <c r="S22" s="20"/>
      <c r="T22" s="67">
        <f>(C22*0.56)+C22</f>
        <v>39042.120000000003</v>
      </c>
      <c r="U22" s="67">
        <f>(C22*0.58)+C22</f>
        <v>39542.660000000003</v>
      </c>
      <c r="V22" s="59"/>
      <c r="W22" s="61">
        <f>(C22*0.63)+C22</f>
        <v>40794.01</v>
      </c>
      <c r="X22" s="20"/>
      <c r="Y22" s="20"/>
      <c r="Z22" s="20"/>
      <c r="AA22" s="20"/>
      <c r="AB22" s="20"/>
      <c r="AC22" s="20"/>
    </row>
    <row r="23" spans="1:29" ht="17.25" thickTop="1" thickBot="1">
      <c r="A23" s="27" t="s">
        <v>50</v>
      </c>
      <c r="B23" s="57">
        <v>0.18</v>
      </c>
      <c r="C23" s="18">
        <v>24747</v>
      </c>
      <c r="D23" s="32"/>
      <c r="E23" s="32"/>
      <c r="F23" s="32"/>
      <c r="G23" s="32"/>
      <c r="H23" s="32"/>
      <c r="I23" s="20"/>
      <c r="J23" s="20"/>
      <c r="K23" s="32"/>
      <c r="L23" s="22"/>
      <c r="M23" s="58"/>
      <c r="N23" s="62">
        <f t="shared" ref="N23:N53" si="14">(C23*0.48)+C23</f>
        <v>36625.56</v>
      </c>
      <c r="O23" s="20"/>
      <c r="P23" s="62">
        <f t="shared" ref="P23:P53" si="15">(C23*0.54)+C23</f>
        <v>38110.380000000005</v>
      </c>
      <c r="Q23" s="60">
        <f t="shared" si="8"/>
        <v>37862.910000000003</v>
      </c>
      <c r="R23" s="30">
        <f>(C23*0.54)+C23</f>
        <v>38110.380000000005</v>
      </c>
      <c r="S23" s="20"/>
      <c r="T23" s="67">
        <f t="shared" si="10"/>
        <v>38605.32</v>
      </c>
      <c r="U23" s="67">
        <f t="shared" si="11"/>
        <v>39100.259999999995</v>
      </c>
      <c r="V23" s="59"/>
      <c r="W23" s="61">
        <f t="shared" si="1"/>
        <v>40337.61</v>
      </c>
      <c r="X23" s="20"/>
      <c r="Y23" s="20"/>
      <c r="Z23" s="20"/>
      <c r="AA23" s="20"/>
      <c r="AB23" s="20"/>
      <c r="AC23" s="20"/>
    </row>
    <row r="24" spans="1:29" ht="17.25" thickTop="1" thickBot="1">
      <c r="A24" s="27" t="s">
        <v>54</v>
      </c>
      <c r="B24" s="63">
        <v>0.18</v>
      </c>
      <c r="C24" s="15">
        <v>24706</v>
      </c>
      <c r="D24" s="20"/>
      <c r="E24" s="20"/>
      <c r="F24" s="20"/>
      <c r="G24" s="20"/>
      <c r="H24" s="20"/>
      <c r="I24" s="22"/>
      <c r="J24" s="22"/>
      <c r="K24" s="22"/>
      <c r="L24" s="20"/>
      <c r="M24" s="20"/>
      <c r="N24" s="62">
        <f t="shared" si="14"/>
        <v>36564.879999999997</v>
      </c>
      <c r="O24" s="20"/>
      <c r="P24" s="62">
        <f t="shared" si="15"/>
        <v>38047.240000000005</v>
      </c>
      <c r="Q24" s="60">
        <f t="shared" si="8"/>
        <v>37800.18</v>
      </c>
      <c r="R24" s="30">
        <f>(C24*0.54)+C24</f>
        <v>38047.240000000005</v>
      </c>
      <c r="S24" s="20"/>
      <c r="T24" s="67">
        <f t="shared" si="10"/>
        <v>38541.360000000001</v>
      </c>
      <c r="U24" s="67">
        <f t="shared" si="11"/>
        <v>39035.479999999996</v>
      </c>
      <c r="V24" s="59"/>
      <c r="W24" s="61">
        <f t="shared" si="1"/>
        <v>40270.78</v>
      </c>
      <c r="X24" s="20"/>
      <c r="Y24" s="20"/>
      <c r="Z24" s="20"/>
      <c r="AA24" s="20"/>
      <c r="AB24" s="20"/>
      <c r="AC24" s="20"/>
    </row>
    <row r="25" spans="1:29" ht="17.25" thickTop="1" thickBot="1">
      <c r="A25" s="27" t="s">
        <v>56</v>
      </c>
      <c r="B25" s="63">
        <v>0.18</v>
      </c>
      <c r="C25" s="18">
        <v>24603</v>
      </c>
      <c r="D25" s="32"/>
      <c r="E25" s="32"/>
      <c r="F25" s="32"/>
      <c r="G25" s="32"/>
      <c r="H25" s="32"/>
      <c r="I25" s="66"/>
      <c r="J25" s="66"/>
      <c r="K25" s="66"/>
      <c r="L25" s="66"/>
      <c r="M25" s="66"/>
      <c r="N25" s="62">
        <f t="shared" si="14"/>
        <v>36412.44</v>
      </c>
      <c r="O25" s="20"/>
      <c r="P25" s="62">
        <f t="shared" si="15"/>
        <v>37888.620000000003</v>
      </c>
      <c r="Q25" s="60">
        <f t="shared" si="8"/>
        <v>37642.589999999997</v>
      </c>
      <c r="R25" s="30">
        <f>(C25*0.54)+C25</f>
        <v>37888.620000000003</v>
      </c>
      <c r="S25" s="20"/>
      <c r="T25" s="67">
        <f>(C25*0.56)+C25</f>
        <v>38380.68</v>
      </c>
      <c r="U25" s="67">
        <f>(C25*0.58)+C25</f>
        <v>38872.74</v>
      </c>
      <c r="V25" s="59"/>
      <c r="W25" s="61">
        <f t="shared" si="1"/>
        <v>40102.89</v>
      </c>
      <c r="X25" s="91"/>
      <c r="Y25" s="91"/>
      <c r="Z25" s="91"/>
      <c r="AA25" s="20"/>
      <c r="AB25" s="20"/>
      <c r="AC25" s="20"/>
    </row>
    <row r="26" spans="1:29" ht="17.25" thickTop="1" thickBot="1">
      <c r="A26" s="27" t="s">
        <v>214</v>
      </c>
      <c r="B26" s="63">
        <v>0.18</v>
      </c>
      <c r="C26" s="18">
        <v>24314</v>
      </c>
      <c r="D26" s="32"/>
      <c r="E26" s="32"/>
      <c r="F26" s="32"/>
      <c r="G26" s="32"/>
      <c r="H26" s="32"/>
      <c r="I26" s="66"/>
      <c r="J26" s="66"/>
      <c r="K26" s="66"/>
      <c r="L26" s="66"/>
      <c r="M26" s="66"/>
      <c r="N26" s="62">
        <f t="shared" si="14"/>
        <v>35984.720000000001</v>
      </c>
      <c r="O26" s="20"/>
      <c r="P26" s="62">
        <f t="shared" si="15"/>
        <v>37443.56</v>
      </c>
      <c r="Q26" s="60">
        <f t="shared" si="8"/>
        <v>37200.42</v>
      </c>
      <c r="R26" s="30">
        <f t="shared" ref="R26:R28" si="16">(C26*0.54)+C26</f>
        <v>37443.56</v>
      </c>
      <c r="S26" s="20"/>
      <c r="T26" s="67">
        <f t="shared" si="10"/>
        <v>37929.840000000004</v>
      </c>
      <c r="U26" s="67">
        <f t="shared" si="11"/>
        <v>38416.119999999995</v>
      </c>
      <c r="V26" s="59"/>
      <c r="W26" s="61">
        <f t="shared" si="1"/>
        <v>39631.82</v>
      </c>
      <c r="X26" s="58"/>
      <c r="Y26" s="58"/>
      <c r="Z26" s="58"/>
      <c r="AA26" s="20"/>
      <c r="AB26" s="20"/>
      <c r="AC26" s="20"/>
    </row>
    <row r="27" spans="1:29" ht="17.25" thickTop="1" thickBot="1">
      <c r="A27" s="27" t="s">
        <v>215</v>
      </c>
      <c r="B27" s="63">
        <v>0.18</v>
      </c>
      <c r="C27" s="18">
        <v>23922</v>
      </c>
      <c r="D27" s="32"/>
      <c r="E27" s="32"/>
      <c r="F27" s="32"/>
      <c r="G27" s="32"/>
      <c r="H27" s="32"/>
      <c r="I27" s="66"/>
      <c r="J27" s="66"/>
      <c r="K27" s="66"/>
      <c r="L27" s="66"/>
      <c r="M27" s="66"/>
      <c r="N27" s="62">
        <f t="shared" si="14"/>
        <v>35404.559999999998</v>
      </c>
      <c r="O27" s="20"/>
      <c r="P27" s="62">
        <f t="shared" si="15"/>
        <v>36839.880000000005</v>
      </c>
      <c r="Q27" s="60">
        <f t="shared" si="8"/>
        <v>36600.660000000003</v>
      </c>
      <c r="R27" s="30">
        <f t="shared" si="16"/>
        <v>36839.880000000005</v>
      </c>
      <c r="S27" s="20"/>
      <c r="T27" s="67">
        <f t="shared" si="10"/>
        <v>37318.32</v>
      </c>
      <c r="U27" s="67">
        <f t="shared" si="11"/>
        <v>37796.759999999995</v>
      </c>
      <c r="V27" s="59"/>
      <c r="W27" s="61">
        <f t="shared" si="1"/>
        <v>38992.86</v>
      </c>
      <c r="X27" s="58"/>
      <c r="Y27" s="58"/>
      <c r="Z27" s="58"/>
      <c r="AA27" s="20"/>
      <c r="AB27" s="20"/>
      <c r="AC27" s="20"/>
    </row>
    <row r="28" spans="1:29" ht="17.25" thickTop="1" thickBot="1">
      <c r="A28" s="27" t="s">
        <v>71</v>
      </c>
      <c r="B28" s="63">
        <v>0.18</v>
      </c>
      <c r="C28" s="18">
        <v>23798</v>
      </c>
      <c r="D28" s="32"/>
      <c r="E28" s="32"/>
      <c r="F28" s="32"/>
      <c r="G28" s="32"/>
      <c r="H28" s="32"/>
      <c r="I28" s="66"/>
      <c r="J28" s="66"/>
      <c r="K28" s="66"/>
      <c r="L28" s="66"/>
      <c r="M28" s="66"/>
      <c r="N28" s="62">
        <f t="shared" si="14"/>
        <v>35221.040000000001</v>
      </c>
      <c r="O28" s="20"/>
      <c r="P28" s="62">
        <f t="shared" si="15"/>
        <v>36648.92</v>
      </c>
      <c r="Q28" s="60">
        <f t="shared" si="8"/>
        <v>36410.94</v>
      </c>
      <c r="R28" s="30">
        <f t="shared" si="16"/>
        <v>36648.92</v>
      </c>
      <c r="S28" s="20"/>
      <c r="T28" s="67">
        <f t="shared" si="10"/>
        <v>37124.880000000005</v>
      </c>
      <c r="U28" s="67">
        <f t="shared" si="11"/>
        <v>37600.839999999997</v>
      </c>
      <c r="V28" s="59"/>
      <c r="W28" s="61">
        <f t="shared" si="1"/>
        <v>38790.74</v>
      </c>
      <c r="X28" s="91"/>
      <c r="Y28" s="91"/>
      <c r="Z28" s="91"/>
      <c r="AA28" s="20"/>
      <c r="AB28" s="20"/>
      <c r="AC28" s="20"/>
    </row>
    <row r="29" spans="1:29" ht="17.25" thickTop="1" thickBot="1">
      <c r="A29" s="83" t="s">
        <v>23</v>
      </c>
      <c r="B29" s="63">
        <v>0.15</v>
      </c>
      <c r="C29" s="18">
        <v>25965</v>
      </c>
      <c r="D29" s="32"/>
      <c r="E29" s="32"/>
      <c r="F29" s="70">
        <f>(C29*0.35)+C29</f>
        <v>35052.75</v>
      </c>
      <c r="G29" s="32"/>
      <c r="H29" s="30">
        <f t="shared" ref="H29:H79" si="17">(C29*0.38)+C29</f>
        <v>35831.699999999997</v>
      </c>
      <c r="I29" s="66"/>
      <c r="J29" s="60">
        <f>(C29*0.4)+C29</f>
        <v>36351</v>
      </c>
      <c r="K29" s="62">
        <f t="shared" ref="K29:K61" si="18">(C29*0.41)+C29</f>
        <v>36610.65</v>
      </c>
      <c r="L29" s="62">
        <f t="shared" ref="L29:L61" si="19">(C29*0.43)+C29</f>
        <v>37129.949999999997</v>
      </c>
      <c r="M29" s="30">
        <f t="shared" ref="M29:M79" si="20">(C29*0.45)+C29</f>
        <v>37649.25</v>
      </c>
      <c r="N29" s="62">
        <f t="shared" si="14"/>
        <v>38428.199999999997</v>
      </c>
      <c r="O29" s="30">
        <f t="shared" si="7"/>
        <v>38947.5</v>
      </c>
      <c r="P29" s="62">
        <f t="shared" si="15"/>
        <v>39986.1</v>
      </c>
      <c r="Q29" s="60">
        <f t="shared" si="8"/>
        <v>39726.449999999997</v>
      </c>
      <c r="R29" s="20"/>
      <c r="S29" s="30">
        <f t="shared" si="9"/>
        <v>40245.75</v>
      </c>
      <c r="T29" s="59"/>
      <c r="U29" s="59"/>
      <c r="V29" s="60">
        <f t="shared" ref="V29:V53" si="21">(C29*0.6)+C29</f>
        <v>41544</v>
      </c>
      <c r="W29" s="58"/>
      <c r="X29" s="91"/>
      <c r="Y29" s="91"/>
      <c r="Z29" s="91"/>
      <c r="AA29" s="20"/>
      <c r="AB29" s="20"/>
      <c r="AC29" s="20"/>
    </row>
    <row r="30" spans="1:29" ht="17.25" thickTop="1" thickBot="1">
      <c r="A30" s="27" t="s">
        <v>30</v>
      </c>
      <c r="B30" s="63">
        <v>0.15</v>
      </c>
      <c r="C30" s="18">
        <v>25717</v>
      </c>
      <c r="D30" s="32"/>
      <c r="E30" s="32"/>
      <c r="F30" s="70">
        <f t="shared" ref="F30:F79" si="22">(C30*0.35)+C30</f>
        <v>34717.949999999997</v>
      </c>
      <c r="G30" s="32"/>
      <c r="H30" s="30">
        <f t="shared" si="17"/>
        <v>35489.46</v>
      </c>
      <c r="I30" s="66"/>
      <c r="J30" s="60">
        <f t="shared" ref="J30:J79" si="23">(C30*0.4)+C30</f>
        <v>36003.800000000003</v>
      </c>
      <c r="K30" s="62">
        <f t="shared" si="18"/>
        <v>36260.97</v>
      </c>
      <c r="L30" s="62">
        <f t="shared" si="19"/>
        <v>36775.31</v>
      </c>
      <c r="M30" s="30">
        <f t="shared" si="20"/>
        <v>37289.65</v>
      </c>
      <c r="N30" s="62">
        <f t="shared" si="14"/>
        <v>38061.160000000003</v>
      </c>
      <c r="O30" s="30">
        <f t="shared" si="7"/>
        <v>38575.5</v>
      </c>
      <c r="P30" s="62">
        <f t="shared" si="15"/>
        <v>39604.18</v>
      </c>
      <c r="Q30" s="60">
        <f t="shared" si="8"/>
        <v>39347.01</v>
      </c>
      <c r="R30" s="20"/>
      <c r="S30" s="30">
        <f t="shared" si="9"/>
        <v>39861.35</v>
      </c>
      <c r="T30" s="59"/>
      <c r="U30" s="59"/>
      <c r="V30" s="60">
        <f t="shared" si="21"/>
        <v>41147.199999999997</v>
      </c>
      <c r="W30" s="58"/>
      <c r="X30" s="91"/>
      <c r="Y30" s="91"/>
      <c r="Z30" s="91"/>
      <c r="AA30" s="20"/>
      <c r="AB30" s="20"/>
      <c r="AC30" s="20"/>
    </row>
    <row r="31" spans="1:29" ht="16.5" thickTop="1" thickBot="1">
      <c r="A31" s="97" t="s">
        <v>255</v>
      </c>
      <c r="B31" s="63">
        <v>0.15</v>
      </c>
      <c r="C31" s="18">
        <v>25552</v>
      </c>
      <c r="D31" s="32"/>
      <c r="E31" s="32"/>
      <c r="F31" s="70">
        <f t="shared" si="22"/>
        <v>34495.199999999997</v>
      </c>
      <c r="G31" s="32"/>
      <c r="H31" s="30">
        <f t="shared" si="17"/>
        <v>35261.760000000002</v>
      </c>
      <c r="I31" s="66"/>
      <c r="J31" s="60">
        <f t="shared" si="23"/>
        <v>35772.800000000003</v>
      </c>
      <c r="K31" s="62">
        <f t="shared" si="18"/>
        <v>36028.32</v>
      </c>
      <c r="L31" s="62">
        <f t="shared" si="19"/>
        <v>36539.360000000001</v>
      </c>
      <c r="M31" s="30">
        <f t="shared" si="20"/>
        <v>37050.400000000001</v>
      </c>
      <c r="N31" s="62">
        <f t="shared" si="14"/>
        <v>37816.959999999999</v>
      </c>
      <c r="O31" s="30">
        <f t="shared" si="7"/>
        <v>38328</v>
      </c>
      <c r="P31" s="62">
        <f t="shared" si="15"/>
        <v>39350.080000000002</v>
      </c>
      <c r="Q31" s="60">
        <f t="shared" si="8"/>
        <v>39094.559999999998</v>
      </c>
      <c r="R31" s="20"/>
      <c r="S31" s="30">
        <f t="shared" si="9"/>
        <v>39605.599999999999</v>
      </c>
      <c r="T31" s="59"/>
      <c r="U31" s="59"/>
      <c r="V31" s="60"/>
      <c r="W31" s="58"/>
      <c r="X31" s="91"/>
      <c r="Y31" s="91"/>
      <c r="Z31" s="91"/>
      <c r="AA31" s="20"/>
      <c r="AB31" s="20"/>
      <c r="AC31" s="20"/>
    </row>
    <row r="32" spans="1:29" ht="17.25" thickTop="1" thickBot="1">
      <c r="A32" s="27" t="s">
        <v>38</v>
      </c>
      <c r="B32" s="57">
        <v>0.15</v>
      </c>
      <c r="C32" s="18">
        <v>25470</v>
      </c>
      <c r="D32" s="32"/>
      <c r="E32" s="32"/>
      <c r="F32" s="70">
        <f t="shared" si="22"/>
        <v>34384.5</v>
      </c>
      <c r="G32" s="20"/>
      <c r="H32" s="30">
        <f t="shared" si="17"/>
        <v>35148.6</v>
      </c>
      <c r="I32" s="20"/>
      <c r="J32" s="60">
        <f t="shared" si="23"/>
        <v>35658</v>
      </c>
      <c r="K32" s="62">
        <f t="shared" si="18"/>
        <v>35912.699999999997</v>
      </c>
      <c r="L32" s="62">
        <f t="shared" si="19"/>
        <v>36422.1</v>
      </c>
      <c r="M32" s="30">
        <f t="shared" si="20"/>
        <v>36931.5</v>
      </c>
      <c r="N32" s="62">
        <f t="shared" si="14"/>
        <v>37695.599999999999</v>
      </c>
      <c r="O32" s="30">
        <f t="shared" si="7"/>
        <v>38205</v>
      </c>
      <c r="P32" s="62">
        <f t="shared" si="15"/>
        <v>39223.800000000003</v>
      </c>
      <c r="Q32" s="60">
        <f t="shared" si="8"/>
        <v>38969.1</v>
      </c>
      <c r="R32" s="20"/>
      <c r="S32" s="30">
        <f t="shared" si="9"/>
        <v>39478.5</v>
      </c>
      <c r="T32" s="59"/>
      <c r="U32" s="59"/>
      <c r="V32" s="60">
        <f t="shared" si="21"/>
        <v>40752</v>
      </c>
      <c r="W32" s="58"/>
      <c r="X32" s="20"/>
      <c r="Y32" s="20"/>
      <c r="Z32" s="20"/>
      <c r="AA32" s="20"/>
      <c r="AB32" s="20"/>
      <c r="AC32" s="20"/>
    </row>
    <row r="33" spans="1:29" ht="17.25" thickTop="1" thickBot="1">
      <c r="A33" s="27" t="s">
        <v>40</v>
      </c>
      <c r="B33" s="63">
        <v>0.15</v>
      </c>
      <c r="C33" s="15">
        <v>25243</v>
      </c>
      <c r="D33" s="20"/>
      <c r="E33" s="20"/>
      <c r="F33" s="70">
        <f t="shared" si="22"/>
        <v>34078.050000000003</v>
      </c>
      <c r="G33" s="20"/>
      <c r="H33" s="30">
        <f t="shared" si="17"/>
        <v>34835.339999999997</v>
      </c>
      <c r="I33" s="20"/>
      <c r="J33" s="60">
        <f t="shared" si="23"/>
        <v>35340.199999999997</v>
      </c>
      <c r="K33" s="62">
        <f t="shared" si="18"/>
        <v>35592.629999999997</v>
      </c>
      <c r="L33" s="62">
        <f t="shared" si="19"/>
        <v>36097.49</v>
      </c>
      <c r="M33" s="30">
        <f t="shared" si="20"/>
        <v>36602.35</v>
      </c>
      <c r="N33" s="62">
        <f t="shared" si="14"/>
        <v>37359.64</v>
      </c>
      <c r="O33" s="30">
        <f t="shared" si="7"/>
        <v>37864.5</v>
      </c>
      <c r="P33" s="62">
        <f t="shared" si="15"/>
        <v>38874.22</v>
      </c>
      <c r="Q33" s="60">
        <f t="shared" si="8"/>
        <v>38621.79</v>
      </c>
      <c r="R33" s="20"/>
      <c r="S33" s="30">
        <f t="shared" si="9"/>
        <v>39126.65</v>
      </c>
      <c r="T33" s="20"/>
      <c r="U33" s="20"/>
      <c r="V33" s="60">
        <f t="shared" si="21"/>
        <v>40388.800000000003</v>
      </c>
      <c r="W33" s="58"/>
      <c r="X33" s="58"/>
      <c r="Y33" s="58"/>
      <c r="Z33" s="58"/>
      <c r="AA33" s="20"/>
      <c r="AB33" s="20"/>
      <c r="AC33" s="20"/>
    </row>
    <row r="34" spans="1:29" ht="17.25" thickTop="1" thickBot="1">
      <c r="A34" s="27" t="s">
        <v>44</v>
      </c>
      <c r="B34" s="63">
        <v>0.15</v>
      </c>
      <c r="C34" s="18">
        <v>25057</v>
      </c>
      <c r="D34" s="32"/>
      <c r="E34" s="32"/>
      <c r="F34" s="70">
        <f t="shared" si="22"/>
        <v>33826.949999999997</v>
      </c>
      <c r="G34" s="32"/>
      <c r="H34" s="30">
        <f t="shared" si="17"/>
        <v>34578.660000000003</v>
      </c>
      <c r="I34" s="20"/>
      <c r="J34" s="60">
        <f t="shared" si="23"/>
        <v>35079.800000000003</v>
      </c>
      <c r="K34" s="62">
        <f t="shared" si="18"/>
        <v>35330.369999999995</v>
      </c>
      <c r="L34" s="62">
        <f t="shared" si="19"/>
        <v>35831.51</v>
      </c>
      <c r="M34" s="30">
        <f t="shared" si="20"/>
        <v>36332.65</v>
      </c>
      <c r="N34" s="62">
        <f t="shared" si="14"/>
        <v>37084.36</v>
      </c>
      <c r="O34" s="30">
        <f t="shared" si="7"/>
        <v>37585.5</v>
      </c>
      <c r="P34" s="62">
        <f t="shared" si="15"/>
        <v>38587.78</v>
      </c>
      <c r="Q34" s="60">
        <f t="shared" si="8"/>
        <v>38337.21</v>
      </c>
      <c r="R34" s="20"/>
      <c r="S34" s="30">
        <f t="shared" si="9"/>
        <v>38838.35</v>
      </c>
      <c r="T34" s="20"/>
      <c r="U34" s="20"/>
      <c r="V34" s="60">
        <f t="shared" si="21"/>
        <v>40091.199999999997</v>
      </c>
      <c r="W34" s="58"/>
      <c r="X34" s="91"/>
      <c r="Y34" s="91"/>
      <c r="Z34" s="91"/>
      <c r="AA34" s="20"/>
      <c r="AB34" s="20"/>
      <c r="AC34" s="20"/>
    </row>
    <row r="35" spans="1:29" ht="17.25" thickTop="1" thickBot="1">
      <c r="A35" s="27" t="s">
        <v>46</v>
      </c>
      <c r="B35" s="63">
        <v>0.15</v>
      </c>
      <c r="C35" s="18">
        <v>25036</v>
      </c>
      <c r="D35" s="32"/>
      <c r="E35" s="32"/>
      <c r="F35" s="70">
        <f t="shared" si="22"/>
        <v>33798.6</v>
      </c>
      <c r="G35" s="32"/>
      <c r="H35" s="30">
        <f t="shared" si="17"/>
        <v>34549.68</v>
      </c>
      <c r="I35" s="20"/>
      <c r="J35" s="60">
        <f t="shared" si="23"/>
        <v>35050.400000000001</v>
      </c>
      <c r="K35" s="62">
        <f t="shared" si="18"/>
        <v>35300.76</v>
      </c>
      <c r="L35" s="62">
        <f t="shared" si="19"/>
        <v>35801.479999999996</v>
      </c>
      <c r="M35" s="30">
        <f t="shared" si="20"/>
        <v>36302.199999999997</v>
      </c>
      <c r="N35" s="62">
        <f t="shared" si="14"/>
        <v>37053.279999999999</v>
      </c>
      <c r="O35" s="30">
        <f t="shared" si="7"/>
        <v>37554</v>
      </c>
      <c r="P35" s="62">
        <f t="shared" si="15"/>
        <v>38555.440000000002</v>
      </c>
      <c r="Q35" s="60">
        <f t="shared" si="8"/>
        <v>38305.08</v>
      </c>
      <c r="R35" s="20"/>
      <c r="S35" s="30">
        <f t="shared" si="9"/>
        <v>38805.800000000003</v>
      </c>
      <c r="T35" s="20"/>
      <c r="U35" s="20"/>
      <c r="V35" s="60">
        <f t="shared" si="21"/>
        <v>40057.599999999999</v>
      </c>
      <c r="W35" s="91"/>
      <c r="X35" s="58"/>
      <c r="Y35" s="58"/>
      <c r="Z35" s="58"/>
      <c r="AA35" s="20"/>
      <c r="AB35" s="20"/>
      <c r="AC35" s="20"/>
    </row>
    <row r="36" spans="1:29" ht="17.25" thickTop="1" thickBot="1">
      <c r="A36" s="27" t="s">
        <v>48</v>
      </c>
      <c r="B36" s="63">
        <v>0.15</v>
      </c>
      <c r="C36" s="18">
        <v>24974</v>
      </c>
      <c r="D36" s="32"/>
      <c r="E36" s="32"/>
      <c r="F36" s="70">
        <f t="shared" si="22"/>
        <v>33714.9</v>
      </c>
      <c r="G36" s="32"/>
      <c r="H36" s="30">
        <f t="shared" si="17"/>
        <v>34464.120000000003</v>
      </c>
      <c r="I36" s="20"/>
      <c r="J36" s="60">
        <f t="shared" si="23"/>
        <v>34963.599999999999</v>
      </c>
      <c r="K36" s="62">
        <f t="shared" si="18"/>
        <v>35213.339999999997</v>
      </c>
      <c r="L36" s="62">
        <f t="shared" si="19"/>
        <v>35712.82</v>
      </c>
      <c r="M36" s="30">
        <f t="shared" si="20"/>
        <v>36212.300000000003</v>
      </c>
      <c r="N36" s="62">
        <f t="shared" si="14"/>
        <v>36961.520000000004</v>
      </c>
      <c r="O36" s="30">
        <f t="shared" si="7"/>
        <v>37461</v>
      </c>
      <c r="P36" s="62">
        <f t="shared" si="15"/>
        <v>38459.96</v>
      </c>
      <c r="Q36" s="60">
        <f t="shared" si="8"/>
        <v>38210.22</v>
      </c>
      <c r="R36" s="20"/>
      <c r="S36" s="30">
        <f t="shared" si="9"/>
        <v>38709.699999999997</v>
      </c>
      <c r="T36" s="20"/>
      <c r="U36" s="20"/>
      <c r="V36" s="60">
        <f t="shared" si="21"/>
        <v>39958.400000000001</v>
      </c>
      <c r="W36" s="91"/>
      <c r="X36" s="91"/>
      <c r="Y36" s="91"/>
      <c r="Z36" s="91"/>
      <c r="AA36" s="20"/>
      <c r="AB36" s="20"/>
      <c r="AC36" s="20"/>
    </row>
    <row r="37" spans="1:29" ht="17.25" thickTop="1" thickBot="1">
      <c r="A37" s="27" t="s">
        <v>51</v>
      </c>
      <c r="B37" s="63">
        <v>0.15</v>
      </c>
      <c r="C37" s="18">
        <v>24727</v>
      </c>
      <c r="D37" s="32"/>
      <c r="E37" s="32"/>
      <c r="F37" s="70">
        <f t="shared" si="22"/>
        <v>33381.449999999997</v>
      </c>
      <c r="G37" s="32"/>
      <c r="H37" s="30">
        <f t="shared" si="17"/>
        <v>34123.26</v>
      </c>
      <c r="I37" s="20"/>
      <c r="J37" s="60">
        <f t="shared" si="23"/>
        <v>34617.800000000003</v>
      </c>
      <c r="K37" s="62">
        <f t="shared" si="18"/>
        <v>34865.07</v>
      </c>
      <c r="L37" s="62">
        <f t="shared" si="19"/>
        <v>35359.61</v>
      </c>
      <c r="M37" s="30">
        <f t="shared" si="20"/>
        <v>35854.15</v>
      </c>
      <c r="N37" s="62">
        <f t="shared" si="14"/>
        <v>36595.96</v>
      </c>
      <c r="O37" s="30">
        <f t="shared" si="7"/>
        <v>37090.5</v>
      </c>
      <c r="P37" s="62">
        <f t="shared" si="15"/>
        <v>38079.58</v>
      </c>
      <c r="Q37" s="60">
        <f t="shared" si="8"/>
        <v>37832.31</v>
      </c>
      <c r="R37" s="20"/>
      <c r="S37" s="30">
        <f t="shared" si="9"/>
        <v>38326.85</v>
      </c>
      <c r="T37" s="20"/>
      <c r="U37" s="20"/>
      <c r="V37" s="60">
        <f t="shared" si="21"/>
        <v>39563.199999999997</v>
      </c>
      <c r="W37" s="58"/>
      <c r="X37" s="58"/>
      <c r="Y37" s="58"/>
      <c r="Z37" s="58"/>
      <c r="AA37" s="20"/>
      <c r="AB37" s="20"/>
      <c r="AC37" s="20"/>
    </row>
    <row r="38" spans="1:29" ht="17.25" thickTop="1" thickBot="1">
      <c r="A38" s="83" t="s">
        <v>61</v>
      </c>
      <c r="B38" s="63">
        <v>0.15</v>
      </c>
      <c r="C38" s="18">
        <v>24149</v>
      </c>
      <c r="D38" s="32"/>
      <c r="E38" s="32"/>
      <c r="F38" s="70">
        <f t="shared" si="22"/>
        <v>32601.15</v>
      </c>
      <c r="G38" s="32"/>
      <c r="H38" s="30">
        <f t="shared" si="17"/>
        <v>33325.620000000003</v>
      </c>
      <c r="I38" s="20"/>
      <c r="J38" s="60">
        <f t="shared" si="23"/>
        <v>33808.6</v>
      </c>
      <c r="K38" s="62">
        <f t="shared" si="18"/>
        <v>34050.089999999997</v>
      </c>
      <c r="L38" s="62">
        <f t="shared" si="19"/>
        <v>34533.07</v>
      </c>
      <c r="M38" s="30">
        <f t="shared" si="20"/>
        <v>35016.050000000003</v>
      </c>
      <c r="N38" s="62">
        <f t="shared" si="14"/>
        <v>35740.520000000004</v>
      </c>
      <c r="O38" s="30">
        <f t="shared" si="7"/>
        <v>36223.5</v>
      </c>
      <c r="P38" s="62">
        <f t="shared" si="15"/>
        <v>37189.46</v>
      </c>
      <c r="Q38" s="60">
        <f t="shared" si="8"/>
        <v>36947.97</v>
      </c>
      <c r="R38" s="20"/>
      <c r="S38" s="30">
        <f t="shared" si="9"/>
        <v>37430.949999999997</v>
      </c>
      <c r="T38" s="20"/>
      <c r="U38" s="20"/>
      <c r="V38" s="60">
        <f t="shared" si="21"/>
        <v>38638.400000000001</v>
      </c>
      <c r="W38" s="58"/>
      <c r="X38" s="58"/>
      <c r="Y38" s="58"/>
      <c r="Z38" s="58"/>
      <c r="AA38" s="20"/>
      <c r="AB38" s="20"/>
      <c r="AC38" s="20"/>
    </row>
    <row r="39" spans="1:29" ht="17.25" thickTop="1" thickBot="1">
      <c r="A39" s="83" t="s">
        <v>63</v>
      </c>
      <c r="B39" s="63">
        <v>0.15</v>
      </c>
      <c r="C39" s="18">
        <v>24025</v>
      </c>
      <c r="D39" s="32"/>
      <c r="E39" s="32"/>
      <c r="F39" s="70">
        <f t="shared" si="22"/>
        <v>32433.75</v>
      </c>
      <c r="G39" s="32"/>
      <c r="H39" s="30">
        <f t="shared" si="17"/>
        <v>33154.5</v>
      </c>
      <c r="I39" s="20"/>
      <c r="J39" s="60">
        <f t="shared" si="23"/>
        <v>33635</v>
      </c>
      <c r="K39" s="62">
        <f t="shared" si="18"/>
        <v>33875.25</v>
      </c>
      <c r="L39" s="62">
        <f t="shared" si="19"/>
        <v>34355.75</v>
      </c>
      <c r="M39" s="30">
        <f t="shared" si="20"/>
        <v>34836.25</v>
      </c>
      <c r="N39" s="62">
        <f t="shared" si="14"/>
        <v>35557</v>
      </c>
      <c r="O39" s="30">
        <f t="shared" si="7"/>
        <v>36037.5</v>
      </c>
      <c r="P39" s="62">
        <f t="shared" si="15"/>
        <v>36998.5</v>
      </c>
      <c r="Q39" s="60">
        <f t="shared" si="8"/>
        <v>36758.25</v>
      </c>
      <c r="R39" s="20"/>
      <c r="S39" s="30">
        <f t="shared" si="9"/>
        <v>37238.75</v>
      </c>
      <c r="T39" s="20"/>
      <c r="U39" s="20"/>
      <c r="V39" s="60">
        <f t="shared" si="21"/>
        <v>38440</v>
      </c>
      <c r="W39" s="58"/>
      <c r="X39" s="58"/>
      <c r="Y39" s="58"/>
      <c r="Z39" s="58"/>
      <c r="AA39" s="20"/>
      <c r="AB39" s="20"/>
      <c r="AC39" s="20"/>
    </row>
    <row r="40" spans="1:29" ht="17.25" thickTop="1" thickBot="1">
      <c r="A40" s="27" t="s">
        <v>64</v>
      </c>
      <c r="B40" s="63">
        <v>0.15</v>
      </c>
      <c r="C40" s="18">
        <v>23942</v>
      </c>
      <c r="D40" s="32"/>
      <c r="E40" s="32"/>
      <c r="F40" s="70">
        <f t="shared" si="22"/>
        <v>32321.699999999997</v>
      </c>
      <c r="G40" s="32"/>
      <c r="H40" s="30">
        <f t="shared" si="17"/>
        <v>33039.96</v>
      </c>
      <c r="I40" s="20"/>
      <c r="J40" s="60">
        <f t="shared" si="23"/>
        <v>33518.800000000003</v>
      </c>
      <c r="K40" s="62">
        <f t="shared" si="18"/>
        <v>33758.22</v>
      </c>
      <c r="L40" s="62">
        <f t="shared" si="19"/>
        <v>34237.06</v>
      </c>
      <c r="M40" s="30">
        <f t="shared" si="20"/>
        <v>34715.9</v>
      </c>
      <c r="N40" s="62">
        <f t="shared" si="14"/>
        <v>35434.160000000003</v>
      </c>
      <c r="O40" s="30">
        <f t="shared" si="7"/>
        <v>35913</v>
      </c>
      <c r="P40" s="62">
        <f t="shared" si="15"/>
        <v>36870.68</v>
      </c>
      <c r="Q40" s="60">
        <f t="shared" si="8"/>
        <v>36631.26</v>
      </c>
      <c r="R40" s="20"/>
      <c r="S40" s="30">
        <f t="shared" si="9"/>
        <v>37110.1</v>
      </c>
      <c r="T40" s="20"/>
      <c r="U40" s="20"/>
      <c r="V40" s="60">
        <f t="shared" si="21"/>
        <v>38307.199999999997</v>
      </c>
      <c r="W40" s="91"/>
      <c r="X40" s="91"/>
      <c r="Y40" s="91"/>
      <c r="Z40" s="91"/>
      <c r="AA40" s="20"/>
      <c r="AB40" s="20"/>
      <c r="AC40" s="20"/>
    </row>
    <row r="41" spans="1:29" ht="17.25" thickTop="1" thickBot="1">
      <c r="A41" s="27" t="s">
        <v>68</v>
      </c>
      <c r="B41" s="63">
        <v>0.15</v>
      </c>
      <c r="C41" s="18">
        <v>23860</v>
      </c>
      <c r="D41" s="32"/>
      <c r="E41" s="32"/>
      <c r="F41" s="70">
        <f t="shared" si="22"/>
        <v>32211</v>
      </c>
      <c r="G41" s="32"/>
      <c r="H41" s="30">
        <f t="shared" si="17"/>
        <v>32926.800000000003</v>
      </c>
      <c r="I41" s="20"/>
      <c r="J41" s="60">
        <f t="shared" si="23"/>
        <v>33404</v>
      </c>
      <c r="K41" s="62">
        <f t="shared" si="18"/>
        <v>33642.6</v>
      </c>
      <c r="L41" s="62">
        <f t="shared" si="19"/>
        <v>34119.800000000003</v>
      </c>
      <c r="M41" s="30">
        <f t="shared" si="20"/>
        <v>34597</v>
      </c>
      <c r="N41" s="62">
        <f t="shared" si="14"/>
        <v>35312.800000000003</v>
      </c>
      <c r="O41" s="30">
        <f t="shared" si="7"/>
        <v>35790</v>
      </c>
      <c r="P41" s="62">
        <f t="shared" si="15"/>
        <v>36744.400000000001</v>
      </c>
      <c r="Q41" s="60">
        <f t="shared" si="8"/>
        <v>36505.800000000003</v>
      </c>
      <c r="R41" s="20"/>
      <c r="S41" s="30">
        <f t="shared" si="9"/>
        <v>36983</v>
      </c>
      <c r="T41" s="20"/>
      <c r="U41" s="20"/>
      <c r="V41" s="60">
        <f t="shared" si="21"/>
        <v>38176</v>
      </c>
      <c r="W41" s="58"/>
      <c r="X41" s="58"/>
      <c r="Y41" s="58"/>
      <c r="Z41" s="58"/>
      <c r="AA41" s="20"/>
      <c r="AB41" s="20"/>
      <c r="AC41" s="20"/>
    </row>
    <row r="42" spans="1:29" ht="17.25" thickTop="1" thickBot="1">
      <c r="A42" s="27" t="s">
        <v>72</v>
      </c>
      <c r="B42" s="57">
        <v>0.15</v>
      </c>
      <c r="C42" s="18">
        <v>23736</v>
      </c>
      <c r="D42" s="32"/>
      <c r="E42" s="32"/>
      <c r="F42" s="70">
        <f t="shared" si="22"/>
        <v>32043.599999999999</v>
      </c>
      <c r="G42" s="32"/>
      <c r="H42" s="30">
        <f t="shared" si="17"/>
        <v>32755.68</v>
      </c>
      <c r="I42" s="20"/>
      <c r="J42" s="60">
        <f t="shared" si="23"/>
        <v>33230.400000000001</v>
      </c>
      <c r="K42" s="62">
        <f t="shared" si="18"/>
        <v>33467.760000000002</v>
      </c>
      <c r="L42" s="62">
        <f t="shared" si="19"/>
        <v>33942.479999999996</v>
      </c>
      <c r="M42" s="30">
        <f t="shared" si="20"/>
        <v>34417.199999999997</v>
      </c>
      <c r="N42" s="62">
        <f t="shared" si="14"/>
        <v>35129.279999999999</v>
      </c>
      <c r="O42" s="30">
        <f t="shared" si="7"/>
        <v>35604</v>
      </c>
      <c r="P42" s="62">
        <f t="shared" si="15"/>
        <v>36553.440000000002</v>
      </c>
      <c r="Q42" s="60">
        <f t="shared" si="8"/>
        <v>36316.080000000002</v>
      </c>
      <c r="R42" s="20"/>
      <c r="S42" s="30">
        <f t="shared" si="9"/>
        <v>36790.800000000003</v>
      </c>
      <c r="T42" s="20"/>
      <c r="U42" s="20"/>
      <c r="V42" s="60">
        <f t="shared" si="21"/>
        <v>37977.599999999999</v>
      </c>
      <c r="W42" s="91"/>
      <c r="X42" s="91"/>
      <c r="Y42" s="91"/>
      <c r="Z42" s="91"/>
      <c r="AA42" s="20"/>
      <c r="AB42" s="20"/>
      <c r="AC42" s="20"/>
    </row>
    <row r="43" spans="1:29" ht="17.25" thickTop="1" thickBot="1">
      <c r="A43" s="27" t="s">
        <v>73</v>
      </c>
      <c r="B43" s="63">
        <v>0.15</v>
      </c>
      <c r="C43" s="18">
        <v>23715</v>
      </c>
      <c r="D43" s="32"/>
      <c r="E43" s="32"/>
      <c r="F43" s="70">
        <f t="shared" si="22"/>
        <v>32015.25</v>
      </c>
      <c r="G43" s="32"/>
      <c r="H43" s="30">
        <f t="shared" si="17"/>
        <v>32726.7</v>
      </c>
      <c r="I43" s="20"/>
      <c r="J43" s="60">
        <f t="shared" si="23"/>
        <v>33201</v>
      </c>
      <c r="K43" s="62">
        <f t="shared" si="18"/>
        <v>33438.15</v>
      </c>
      <c r="L43" s="62">
        <f t="shared" si="19"/>
        <v>33912.449999999997</v>
      </c>
      <c r="M43" s="30">
        <f t="shared" si="20"/>
        <v>34386.75</v>
      </c>
      <c r="N43" s="62">
        <f t="shared" si="14"/>
        <v>35098.199999999997</v>
      </c>
      <c r="O43" s="30">
        <f t="shared" si="7"/>
        <v>35572.5</v>
      </c>
      <c r="P43" s="62">
        <f t="shared" si="15"/>
        <v>36521.1</v>
      </c>
      <c r="Q43" s="60">
        <f t="shared" si="8"/>
        <v>36283.949999999997</v>
      </c>
      <c r="R43" s="20"/>
      <c r="S43" s="30">
        <f t="shared" si="9"/>
        <v>36758.25</v>
      </c>
      <c r="T43" s="20"/>
      <c r="U43" s="20"/>
      <c r="V43" s="60">
        <f t="shared" si="21"/>
        <v>37944</v>
      </c>
      <c r="W43" s="58"/>
      <c r="X43" s="58"/>
      <c r="Y43" s="58"/>
      <c r="Z43" s="58"/>
      <c r="AA43" s="20"/>
      <c r="AB43" s="20"/>
      <c r="AC43" s="20"/>
    </row>
    <row r="44" spans="1:29" ht="17.25" thickTop="1" thickBot="1">
      <c r="A44" s="27" t="s">
        <v>74</v>
      </c>
      <c r="B44" s="63">
        <v>0.15</v>
      </c>
      <c r="C44" s="18">
        <v>23695</v>
      </c>
      <c r="D44" s="32"/>
      <c r="E44" s="32"/>
      <c r="F44" s="70">
        <f t="shared" si="22"/>
        <v>31988.25</v>
      </c>
      <c r="G44" s="32"/>
      <c r="H44" s="30">
        <f t="shared" si="17"/>
        <v>32699.1</v>
      </c>
      <c r="I44" s="20"/>
      <c r="J44" s="60">
        <f t="shared" si="23"/>
        <v>33173</v>
      </c>
      <c r="K44" s="62">
        <f t="shared" si="18"/>
        <v>33409.949999999997</v>
      </c>
      <c r="L44" s="62">
        <f t="shared" si="19"/>
        <v>33883.85</v>
      </c>
      <c r="M44" s="30">
        <f t="shared" si="20"/>
        <v>34357.75</v>
      </c>
      <c r="N44" s="62">
        <f t="shared" si="14"/>
        <v>35068.6</v>
      </c>
      <c r="O44" s="30">
        <f t="shared" si="7"/>
        <v>35542.5</v>
      </c>
      <c r="P44" s="62">
        <f t="shared" si="15"/>
        <v>36490.300000000003</v>
      </c>
      <c r="Q44" s="60">
        <f t="shared" si="8"/>
        <v>36253.35</v>
      </c>
      <c r="R44" s="20"/>
      <c r="S44" s="30">
        <f t="shared" si="9"/>
        <v>36727.25</v>
      </c>
      <c r="T44" s="20"/>
      <c r="U44" s="20"/>
      <c r="V44" s="60">
        <f t="shared" si="21"/>
        <v>37912</v>
      </c>
      <c r="W44" s="91"/>
      <c r="X44" s="91"/>
      <c r="Y44" s="91"/>
      <c r="Z44" s="91"/>
      <c r="AA44" s="20"/>
      <c r="AB44" s="20"/>
      <c r="AC44" s="20"/>
    </row>
    <row r="45" spans="1:29" ht="17.25" thickTop="1" thickBot="1">
      <c r="A45" s="27" t="s">
        <v>77</v>
      </c>
      <c r="B45" s="63">
        <v>0.15</v>
      </c>
      <c r="C45" s="18">
        <v>23323</v>
      </c>
      <c r="D45" s="32"/>
      <c r="E45" s="32"/>
      <c r="F45" s="70">
        <f t="shared" si="22"/>
        <v>31486.05</v>
      </c>
      <c r="G45" s="32"/>
      <c r="H45" s="30">
        <f t="shared" si="17"/>
        <v>32185.739999999998</v>
      </c>
      <c r="I45" s="20"/>
      <c r="J45" s="60">
        <f t="shared" si="23"/>
        <v>32652.2</v>
      </c>
      <c r="K45" s="62">
        <f t="shared" si="18"/>
        <v>32885.43</v>
      </c>
      <c r="L45" s="62">
        <f t="shared" si="19"/>
        <v>33351.89</v>
      </c>
      <c r="M45" s="30">
        <f t="shared" si="20"/>
        <v>33818.35</v>
      </c>
      <c r="N45" s="62">
        <f t="shared" si="14"/>
        <v>34518.04</v>
      </c>
      <c r="O45" s="30">
        <f t="shared" si="7"/>
        <v>34984.5</v>
      </c>
      <c r="P45" s="62">
        <f t="shared" si="15"/>
        <v>35917.42</v>
      </c>
      <c r="Q45" s="60">
        <f t="shared" si="8"/>
        <v>35684.19</v>
      </c>
      <c r="R45" s="20"/>
      <c r="S45" s="30">
        <f t="shared" si="9"/>
        <v>36150.65</v>
      </c>
      <c r="T45" s="20"/>
      <c r="U45" s="20"/>
      <c r="V45" s="60">
        <f t="shared" si="21"/>
        <v>37316.800000000003</v>
      </c>
      <c r="W45" s="58"/>
      <c r="X45" s="91"/>
      <c r="Y45" s="91"/>
      <c r="Z45" s="91"/>
      <c r="AA45" s="20"/>
      <c r="AB45" s="20"/>
      <c r="AC45" s="20"/>
    </row>
    <row r="46" spans="1:29" ht="17.25" thickTop="1" thickBot="1">
      <c r="A46" s="27" t="s">
        <v>81</v>
      </c>
      <c r="B46" s="63">
        <v>0.15</v>
      </c>
      <c r="C46" s="18">
        <v>22229</v>
      </c>
      <c r="D46" s="32"/>
      <c r="E46" s="32"/>
      <c r="F46" s="70">
        <f t="shared" si="22"/>
        <v>30009.15</v>
      </c>
      <c r="G46" s="32"/>
      <c r="H46" s="30">
        <f t="shared" si="17"/>
        <v>30676.02</v>
      </c>
      <c r="I46" s="20"/>
      <c r="J46" s="60">
        <f t="shared" si="23"/>
        <v>31120.6</v>
      </c>
      <c r="K46" s="62">
        <f t="shared" si="18"/>
        <v>31342.89</v>
      </c>
      <c r="L46" s="62">
        <f t="shared" si="19"/>
        <v>31787.47</v>
      </c>
      <c r="M46" s="30">
        <f t="shared" si="20"/>
        <v>32232.050000000003</v>
      </c>
      <c r="N46" s="62">
        <f t="shared" si="14"/>
        <v>32898.92</v>
      </c>
      <c r="O46" s="30">
        <f t="shared" si="7"/>
        <v>33343.5</v>
      </c>
      <c r="P46" s="62">
        <f t="shared" si="15"/>
        <v>34232.660000000003</v>
      </c>
      <c r="Q46" s="60">
        <f t="shared" si="8"/>
        <v>34010.370000000003</v>
      </c>
      <c r="R46" s="20"/>
      <c r="S46" s="30">
        <f t="shared" si="9"/>
        <v>34454.949999999997</v>
      </c>
      <c r="T46" s="20"/>
      <c r="U46" s="20"/>
      <c r="V46" s="60">
        <f t="shared" si="21"/>
        <v>35566.400000000001</v>
      </c>
      <c r="W46" s="58"/>
      <c r="X46" s="58"/>
      <c r="Y46" s="58"/>
      <c r="Z46" s="58"/>
      <c r="AA46" s="20"/>
      <c r="AB46" s="20"/>
      <c r="AC46" s="20"/>
    </row>
    <row r="47" spans="1:29" ht="17.25" thickTop="1" thickBot="1">
      <c r="A47" s="27" t="s">
        <v>82</v>
      </c>
      <c r="B47" s="63">
        <v>0.15</v>
      </c>
      <c r="C47" s="18">
        <v>21982</v>
      </c>
      <c r="D47" s="32"/>
      <c r="E47" s="32"/>
      <c r="F47" s="70">
        <f t="shared" si="22"/>
        <v>29675.7</v>
      </c>
      <c r="G47" s="32"/>
      <c r="H47" s="30">
        <f t="shared" si="17"/>
        <v>30335.16</v>
      </c>
      <c r="I47" s="20"/>
      <c r="J47" s="60">
        <f t="shared" si="23"/>
        <v>30774.800000000003</v>
      </c>
      <c r="K47" s="62">
        <f t="shared" si="18"/>
        <v>30994.62</v>
      </c>
      <c r="L47" s="62">
        <f t="shared" si="19"/>
        <v>31434.260000000002</v>
      </c>
      <c r="M47" s="30">
        <f t="shared" si="20"/>
        <v>31873.9</v>
      </c>
      <c r="N47" s="62">
        <f t="shared" si="14"/>
        <v>32533.360000000001</v>
      </c>
      <c r="O47" s="30">
        <f t="shared" si="7"/>
        <v>32973</v>
      </c>
      <c r="P47" s="62">
        <f t="shared" si="15"/>
        <v>33852.28</v>
      </c>
      <c r="Q47" s="60">
        <f t="shared" si="8"/>
        <v>33632.46</v>
      </c>
      <c r="R47" s="20"/>
      <c r="S47" s="30">
        <f t="shared" si="9"/>
        <v>34072.1</v>
      </c>
      <c r="T47" s="20"/>
      <c r="U47" s="20"/>
      <c r="V47" s="60">
        <f t="shared" si="21"/>
        <v>35171.199999999997</v>
      </c>
      <c r="W47" s="58"/>
      <c r="X47" s="58"/>
      <c r="Y47" s="58"/>
      <c r="Z47" s="58"/>
      <c r="AA47" s="20"/>
      <c r="AB47" s="20"/>
      <c r="AC47" s="20"/>
    </row>
    <row r="48" spans="1:29" ht="17.25" thickTop="1" thickBot="1">
      <c r="A48" s="27" t="s">
        <v>85</v>
      </c>
      <c r="B48" s="63">
        <v>0.15</v>
      </c>
      <c r="C48" s="18">
        <v>21899</v>
      </c>
      <c r="D48" s="32"/>
      <c r="E48" s="32"/>
      <c r="F48" s="70">
        <f t="shared" si="22"/>
        <v>29563.65</v>
      </c>
      <c r="G48" s="32"/>
      <c r="H48" s="30">
        <f t="shared" si="17"/>
        <v>30220.620000000003</v>
      </c>
      <c r="I48" s="20"/>
      <c r="J48" s="60">
        <f t="shared" si="23"/>
        <v>30658.6</v>
      </c>
      <c r="K48" s="62">
        <f t="shared" si="18"/>
        <v>30877.59</v>
      </c>
      <c r="L48" s="62">
        <f t="shared" si="19"/>
        <v>31315.57</v>
      </c>
      <c r="M48" s="30">
        <f t="shared" si="20"/>
        <v>31753.550000000003</v>
      </c>
      <c r="N48" s="62">
        <f t="shared" si="14"/>
        <v>32410.52</v>
      </c>
      <c r="O48" s="30">
        <f t="shared" si="7"/>
        <v>32848.5</v>
      </c>
      <c r="P48" s="62">
        <f t="shared" si="15"/>
        <v>33724.46</v>
      </c>
      <c r="Q48" s="60">
        <f t="shared" si="8"/>
        <v>33505.47</v>
      </c>
      <c r="R48" s="20"/>
      <c r="S48" s="30">
        <f t="shared" si="9"/>
        <v>33943.449999999997</v>
      </c>
      <c r="T48" s="20"/>
      <c r="U48" s="20"/>
      <c r="V48" s="60">
        <f t="shared" si="21"/>
        <v>35038.400000000001</v>
      </c>
      <c r="W48" s="58"/>
      <c r="X48" s="58"/>
      <c r="Y48" s="58"/>
      <c r="Z48" s="58"/>
      <c r="AA48" s="20"/>
      <c r="AB48" s="20"/>
      <c r="AC48" s="20"/>
    </row>
    <row r="49" spans="1:29" ht="17.25" thickTop="1" thickBot="1">
      <c r="A49" s="27" t="s">
        <v>83</v>
      </c>
      <c r="B49" s="63">
        <v>0.15</v>
      </c>
      <c r="C49" s="18">
        <v>21878</v>
      </c>
      <c r="D49" s="32"/>
      <c r="E49" s="32"/>
      <c r="F49" s="70">
        <f t="shared" si="22"/>
        <v>29535.3</v>
      </c>
      <c r="G49" s="32"/>
      <c r="H49" s="30">
        <f t="shared" si="17"/>
        <v>30191.64</v>
      </c>
      <c r="I49" s="20"/>
      <c r="J49" s="60">
        <f t="shared" si="23"/>
        <v>30629.200000000001</v>
      </c>
      <c r="K49" s="62">
        <f t="shared" si="18"/>
        <v>30847.98</v>
      </c>
      <c r="L49" s="62">
        <f t="shared" si="19"/>
        <v>31285.54</v>
      </c>
      <c r="M49" s="30">
        <f t="shared" si="20"/>
        <v>31723.1</v>
      </c>
      <c r="N49" s="62">
        <f t="shared" si="14"/>
        <v>32379.440000000002</v>
      </c>
      <c r="O49" s="30">
        <f t="shared" si="7"/>
        <v>32817</v>
      </c>
      <c r="P49" s="62">
        <f t="shared" si="15"/>
        <v>33692.120000000003</v>
      </c>
      <c r="Q49" s="60">
        <f t="shared" si="8"/>
        <v>33473.339999999997</v>
      </c>
      <c r="R49" s="20"/>
      <c r="S49" s="30">
        <f t="shared" si="9"/>
        <v>33910.9</v>
      </c>
      <c r="T49" s="20"/>
      <c r="U49" s="20"/>
      <c r="V49" s="60">
        <f t="shared" si="21"/>
        <v>35004.800000000003</v>
      </c>
      <c r="W49" s="58"/>
      <c r="X49" s="58"/>
      <c r="Y49" s="58"/>
      <c r="Z49" s="58"/>
      <c r="AA49" s="20"/>
      <c r="AB49" s="20"/>
      <c r="AC49" s="20"/>
    </row>
    <row r="50" spans="1:29" ht="17.25" thickTop="1" thickBot="1">
      <c r="A50" s="27" t="s">
        <v>112</v>
      </c>
      <c r="B50" s="57">
        <v>0.15</v>
      </c>
      <c r="C50" s="18">
        <v>20640</v>
      </c>
      <c r="D50" s="32"/>
      <c r="E50" s="32"/>
      <c r="F50" s="70">
        <f t="shared" si="22"/>
        <v>27864</v>
      </c>
      <c r="G50" s="20"/>
      <c r="H50" s="30">
        <f t="shared" si="17"/>
        <v>28483.200000000001</v>
      </c>
      <c r="I50" s="20"/>
      <c r="J50" s="60">
        <f t="shared" si="23"/>
        <v>28896</v>
      </c>
      <c r="K50" s="62">
        <f t="shared" si="18"/>
        <v>29102.400000000001</v>
      </c>
      <c r="L50" s="62">
        <f t="shared" si="19"/>
        <v>29515.200000000001</v>
      </c>
      <c r="M50" s="30">
        <f t="shared" si="20"/>
        <v>29928</v>
      </c>
      <c r="N50" s="62">
        <f t="shared" si="14"/>
        <v>30547.199999999997</v>
      </c>
      <c r="O50" s="30">
        <f t="shared" si="7"/>
        <v>30960</v>
      </c>
      <c r="P50" s="62">
        <f t="shared" si="15"/>
        <v>31785.599999999999</v>
      </c>
      <c r="Q50" s="60">
        <f t="shared" si="8"/>
        <v>31579.200000000001</v>
      </c>
      <c r="R50" s="20"/>
      <c r="S50" s="30">
        <f t="shared" si="9"/>
        <v>31992</v>
      </c>
      <c r="T50" s="20"/>
      <c r="U50" s="20"/>
      <c r="V50" s="60">
        <f t="shared" si="21"/>
        <v>33024</v>
      </c>
      <c r="W50" s="20"/>
      <c r="X50" s="20"/>
      <c r="Y50" s="20"/>
      <c r="Z50" s="20"/>
      <c r="AA50" s="20"/>
      <c r="AB50" s="20"/>
      <c r="AC50" s="20"/>
    </row>
    <row r="51" spans="1:29" ht="17.25" thickTop="1" thickBot="1">
      <c r="A51" s="27" t="s">
        <v>119</v>
      </c>
      <c r="B51" s="63">
        <v>0.15</v>
      </c>
      <c r="C51" s="18">
        <v>20248</v>
      </c>
      <c r="D51" s="32"/>
      <c r="E51" s="32"/>
      <c r="F51" s="70">
        <f t="shared" si="22"/>
        <v>27334.799999999999</v>
      </c>
      <c r="G51" s="32"/>
      <c r="H51" s="30">
        <f t="shared" si="17"/>
        <v>27942.239999999998</v>
      </c>
      <c r="I51" s="20"/>
      <c r="J51" s="60">
        <f t="shared" si="23"/>
        <v>28347.200000000001</v>
      </c>
      <c r="K51" s="62">
        <f t="shared" si="18"/>
        <v>28549.68</v>
      </c>
      <c r="L51" s="62">
        <f t="shared" si="19"/>
        <v>28954.639999999999</v>
      </c>
      <c r="M51" s="30">
        <f t="shared" si="20"/>
        <v>29359.599999999999</v>
      </c>
      <c r="N51" s="62">
        <f t="shared" si="14"/>
        <v>29967.040000000001</v>
      </c>
      <c r="O51" s="30">
        <f t="shared" si="7"/>
        <v>30372</v>
      </c>
      <c r="P51" s="62">
        <f t="shared" si="15"/>
        <v>31181.919999999998</v>
      </c>
      <c r="Q51" s="60">
        <f t="shared" si="8"/>
        <v>30979.440000000002</v>
      </c>
      <c r="R51" s="20"/>
      <c r="S51" s="30">
        <f t="shared" si="9"/>
        <v>31384.400000000001</v>
      </c>
      <c r="T51" s="20"/>
      <c r="U51" s="69"/>
      <c r="V51" s="60">
        <f t="shared" si="21"/>
        <v>32396.799999999999</v>
      </c>
      <c r="W51" s="20"/>
      <c r="X51" s="58"/>
      <c r="Y51" s="58"/>
      <c r="Z51" s="58"/>
      <c r="AA51" s="20"/>
      <c r="AB51" s="20"/>
      <c r="AC51" s="20"/>
    </row>
    <row r="52" spans="1:29" ht="17.25" thickTop="1" thickBot="1">
      <c r="A52" s="27" t="s">
        <v>116</v>
      </c>
      <c r="B52" s="63">
        <v>0.15</v>
      </c>
      <c r="C52" s="18">
        <v>20537</v>
      </c>
      <c r="D52" s="32"/>
      <c r="E52" s="32"/>
      <c r="F52" s="70">
        <f t="shared" si="22"/>
        <v>27724.95</v>
      </c>
      <c r="G52" s="32"/>
      <c r="H52" s="30">
        <f t="shared" si="17"/>
        <v>28341.06</v>
      </c>
      <c r="I52" s="20"/>
      <c r="J52" s="60">
        <f t="shared" si="23"/>
        <v>28751.800000000003</v>
      </c>
      <c r="K52" s="62">
        <f t="shared" si="18"/>
        <v>28957.17</v>
      </c>
      <c r="L52" s="62">
        <f t="shared" si="19"/>
        <v>29367.91</v>
      </c>
      <c r="M52" s="30">
        <f t="shared" si="20"/>
        <v>29778.65</v>
      </c>
      <c r="N52" s="62">
        <f t="shared" si="14"/>
        <v>30394.760000000002</v>
      </c>
      <c r="O52" s="30">
        <f t="shared" si="7"/>
        <v>30805.5</v>
      </c>
      <c r="P52" s="62">
        <f t="shared" si="15"/>
        <v>31626.980000000003</v>
      </c>
      <c r="Q52" s="60">
        <f t="shared" si="8"/>
        <v>31421.61</v>
      </c>
      <c r="R52" s="20"/>
      <c r="S52" s="30">
        <f t="shared" si="9"/>
        <v>31832.35</v>
      </c>
      <c r="T52" s="20"/>
      <c r="U52" s="20"/>
      <c r="V52" s="60">
        <f t="shared" si="21"/>
        <v>32859.199999999997</v>
      </c>
      <c r="W52" s="91"/>
      <c r="X52" s="91"/>
      <c r="Y52" s="91"/>
      <c r="Z52" s="91"/>
      <c r="AA52" s="20"/>
      <c r="AB52" s="20"/>
      <c r="AC52" s="20"/>
    </row>
    <row r="53" spans="1:29" ht="17.25" thickTop="1" thickBot="1">
      <c r="A53" s="27" t="s">
        <v>120</v>
      </c>
      <c r="B53" s="63">
        <v>0.15</v>
      </c>
      <c r="C53" s="18">
        <v>20083</v>
      </c>
      <c r="D53" s="32"/>
      <c r="E53" s="32"/>
      <c r="F53" s="70">
        <f t="shared" si="22"/>
        <v>27112.05</v>
      </c>
      <c r="G53" s="32"/>
      <c r="H53" s="30">
        <f t="shared" si="17"/>
        <v>27714.54</v>
      </c>
      <c r="I53" s="20"/>
      <c r="J53" s="60">
        <f t="shared" si="23"/>
        <v>28116.2</v>
      </c>
      <c r="K53" s="62">
        <f t="shared" si="18"/>
        <v>28317.03</v>
      </c>
      <c r="L53" s="62">
        <f t="shared" si="19"/>
        <v>28718.690000000002</v>
      </c>
      <c r="M53" s="30">
        <f t="shared" si="20"/>
        <v>29120.35</v>
      </c>
      <c r="N53" s="62">
        <f t="shared" si="14"/>
        <v>29722.84</v>
      </c>
      <c r="O53" s="30">
        <f t="shared" si="7"/>
        <v>30124.5</v>
      </c>
      <c r="P53" s="62">
        <f t="shared" si="15"/>
        <v>30927.82</v>
      </c>
      <c r="Q53" s="60">
        <f t="shared" si="8"/>
        <v>30726.989999999998</v>
      </c>
      <c r="R53" s="20"/>
      <c r="S53" s="30">
        <f t="shared" si="9"/>
        <v>31128.65</v>
      </c>
      <c r="T53" s="20"/>
      <c r="U53" s="20"/>
      <c r="V53" s="60">
        <f t="shared" si="21"/>
        <v>32132.799999999999</v>
      </c>
      <c r="W53" s="91"/>
      <c r="X53" s="58"/>
      <c r="Y53" s="58"/>
      <c r="Z53" s="58"/>
      <c r="AA53" s="20"/>
      <c r="AB53" s="20"/>
      <c r="AC53" s="20"/>
    </row>
    <row r="54" spans="1:29" ht="17.25" thickTop="1" thickBot="1">
      <c r="A54" s="83" t="s">
        <v>79</v>
      </c>
      <c r="B54" s="63">
        <v>0.13</v>
      </c>
      <c r="C54" s="18">
        <v>22291</v>
      </c>
      <c r="D54" s="32"/>
      <c r="E54" s="70">
        <f>(C54*0.33)+C54</f>
        <v>29647.03</v>
      </c>
      <c r="F54" s="32"/>
      <c r="G54" s="70">
        <f>(C54*0.36)+C54</f>
        <v>30315.759999999998</v>
      </c>
      <c r="H54" s="30">
        <f>(C54*0.38)+C54</f>
        <v>30761.58</v>
      </c>
      <c r="I54" s="30">
        <f>(C54*0.39)+C54</f>
        <v>30984.489999999998</v>
      </c>
      <c r="J54" s="59"/>
      <c r="K54" s="62">
        <f>(C54*0.41)+C54</f>
        <v>31430.309999999998</v>
      </c>
      <c r="L54" s="62">
        <f>(C54*0.43)+C54</f>
        <v>31876.129999999997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91"/>
      <c r="X54" s="58"/>
      <c r="Y54" s="58"/>
      <c r="Z54" s="58"/>
      <c r="AA54" s="20"/>
      <c r="AB54" s="20"/>
      <c r="AC54" s="20"/>
    </row>
    <row r="55" spans="1:29" ht="16.5" thickTop="1" thickBot="1">
      <c r="A55" s="98" t="s">
        <v>249</v>
      </c>
      <c r="B55" s="63">
        <v>0.13</v>
      </c>
      <c r="C55" s="18">
        <v>21507</v>
      </c>
      <c r="D55" s="32"/>
      <c r="E55" s="70">
        <f>(C55*0.33)+C55</f>
        <v>28604.31</v>
      </c>
      <c r="F55" s="32"/>
      <c r="G55" s="70">
        <f>(C55*0.36)+C55</f>
        <v>29249.52</v>
      </c>
      <c r="H55" s="30">
        <f>(C55*0.38)+C55</f>
        <v>29679.66</v>
      </c>
      <c r="I55" s="30">
        <f>(C55*0.39)+C55</f>
        <v>29894.73</v>
      </c>
      <c r="J55" s="59"/>
      <c r="K55" s="62">
        <f>(C55*0.41)+C55</f>
        <v>30324.87</v>
      </c>
      <c r="L55" s="62">
        <f>(C55*0.43)+C55</f>
        <v>30755.010000000002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91"/>
      <c r="X55" s="58"/>
      <c r="Y55" s="58"/>
      <c r="Z55" s="58"/>
      <c r="AA55" s="20"/>
      <c r="AB55" s="20"/>
      <c r="AC55" s="20"/>
    </row>
    <row r="56" spans="1:29" ht="16.5" thickTop="1" thickBot="1">
      <c r="A56" s="98" t="s">
        <v>245</v>
      </c>
      <c r="B56" s="63">
        <v>0.13</v>
      </c>
      <c r="C56" s="18">
        <v>20929</v>
      </c>
      <c r="D56" s="32"/>
      <c r="E56" s="70">
        <f>(C56*0.33)+C56</f>
        <v>27835.57</v>
      </c>
      <c r="F56" s="32"/>
      <c r="G56" s="70">
        <f>(C56*0.36)+C56</f>
        <v>28463.439999999999</v>
      </c>
      <c r="H56" s="30">
        <f>(C56*0.38)+C56</f>
        <v>28882.02</v>
      </c>
      <c r="I56" s="30">
        <f>(C56*0.39)+C56</f>
        <v>29091.31</v>
      </c>
      <c r="J56" s="59"/>
      <c r="K56" s="62">
        <f>(C56*0.41)+C56</f>
        <v>29509.89</v>
      </c>
      <c r="L56" s="62">
        <f>(C56*0.43)+C56</f>
        <v>29928.47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91"/>
      <c r="X56" s="58"/>
      <c r="Y56" s="58"/>
      <c r="Z56" s="58"/>
      <c r="AA56" s="20"/>
      <c r="AB56" s="20"/>
      <c r="AC56" s="20"/>
    </row>
    <row r="57" spans="1:29" ht="17.25" thickTop="1" thickBot="1">
      <c r="A57" s="27" t="s">
        <v>106</v>
      </c>
      <c r="B57" s="63">
        <v>0.13</v>
      </c>
      <c r="C57" s="18">
        <v>20929</v>
      </c>
      <c r="D57" s="32"/>
      <c r="E57" s="70">
        <f>(C57*0.33)+C57</f>
        <v>27835.57</v>
      </c>
      <c r="F57" s="32"/>
      <c r="G57" s="70">
        <f>(C57*0.36)+C57</f>
        <v>28463.439999999999</v>
      </c>
      <c r="H57" s="30">
        <f t="shared" si="17"/>
        <v>28882.02</v>
      </c>
      <c r="I57" s="30">
        <f>(C57*0.39)+C57</f>
        <v>29091.31</v>
      </c>
      <c r="J57" s="59"/>
      <c r="K57" s="62">
        <f t="shared" si="18"/>
        <v>29509.89</v>
      </c>
      <c r="L57" s="62">
        <f t="shared" si="19"/>
        <v>29928.47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68"/>
      <c r="X57" s="22"/>
      <c r="Y57" s="22"/>
      <c r="Z57" s="22"/>
      <c r="AA57" s="20"/>
      <c r="AB57" s="20"/>
      <c r="AC57" s="20"/>
    </row>
    <row r="58" spans="1:29" ht="17.25" thickTop="1" thickBot="1">
      <c r="A58" s="27" t="s">
        <v>107</v>
      </c>
      <c r="B58" s="63">
        <v>0.13</v>
      </c>
      <c r="C58" s="18">
        <v>20826</v>
      </c>
      <c r="D58" s="32"/>
      <c r="E58" s="70">
        <f>(C58*0.33)+C58</f>
        <v>27698.58</v>
      </c>
      <c r="F58" s="32"/>
      <c r="G58" s="70">
        <f t="shared" ref="G58:G79" si="24">(C58*0.36)+C58</f>
        <v>28323.360000000001</v>
      </c>
      <c r="H58" s="30">
        <f t="shared" si="17"/>
        <v>28739.88</v>
      </c>
      <c r="I58" s="70">
        <f>(C58*0.39)+C58</f>
        <v>28948.14</v>
      </c>
      <c r="J58" s="59"/>
      <c r="K58" s="62">
        <f t="shared" si="18"/>
        <v>29364.66</v>
      </c>
      <c r="L58" s="62">
        <f t="shared" si="19"/>
        <v>29781.18</v>
      </c>
      <c r="M58" s="20"/>
      <c r="N58" s="71"/>
      <c r="O58" s="71"/>
      <c r="P58" s="71"/>
      <c r="Q58" s="71"/>
      <c r="R58" s="71"/>
      <c r="S58" s="71"/>
      <c r="T58" s="71"/>
      <c r="U58" s="71"/>
      <c r="V58" s="71"/>
      <c r="W58" s="22"/>
      <c r="X58" s="22"/>
      <c r="Y58" s="22"/>
      <c r="Z58" s="22"/>
      <c r="AA58" s="20"/>
      <c r="AB58" s="20"/>
      <c r="AC58" s="20"/>
    </row>
    <row r="59" spans="1:29" ht="17.25" thickTop="1" thickBot="1">
      <c r="A59" s="27" t="s">
        <v>110</v>
      </c>
      <c r="B59" s="63">
        <v>0.13</v>
      </c>
      <c r="C59" s="18">
        <v>20743</v>
      </c>
      <c r="D59" s="32"/>
      <c r="E59" s="70">
        <f t="shared" ref="E59:E79" si="25">(C59*0.33)+C59</f>
        <v>27588.190000000002</v>
      </c>
      <c r="F59" s="32"/>
      <c r="G59" s="70">
        <f t="shared" si="24"/>
        <v>28210.48</v>
      </c>
      <c r="H59" s="30">
        <f t="shared" si="17"/>
        <v>28625.34</v>
      </c>
      <c r="I59" s="70">
        <f t="shared" ref="I59:I61" si="26">(C59*0.39)+C59</f>
        <v>28832.77</v>
      </c>
      <c r="J59" s="59"/>
      <c r="K59" s="62">
        <f t="shared" si="18"/>
        <v>29247.629999999997</v>
      </c>
      <c r="L59" s="62">
        <f t="shared" si="19"/>
        <v>29662.489999999998</v>
      </c>
      <c r="M59" s="20"/>
      <c r="N59" s="71"/>
      <c r="O59" s="71"/>
      <c r="P59" s="71"/>
      <c r="Q59" s="71"/>
      <c r="R59" s="71"/>
      <c r="S59" s="71"/>
      <c r="T59" s="71"/>
      <c r="U59" s="71"/>
      <c r="V59" s="71"/>
      <c r="W59" s="22"/>
      <c r="X59" s="22"/>
      <c r="Y59" s="22"/>
      <c r="Z59" s="22"/>
      <c r="AA59" s="20"/>
      <c r="AB59" s="20"/>
      <c r="AC59" s="20"/>
    </row>
    <row r="60" spans="1:29" ht="17.25" thickTop="1" thickBot="1">
      <c r="A60" s="27" t="s">
        <v>132</v>
      </c>
      <c r="B60" s="63">
        <v>0.13</v>
      </c>
      <c r="C60" s="15">
        <v>19195</v>
      </c>
      <c r="D60" s="32"/>
      <c r="E60" s="70">
        <f t="shared" si="25"/>
        <v>25529.35</v>
      </c>
      <c r="F60" s="32"/>
      <c r="G60" s="70">
        <f t="shared" si="24"/>
        <v>26105.200000000001</v>
      </c>
      <c r="H60" s="30">
        <f t="shared" si="17"/>
        <v>26489.1</v>
      </c>
      <c r="I60" s="70">
        <f t="shared" si="26"/>
        <v>26681.05</v>
      </c>
      <c r="J60" s="59"/>
      <c r="K60" s="62">
        <f t="shared" si="18"/>
        <v>27064.95</v>
      </c>
      <c r="L60" s="62">
        <f t="shared" si="19"/>
        <v>27448.85</v>
      </c>
      <c r="M60" s="20"/>
      <c r="N60" s="71"/>
      <c r="O60" s="71"/>
      <c r="P60" s="71"/>
      <c r="Q60" s="71"/>
      <c r="R60" s="71"/>
      <c r="S60" s="71"/>
      <c r="T60" s="71"/>
      <c r="U60" s="71"/>
      <c r="V60" s="71"/>
      <c r="W60" s="22"/>
      <c r="X60" s="22"/>
      <c r="Y60" s="22"/>
      <c r="Z60" s="22"/>
      <c r="AA60" s="20"/>
      <c r="AB60" s="20"/>
      <c r="AC60" s="20"/>
    </row>
    <row r="61" spans="1:29" ht="17.25" thickTop="1" thickBot="1">
      <c r="A61" s="27" t="s">
        <v>216</v>
      </c>
      <c r="B61" s="63">
        <v>0.13</v>
      </c>
      <c r="C61" s="18">
        <v>20619</v>
      </c>
      <c r="D61" s="32"/>
      <c r="E61" s="70">
        <f t="shared" si="25"/>
        <v>27423.27</v>
      </c>
      <c r="F61" s="32"/>
      <c r="G61" s="70">
        <f t="shared" si="24"/>
        <v>28041.84</v>
      </c>
      <c r="H61" s="30">
        <f t="shared" si="17"/>
        <v>28454.22</v>
      </c>
      <c r="I61" s="70">
        <f t="shared" si="26"/>
        <v>28660.41</v>
      </c>
      <c r="J61" s="59"/>
      <c r="K61" s="62">
        <f t="shared" si="18"/>
        <v>29072.79</v>
      </c>
      <c r="L61" s="62">
        <f t="shared" si="19"/>
        <v>29485.17</v>
      </c>
      <c r="M61" s="20"/>
      <c r="N61" s="71"/>
      <c r="O61" s="71"/>
      <c r="P61" s="71"/>
      <c r="Q61" s="71"/>
      <c r="R61" s="71"/>
      <c r="S61" s="71"/>
      <c r="T61" s="71"/>
      <c r="U61" s="71"/>
      <c r="V61" s="71"/>
      <c r="W61" s="22"/>
      <c r="X61" s="22"/>
      <c r="Y61" s="22"/>
      <c r="Z61" s="22"/>
      <c r="AA61" s="20"/>
      <c r="AB61" s="20"/>
      <c r="AC61" s="20"/>
    </row>
    <row r="62" spans="1:29" ht="17.25" thickTop="1" thickBot="1">
      <c r="A62" s="27" t="s">
        <v>87</v>
      </c>
      <c r="B62" s="63">
        <v>0.1</v>
      </c>
      <c r="C62" s="18">
        <v>21775</v>
      </c>
      <c r="D62" s="70">
        <f t="shared" ref="D62:D79" si="27">(C62*0.3)+C62</f>
        <v>28307.5</v>
      </c>
      <c r="E62" s="62">
        <f t="shared" si="25"/>
        <v>28960.75</v>
      </c>
      <c r="F62" s="70">
        <f t="shared" si="22"/>
        <v>29396.25</v>
      </c>
      <c r="G62" s="62">
        <f t="shared" si="24"/>
        <v>29614</v>
      </c>
      <c r="H62" s="30">
        <f t="shared" si="17"/>
        <v>30049.5</v>
      </c>
      <c r="I62" s="20"/>
      <c r="J62" s="60">
        <f t="shared" si="23"/>
        <v>30485</v>
      </c>
      <c r="K62" s="20"/>
      <c r="L62" s="20"/>
      <c r="M62" s="30">
        <f t="shared" si="20"/>
        <v>31573.75</v>
      </c>
      <c r="N62" s="20"/>
      <c r="O62" s="20"/>
      <c r="P62" s="20"/>
      <c r="Q62" s="20"/>
      <c r="R62" s="20"/>
      <c r="S62" s="20"/>
      <c r="T62" s="20"/>
      <c r="U62" s="20"/>
      <c r="V62" s="20"/>
      <c r="W62" s="21"/>
      <c r="X62" s="22"/>
      <c r="Y62" s="22"/>
      <c r="Z62" s="22"/>
      <c r="AA62" s="20"/>
      <c r="AB62" s="20"/>
      <c r="AC62" s="20"/>
    </row>
    <row r="63" spans="1:29" ht="17.25" thickTop="1" thickBot="1">
      <c r="A63" s="83" t="s">
        <v>101</v>
      </c>
      <c r="B63" s="63">
        <v>0.1</v>
      </c>
      <c r="C63" s="18">
        <v>21301</v>
      </c>
      <c r="D63" s="70">
        <f t="shared" si="27"/>
        <v>27691.3</v>
      </c>
      <c r="E63" s="62">
        <f t="shared" si="25"/>
        <v>28330.33</v>
      </c>
      <c r="F63" s="70">
        <f t="shared" si="22"/>
        <v>28756.35</v>
      </c>
      <c r="G63" s="62">
        <f t="shared" si="24"/>
        <v>28969.360000000001</v>
      </c>
      <c r="H63" s="30">
        <f t="shared" si="17"/>
        <v>29395.38</v>
      </c>
      <c r="I63" s="20"/>
      <c r="J63" s="60">
        <f t="shared" si="23"/>
        <v>29821.4</v>
      </c>
      <c r="K63" s="20"/>
      <c r="L63" s="20"/>
      <c r="M63" s="30">
        <f t="shared" si="20"/>
        <v>30886.45</v>
      </c>
      <c r="N63" s="20"/>
      <c r="O63" s="20"/>
      <c r="P63" s="20"/>
      <c r="Q63" s="20"/>
      <c r="R63" s="20"/>
      <c r="S63" s="20"/>
      <c r="T63" s="20"/>
      <c r="U63" s="20"/>
      <c r="V63" s="20"/>
      <c r="W63" s="21"/>
      <c r="X63" s="22"/>
      <c r="Y63" s="22"/>
      <c r="Z63" s="22"/>
      <c r="AA63" s="20"/>
      <c r="AB63" s="20"/>
      <c r="AC63" s="20"/>
    </row>
    <row r="64" spans="1:29" ht="17.25" thickTop="1" thickBot="1">
      <c r="A64" s="27" t="s">
        <v>103</v>
      </c>
      <c r="B64" s="63">
        <v>0.1</v>
      </c>
      <c r="C64" s="18">
        <v>21053</v>
      </c>
      <c r="D64" s="70">
        <f t="shared" si="27"/>
        <v>27368.9</v>
      </c>
      <c r="E64" s="62">
        <f t="shared" si="25"/>
        <v>28000.49</v>
      </c>
      <c r="F64" s="70">
        <f t="shared" si="22"/>
        <v>28421.55</v>
      </c>
      <c r="G64" s="62">
        <f t="shared" si="24"/>
        <v>28632.080000000002</v>
      </c>
      <c r="H64" s="30">
        <f t="shared" si="17"/>
        <v>29053.14</v>
      </c>
      <c r="I64" s="20"/>
      <c r="J64" s="60">
        <f t="shared" si="23"/>
        <v>29474.2</v>
      </c>
      <c r="K64" s="20"/>
      <c r="L64" s="20"/>
      <c r="M64" s="30">
        <f t="shared" si="20"/>
        <v>30526.85</v>
      </c>
      <c r="N64" s="71"/>
      <c r="O64" s="71"/>
      <c r="P64" s="71"/>
      <c r="Q64" s="71"/>
      <c r="R64" s="71"/>
      <c r="S64" s="71"/>
      <c r="T64" s="71"/>
      <c r="U64" s="71"/>
      <c r="V64" s="71"/>
      <c r="W64" s="22"/>
      <c r="X64" s="22"/>
      <c r="Y64" s="22"/>
      <c r="Z64" s="22"/>
      <c r="AA64" s="20"/>
      <c r="AB64" s="20"/>
      <c r="AC64" s="20"/>
    </row>
    <row r="65" spans="1:29" ht="17.25" thickTop="1" thickBot="1">
      <c r="A65" s="27" t="s">
        <v>217</v>
      </c>
      <c r="B65" s="63">
        <v>0.1</v>
      </c>
      <c r="C65" s="18">
        <v>20743</v>
      </c>
      <c r="D65" s="70">
        <f t="shared" si="27"/>
        <v>26965.9</v>
      </c>
      <c r="E65" s="62">
        <f t="shared" si="25"/>
        <v>27588.190000000002</v>
      </c>
      <c r="F65" s="70">
        <f t="shared" si="22"/>
        <v>28003.05</v>
      </c>
      <c r="G65" s="62">
        <f t="shared" si="24"/>
        <v>28210.48</v>
      </c>
      <c r="H65" s="30">
        <f t="shared" si="17"/>
        <v>28625.34</v>
      </c>
      <c r="I65" s="20"/>
      <c r="J65" s="60">
        <f t="shared" si="23"/>
        <v>29040.2</v>
      </c>
      <c r="K65" s="20"/>
      <c r="L65" s="20"/>
      <c r="M65" s="30">
        <f t="shared" si="20"/>
        <v>30077.35</v>
      </c>
      <c r="N65" s="71"/>
      <c r="O65" s="71"/>
      <c r="P65" s="71"/>
      <c r="Q65" s="71"/>
      <c r="R65" s="71"/>
      <c r="S65" s="71"/>
      <c r="T65" s="71"/>
      <c r="U65" s="71"/>
      <c r="V65" s="71"/>
      <c r="W65" s="22"/>
      <c r="X65" s="22"/>
      <c r="Y65" s="22"/>
      <c r="Z65" s="22"/>
      <c r="AA65" s="20"/>
      <c r="AB65" s="20"/>
      <c r="AC65" s="20"/>
    </row>
    <row r="66" spans="1:29" ht="17.25" thickTop="1" thickBot="1">
      <c r="A66" s="27" t="s">
        <v>117</v>
      </c>
      <c r="B66" s="63">
        <v>0.1</v>
      </c>
      <c r="C66" s="18">
        <v>20269</v>
      </c>
      <c r="D66" s="70">
        <f t="shared" si="27"/>
        <v>26349.7</v>
      </c>
      <c r="E66" s="62">
        <f t="shared" si="25"/>
        <v>26957.77</v>
      </c>
      <c r="F66" s="70">
        <f t="shared" si="22"/>
        <v>27363.15</v>
      </c>
      <c r="G66" s="62">
        <f t="shared" si="24"/>
        <v>27565.84</v>
      </c>
      <c r="H66" s="30">
        <f t="shared" si="17"/>
        <v>27971.22</v>
      </c>
      <c r="I66" s="20"/>
      <c r="J66" s="60">
        <f t="shared" si="23"/>
        <v>28376.6</v>
      </c>
      <c r="K66" s="20"/>
      <c r="L66" s="20"/>
      <c r="M66" s="30">
        <f t="shared" si="20"/>
        <v>29390.050000000003</v>
      </c>
      <c r="N66" s="71"/>
      <c r="O66" s="71"/>
      <c r="P66" s="71"/>
      <c r="Q66" s="71"/>
      <c r="R66" s="71"/>
      <c r="S66" s="71"/>
      <c r="T66" s="71"/>
      <c r="U66" s="71"/>
      <c r="V66" s="71"/>
      <c r="W66" s="68"/>
      <c r="X66" s="22"/>
      <c r="Y66" s="22"/>
      <c r="Z66" s="22"/>
      <c r="AA66" s="20"/>
      <c r="AB66" s="20"/>
      <c r="AC66" s="20"/>
    </row>
    <row r="67" spans="1:29" ht="17.25" thickTop="1" thickBot="1">
      <c r="A67" s="27" t="s">
        <v>121</v>
      </c>
      <c r="B67" s="57">
        <v>0.1</v>
      </c>
      <c r="C67" s="18">
        <v>19814</v>
      </c>
      <c r="D67" s="70">
        <f t="shared" si="27"/>
        <v>25758.2</v>
      </c>
      <c r="E67" s="62">
        <f t="shared" si="25"/>
        <v>26352.62</v>
      </c>
      <c r="F67" s="70">
        <f t="shared" si="22"/>
        <v>26748.9</v>
      </c>
      <c r="G67" s="62">
        <f t="shared" si="24"/>
        <v>26947.040000000001</v>
      </c>
      <c r="H67" s="30">
        <f t="shared" si="17"/>
        <v>27343.32</v>
      </c>
      <c r="I67" s="32"/>
      <c r="J67" s="60">
        <f t="shared" si="23"/>
        <v>27739.599999999999</v>
      </c>
      <c r="K67" s="20"/>
      <c r="L67" s="20"/>
      <c r="M67" s="30">
        <f t="shared" si="20"/>
        <v>28730.300000000003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7.25" thickTop="1" thickBot="1">
      <c r="A68" s="27" t="s">
        <v>123</v>
      </c>
      <c r="B68" s="63">
        <v>0.1</v>
      </c>
      <c r="C68" s="18">
        <v>19814</v>
      </c>
      <c r="D68" s="70">
        <f t="shared" si="27"/>
        <v>25758.2</v>
      </c>
      <c r="E68" s="62">
        <f t="shared" si="25"/>
        <v>26352.62</v>
      </c>
      <c r="F68" s="70">
        <f t="shared" si="22"/>
        <v>26748.9</v>
      </c>
      <c r="G68" s="62">
        <f t="shared" si="24"/>
        <v>26947.040000000001</v>
      </c>
      <c r="H68" s="30">
        <f t="shared" si="17"/>
        <v>27343.32</v>
      </c>
      <c r="I68" s="20"/>
      <c r="J68" s="60">
        <f t="shared" si="23"/>
        <v>27739.599999999999</v>
      </c>
      <c r="K68" s="20"/>
      <c r="L68" s="20"/>
      <c r="M68" s="30">
        <f t="shared" si="20"/>
        <v>28730.300000000003</v>
      </c>
      <c r="N68" s="71"/>
      <c r="O68" s="71"/>
      <c r="P68" s="71"/>
      <c r="Q68" s="71"/>
      <c r="R68" s="71"/>
      <c r="S68" s="71"/>
      <c r="T68" s="71"/>
      <c r="U68" s="71"/>
      <c r="V68" s="71"/>
      <c r="W68" s="22"/>
      <c r="X68" s="22"/>
      <c r="Y68" s="22"/>
      <c r="Z68" s="22"/>
      <c r="AA68" s="20"/>
      <c r="AB68" s="20"/>
      <c r="AC68" s="20"/>
    </row>
    <row r="69" spans="1:29" ht="17.25" thickTop="1" thickBot="1">
      <c r="A69" s="27" t="s">
        <v>125</v>
      </c>
      <c r="B69" s="57">
        <v>0.1</v>
      </c>
      <c r="C69" s="18">
        <v>19691</v>
      </c>
      <c r="D69" s="70">
        <f t="shared" si="27"/>
        <v>25598.3</v>
      </c>
      <c r="E69" s="62">
        <f t="shared" si="25"/>
        <v>26189.03</v>
      </c>
      <c r="F69" s="70">
        <f t="shared" si="22"/>
        <v>26582.85</v>
      </c>
      <c r="G69" s="62">
        <f t="shared" si="24"/>
        <v>26779.759999999998</v>
      </c>
      <c r="H69" s="30">
        <f t="shared" si="17"/>
        <v>27173.58</v>
      </c>
      <c r="I69" s="32"/>
      <c r="J69" s="60">
        <f t="shared" si="23"/>
        <v>27567.4</v>
      </c>
      <c r="K69" s="20"/>
      <c r="L69" s="20"/>
      <c r="M69" s="30">
        <f t="shared" si="20"/>
        <v>28551.95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7.25" thickTop="1" thickBot="1">
      <c r="A70" s="27" t="s">
        <v>135</v>
      </c>
      <c r="B70" s="63">
        <v>0.1</v>
      </c>
      <c r="C70" s="18">
        <v>19587</v>
      </c>
      <c r="D70" s="70">
        <f t="shared" si="27"/>
        <v>25463.1</v>
      </c>
      <c r="E70" s="62">
        <f t="shared" si="25"/>
        <v>26050.71</v>
      </c>
      <c r="F70" s="70">
        <f t="shared" si="22"/>
        <v>26442.45</v>
      </c>
      <c r="G70" s="62">
        <f t="shared" si="24"/>
        <v>26638.32</v>
      </c>
      <c r="H70" s="30">
        <f t="shared" si="17"/>
        <v>27030.06</v>
      </c>
      <c r="I70" s="20"/>
      <c r="J70" s="60">
        <f t="shared" si="23"/>
        <v>27421.8</v>
      </c>
      <c r="K70" s="20"/>
      <c r="L70" s="20"/>
      <c r="M70" s="30">
        <f t="shared" si="20"/>
        <v>28401.15</v>
      </c>
      <c r="N70" s="71"/>
      <c r="O70" s="71"/>
      <c r="P70" s="71"/>
      <c r="Q70" s="71"/>
      <c r="R70" s="71"/>
      <c r="S70" s="71"/>
      <c r="T70" s="71"/>
      <c r="U70" s="71"/>
      <c r="V70" s="71"/>
      <c r="W70" s="68"/>
      <c r="X70" s="22"/>
      <c r="Y70" s="22"/>
      <c r="Z70" s="22"/>
      <c r="AA70" s="20"/>
      <c r="AB70" s="20"/>
      <c r="AC70" s="20"/>
    </row>
    <row r="71" spans="1:29" ht="17.25" thickTop="1" thickBot="1">
      <c r="A71" s="27" t="s">
        <v>142</v>
      </c>
      <c r="B71" s="72">
        <v>0.1</v>
      </c>
      <c r="C71" s="18">
        <v>18152</v>
      </c>
      <c r="D71" s="70">
        <f t="shared" si="27"/>
        <v>23597.599999999999</v>
      </c>
      <c r="E71" s="30">
        <f t="shared" si="25"/>
        <v>24142.16</v>
      </c>
      <c r="F71" s="70">
        <f t="shared" si="22"/>
        <v>24505.200000000001</v>
      </c>
      <c r="G71" s="30">
        <f t="shared" si="24"/>
        <v>24686.720000000001</v>
      </c>
      <c r="H71" s="30">
        <f t="shared" si="17"/>
        <v>25049.760000000002</v>
      </c>
      <c r="I71" s="21"/>
      <c r="J71" s="60">
        <f t="shared" si="23"/>
        <v>25412.799999999999</v>
      </c>
      <c r="K71" s="20"/>
      <c r="L71" s="20"/>
      <c r="M71" s="30">
        <f t="shared" si="20"/>
        <v>26320.400000000001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7.25" thickTop="1" thickBot="1">
      <c r="A72" s="27" t="s">
        <v>140</v>
      </c>
      <c r="B72" s="57">
        <v>0.1</v>
      </c>
      <c r="C72" s="18">
        <v>18134</v>
      </c>
      <c r="D72" s="70">
        <f t="shared" si="27"/>
        <v>23574.2</v>
      </c>
      <c r="E72" s="30">
        <f t="shared" si="25"/>
        <v>24118.22</v>
      </c>
      <c r="F72" s="70">
        <f t="shared" si="22"/>
        <v>24480.9</v>
      </c>
      <c r="G72" s="30">
        <f t="shared" si="24"/>
        <v>24662.239999999998</v>
      </c>
      <c r="H72" s="30">
        <f t="shared" si="17"/>
        <v>25024.92</v>
      </c>
      <c r="I72" s="21"/>
      <c r="J72" s="60">
        <f t="shared" si="23"/>
        <v>25387.599999999999</v>
      </c>
      <c r="K72" s="20"/>
      <c r="L72" s="20"/>
      <c r="M72" s="30">
        <f t="shared" si="20"/>
        <v>26294.3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7.25" thickTop="1" thickBot="1">
      <c r="A73" s="27" t="s">
        <v>146</v>
      </c>
      <c r="B73" s="63">
        <v>0.1</v>
      </c>
      <c r="C73" s="34">
        <v>18088</v>
      </c>
      <c r="D73" s="70">
        <f t="shared" si="27"/>
        <v>23514.400000000001</v>
      </c>
      <c r="E73" s="30">
        <f t="shared" si="25"/>
        <v>24057.040000000001</v>
      </c>
      <c r="F73" s="70">
        <f t="shared" si="22"/>
        <v>24418.799999999999</v>
      </c>
      <c r="G73" s="30">
        <f t="shared" si="24"/>
        <v>24599.68</v>
      </c>
      <c r="H73" s="30">
        <f t="shared" si="17"/>
        <v>24961.440000000002</v>
      </c>
      <c r="I73" s="20"/>
      <c r="J73" s="60">
        <f t="shared" si="23"/>
        <v>25323.200000000001</v>
      </c>
      <c r="K73" s="20"/>
      <c r="L73" s="20"/>
      <c r="M73" s="30">
        <f t="shared" si="20"/>
        <v>26227.599999999999</v>
      </c>
      <c r="N73" s="71"/>
      <c r="O73" s="71"/>
      <c r="P73" s="71"/>
      <c r="Q73" s="71"/>
      <c r="R73" s="71"/>
      <c r="S73" s="71"/>
      <c r="T73" s="71"/>
      <c r="U73" s="71"/>
      <c r="V73" s="71"/>
      <c r="W73" s="20"/>
      <c r="X73" s="58"/>
      <c r="Y73" s="58"/>
      <c r="Z73" s="58"/>
      <c r="AA73" s="20"/>
      <c r="AB73" s="20"/>
      <c r="AC73" s="20"/>
    </row>
    <row r="74" spans="1:29" ht="17.25" thickTop="1" thickBot="1">
      <c r="A74" s="27" t="s">
        <v>136</v>
      </c>
      <c r="B74" s="63">
        <v>0.1</v>
      </c>
      <c r="C74" s="34">
        <v>17988</v>
      </c>
      <c r="D74" s="70">
        <f t="shared" si="27"/>
        <v>23384.400000000001</v>
      </c>
      <c r="E74" s="30">
        <f t="shared" si="25"/>
        <v>23924.04</v>
      </c>
      <c r="F74" s="70">
        <f t="shared" si="22"/>
        <v>24283.8</v>
      </c>
      <c r="G74" s="30">
        <f t="shared" si="24"/>
        <v>24463.68</v>
      </c>
      <c r="H74" s="30">
        <f t="shared" si="17"/>
        <v>24823.440000000002</v>
      </c>
      <c r="I74" s="20"/>
      <c r="J74" s="60">
        <f t="shared" si="23"/>
        <v>25183.200000000001</v>
      </c>
      <c r="K74" s="20"/>
      <c r="L74" s="20"/>
      <c r="M74" s="30">
        <f t="shared" si="20"/>
        <v>26082.6</v>
      </c>
      <c r="N74" s="71"/>
      <c r="O74" s="71"/>
      <c r="P74" s="71"/>
      <c r="Q74" s="71"/>
      <c r="R74" s="71"/>
      <c r="S74" s="71"/>
      <c r="T74" s="71"/>
      <c r="U74" s="71"/>
      <c r="V74" s="71"/>
      <c r="W74" s="20"/>
      <c r="X74" s="58"/>
      <c r="Y74" s="58"/>
      <c r="Z74" s="58"/>
      <c r="AA74" s="20"/>
      <c r="AB74" s="20"/>
      <c r="AC74" s="20"/>
    </row>
    <row r="75" spans="1:29" ht="17.25" thickTop="1" thickBot="1">
      <c r="A75" s="27" t="s">
        <v>144</v>
      </c>
      <c r="B75" s="72">
        <v>0.1</v>
      </c>
      <c r="C75" s="18">
        <v>17946</v>
      </c>
      <c r="D75" s="70">
        <f t="shared" si="27"/>
        <v>23329.8</v>
      </c>
      <c r="E75" s="30">
        <f t="shared" si="25"/>
        <v>23868.18</v>
      </c>
      <c r="F75" s="70">
        <f t="shared" si="22"/>
        <v>24227.1</v>
      </c>
      <c r="G75" s="30">
        <f t="shared" si="24"/>
        <v>24406.559999999998</v>
      </c>
      <c r="H75" s="30">
        <f t="shared" si="17"/>
        <v>24765.48</v>
      </c>
      <c r="I75" s="21"/>
      <c r="J75" s="60">
        <f t="shared" si="23"/>
        <v>25124.400000000001</v>
      </c>
      <c r="K75" s="20"/>
      <c r="L75" s="20"/>
      <c r="M75" s="30">
        <f t="shared" si="20"/>
        <v>26021.7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7.25" thickTop="1" thickBot="1">
      <c r="A76" s="27" t="s">
        <v>138</v>
      </c>
      <c r="B76" s="63">
        <v>0.1</v>
      </c>
      <c r="C76" s="18">
        <v>17895</v>
      </c>
      <c r="D76" s="70">
        <f t="shared" si="27"/>
        <v>23263.5</v>
      </c>
      <c r="E76" s="30">
        <f t="shared" si="25"/>
        <v>23800.35</v>
      </c>
      <c r="F76" s="70">
        <f t="shared" si="22"/>
        <v>24158.25</v>
      </c>
      <c r="G76" s="30">
        <f t="shared" si="24"/>
        <v>24337.200000000001</v>
      </c>
      <c r="H76" s="30">
        <f t="shared" si="17"/>
        <v>24695.1</v>
      </c>
      <c r="I76" s="20"/>
      <c r="J76" s="60">
        <f t="shared" si="23"/>
        <v>25053</v>
      </c>
      <c r="K76" s="20"/>
      <c r="L76" s="20"/>
      <c r="M76" s="30">
        <f t="shared" si="20"/>
        <v>25947.75</v>
      </c>
      <c r="N76" s="71"/>
      <c r="O76" s="71"/>
      <c r="P76" s="71"/>
      <c r="Q76" s="71"/>
      <c r="R76" s="71"/>
      <c r="S76" s="71"/>
      <c r="T76" s="71"/>
      <c r="U76" s="71"/>
      <c r="V76" s="71"/>
      <c r="W76" s="20"/>
      <c r="X76" s="58"/>
      <c r="Y76" s="58"/>
      <c r="Z76" s="58"/>
      <c r="AA76" s="20"/>
      <c r="AB76" s="20"/>
      <c r="AC76" s="20"/>
    </row>
    <row r="77" spans="1:29" ht="17.25" thickTop="1" thickBot="1">
      <c r="A77" s="27" t="s">
        <v>139</v>
      </c>
      <c r="B77" s="63">
        <v>0.1</v>
      </c>
      <c r="C77" s="18">
        <v>17792</v>
      </c>
      <c r="D77" s="70">
        <f t="shared" si="27"/>
        <v>23129.599999999999</v>
      </c>
      <c r="E77" s="30">
        <f t="shared" si="25"/>
        <v>23663.360000000001</v>
      </c>
      <c r="F77" s="70">
        <f t="shared" si="22"/>
        <v>24019.200000000001</v>
      </c>
      <c r="G77" s="30">
        <f t="shared" si="24"/>
        <v>24197.119999999999</v>
      </c>
      <c r="H77" s="30">
        <f t="shared" si="17"/>
        <v>24552.959999999999</v>
      </c>
      <c r="I77" s="20"/>
      <c r="J77" s="60">
        <f t="shared" si="23"/>
        <v>24908.799999999999</v>
      </c>
      <c r="K77" s="20"/>
      <c r="L77" s="20"/>
      <c r="M77" s="30">
        <f t="shared" si="20"/>
        <v>25798.400000000001</v>
      </c>
      <c r="N77" s="71"/>
      <c r="O77" s="71"/>
      <c r="P77" s="71"/>
      <c r="Q77" s="71"/>
      <c r="R77" s="71"/>
      <c r="S77" s="71"/>
      <c r="T77" s="71"/>
      <c r="U77" s="71"/>
      <c r="V77" s="71"/>
      <c r="W77" s="68"/>
      <c r="X77" s="22"/>
      <c r="Y77" s="22"/>
      <c r="Z77" s="22"/>
      <c r="AA77" s="20"/>
      <c r="AB77" s="20"/>
      <c r="AC77" s="20"/>
    </row>
    <row r="78" spans="1:29" ht="17.25" thickTop="1" thickBot="1">
      <c r="A78" s="27" t="s">
        <v>148</v>
      </c>
      <c r="B78" s="63">
        <v>0.1</v>
      </c>
      <c r="C78" s="18">
        <v>17450</v>
      </c>
      <c r="D78" s="70">
        <f t="shared" si="27"/>
        <v>22685</v>
      </c>
      <c r="E78" s="30">
        <f t="shared" si="25"/>
        <v>23208.5</v>
      </c>
      <c r="F78" s="70">
        <f t="shared" si="22"/>
        <v>23557.5</v>
      </c>
      <c r="G78" s="30">
        <f t="shared" si="24"/>
        <v>23732</v>
      </c>
      <c r="H78" s="30">
        <f t="shared" si="17"/>
        <v>24081</v>
      </c>
      <c r="I78" s="20"/>
      <c r="J78" s="60">
        <f t="shared" si="23"/>
        <v>24430</v>
      </c>
      <c r="K78" s="20"/>
      <c r="L78" s="20"/>
      <c r="M78" s="30">
        <f t="shared" si="20"/>
        <v>25302.5</v>
      </c>
      <c r="N78" s="71"/>
      <c r="O78" s="71"/>
      <c r="P78" s="71"/>
      <c r="Q78" s="71"/>
      <c r="R78" s="71"/>
      <c r="S78" s="71"/>
      <c r="T78" s="71"/>
      <c r="U78" s="71"/>
      <c r="V78" s="71"/>
      <c r="W78" s="20"/>
      <c r="X78" s="58"/>
      <c r="Y78" s="58"/>
      <c r="Z78" s="58"/>
      <c r="AA78" s="20"/>
      <c r="AB78" s="20"/>
      <c r="AC78" s="20"/>
    </row>
    <row r="79" spans="1:29" ht="17.25" thickTop="1" thickBot="1">
      <c r="A79" s="27" t="s">
        <v>145</v>
      </c>
      <c r="B79" s="72">
        <v>0.1</v>
      </c>
      <c r="C79" s="18">
        <v>17862</v>
      </c>
      <c r="D79" s="70">
        <f t="shared" si="27"/>
        <v>23220.6</v>
      </c>
      <c r="E79" s="30">
        <f t="shared" si="25"/>
        <v>23756.46</v>
      </c>
      <c r="F79" s="70">
        <f t="shared" si="22"/>
        <v>24113.7</v>
      </c>
      <c r="G79" s="30">
        <f t="shared" si="24"/>
        <v>24292.32</v>
      </c>
      <c r="H79" s="30">
        <f t="shared" si="17"/>
        <v>24649.56</v>
      </c>
      <c r="I79" s="21"/>
      <c r="J79" s="60">
        <f t="shared" si="23"/>
        <v>25006.799999999999</v>
      </c>
      <c r="K79" s="20"/>
      <c r="L79" s="20"/>
      <c r="M79" s="30">
        <f t="shared" si="20"/>
        <v>25899.9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thickTop="1"/>
  </sheetData>
  <mergeCells count="1">
    <mergeCell ref="A2:A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13" workbookViewId="0">
      <selection activeCell="A14" sqref="A14"/>
    </sheetView>
  </sheetViews>
  <sheetFormatPr defaultRowHeight="15"/>
  <cols>
    <col min="1" max="1" width="31.140625" style="113" bestFit="1" customWidth="1"/>
    <col min="2" max="2" width="12.5703125" customWidth="1"/>
    <col min="3" max="3" width="10.7109375" customWidth="1"/>
  </cols>
  <sheetData>
    <row r="1" spans="1:21" ht="16.5" thickTop="1" thickBot="1">
      <c r="A1" s="46" t="s">
        <v>208</v>
      </c>
      <c r="B1" s="47" t="s">
        <v>209</v>
      </c>
      <c r="C1" s="48"/>
      <c r="D1" s="47" t="s">
        <v>210</v>
      </c>
      <c r="E1" s="49"/>
      <c r="F1" s="49"/>
      <c r="G1" s="49"/>
      <c r="H1" s="49"/>
      <c r="I1" s="49"/>
      <c r="J1" s="49"/>
      <c r="K1" s="49"/>
      <c r="L1" s="48"/>
    </row>
    <row r="2" spans="1:21" ht="15.75" thickTop="1">
      <c r="A2" s="123" t="s">
        <v>219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5"/>
    </row>
    <row r="3" spans="1:2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8"/>
    </row>
    <row r="4" spans="1:21" ht="15.75" thickBo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</row>
    <row r="5" spans="1:21" ht="17.25" thickTop="1" thickBot="1">
      <c r="A5" s="112" t="s">
        <v>153</v>
      </c>
      <c r="B5" s="74" t="s">
        <v>212</v>
      </c>
      <c r="C5" s="74" t="s">
        <v>213</v>
      </c>
      <c r="D5" s="51">
        <v>0.3</v>
      </c>
      <c r="E5" s="51">
        <v>0.33</v>
      </c>
      <c r="F5" s="51">
        <v>0.35</v>
      </c>
      <c r="G5" s="51">
        <v>0.36</v>
      </c>
      <c r="H5" s="51">
        <v>0.38</v>
      </c>
      <c r="I5" s="51">
        <v>0.4</v>
      </c>
      <c r="J5" s="51">
        <v>0.41</v>
      </c>
      <c r="K5" s="51">
        <v>0.43</v>
      </c>
      <c r="L5" s="51">
        <v>0.45</v>
      </c>
      <c r="M5" s="51">
        <v>0.48</v>
      </c>
      <c r="N5" s="51">
        <v>0.5</v>
      </c>
      <c r="O5" s="51">
        <v>0.51</v>
      </c>
      <c r="P5" s="51">
        <v>0.53</v>
      </c>
      <c r="Q5" s="51">
        <v>0.54</v>
      </c>
      <c r="R5" s="51">
        <v>0.55000000000000004</v>
      </c>
      <c r="S5" s="51">
        <v>0.56000000000000005</v>
      </c>
      <c r="T5" s="51">
        <v>0.57999999999999996</v>
      </c>
      <c r="U5" s="51">
        <v>0.6</v>
      </c>
    </row>
    <row r="6" spans="1:21" ht="17.25" thickTop="1" thickBot="1">
      <c r="A6" s="102" t="s">
        <v>35</v>
      </c>
      <c r="B6" s="57">
        <v>0.2</v>
      </c>
      <c r="C6" s="18">
        <v>25181</v>
      </c>
      <c r="D6" s="32"/>
      <c r="E6" s="32"/>
      <c r="F6" s="32"/>
      <c r="G6" s="32"/>
      <c r="H6" s="32"/>
      <c r="I6" s="21"/>
      <c r="J6" s="21"/>
      <c r="K6" s="22"/>
      <c r="L6" s="30">
        <f t="shared" ref="L6:L11" si="0">(C6*0.45)+C6</f>
        <v>36512.449999999997</v>
      </c>
      <c r="M6" s="20"/>
      <c r="N6" s="75">
        <f t="shared" ref="N6:N11" si="1">(C6*0.5)+C6</f>
        <v>37771.5</v>
      </c>
      <c r="O6" s="21"/>
      <c r="P6" s="30">
        <f t="shared" ref="P6:P11" si="2">(C6*0.53)+C6</f>
        <v>38526.93</v>
      </c>
      <c r="Q6" s="21"/>
      <c r="R6" s="75">
        <f t="shared" ref="R6:R11" si="3">(C6*0.55)+C6</f>
        <v>39030.550000000003</v>
      </c>
      <c r="S6" s="30">
        <f t="shared" ref="S6:S16" si="4">(C6*0.56)+C6</f>
        <v>39282.36</v>
      </c>
      <c r="T6" s="30">
        <f t="shared" ref="T6:T16" si="5">(C6*0.58)+C6</f>
        <v>39785.979999999996</v>
      </c>
      <c r="U6" s="75">
        <f t="shared" ref="U6:U11" si="6">(C6*0.6)+C6</f>
        <v>40289.599999999999</v>
      </c>
    </row>
    <row r="7" spans="1:21" ht="16.5" thickTop="1" thickBot="1">
      <c r="A7" s="111" t="s">
        <v>253</v>
      </c>
      <c r="B7" s="57">
        <v>0.2</v>
      </c>
      <c r="C7" s="18">
        <v>27348</v>
      </c>
      <c r="D7" s="32"/>
      <c r="E7" s="32"/>
      <c r="F7" s="32"/>
      <c r="G7" s="32"/>
      <c r="H7" s="32"/>
      <c r="I7" s="21"/>
      <c r="J7" s="21"/>
      <c r="K7" s="22"/>
      <c r="L7" s="30">
        <f t="shared" si="0"/>
        <v>39654.6</v>
      </c>
      <c r="M7" s="20"/>
      <c r="N7" s="75">
        <f t="shared" si="1"/>
        <v>41022</v>
      </c>
      <c r="O7" s="21"/>
      <c r="P7" s="30">
        <f t="shared" si="2"/>
        <v>41842.44</v>
      </c>
      <c r="Q7" s="21"/>
      <c r="R7" s="75">
        <f t="shared" si="3"/>
        <v>42389.4</v>
      </c>
      <c r="S7" s="30">
        <f t="shared" si="4"/>
        <v>42662.880000000005</v>
      </c>
      <c r="T7" s="30">
        <f t="shared" si="5"/>
        <v>43209.84</v>
      </c>
      <c r="U7" s="75">
        <f t="shared" si="6"/>
        <v>43756.800000000003</v>
      </c>
    </row>
    <row r="8" spans="1:21" ht="17.25" thickTop="1" thickBot="1">
      <c r="A8" s="102" t="s">
        <v>8</v>
      </c>
      <c r="B8" s="57">
        <v>0.2</v>
      </c>
      <c r="C8" s="18">
        <v>24933</v>
      </c>
      <c r="D8" s="32"/>
      <c r="E8" s="32"/>
      <c r="F8" s="32"/>
      <c r="G8" s="32"/>
      <c r="H8" s="32"/>
      <c r="I8" s="21"/>
      <c r="J8" s="21"/>
      <c r="K8" s="22"/>
      <c r="L8" s="30">
        <f t="shared" si="0"/>
        <v>36152.85</v>
      </c>
      <c r="M8" s="20"/>
      <c r="N8" s="75">
        <f t="shared" si="1"/>
        <v>37399.5</v>
      </c>
      <c r="O8" s="21"/>
      <c r="P8" s="30">
        <f t="shared" si="2"/>
        <v>38147.49</v>
      </c>
      <c r="Q8" s="21"/>
      <c r="R8" s="75">
        <f t="shared" si="3"/>
        <v>38646.15</v>
      </c>
      <c r="S8" s="30">
        <f t="shared" si="4"/>
        <v>38895.480000000003</v>
      </c>
      <c r="T8" s="30">
        <f t="shared" si="5"/>
        <v>39394.14</v>
      </c>
      <c r="U8" s="75">
        <f t="shared" si="6"/>
        <v>39892.800000000003</v>
      </c>
    </row>
    <row r="9" spans="1:21" ht="17.25" thickTop="1" thickBot="1">
      <c r="A9" s="102" t="s">
        <v>218</v>
      </c>
      <c r="B9" s="57">
        <v>0.2</v>
      </c>
      <c r="C9" s="18">
        <v>24830</v>
      </c>
      <c r="D9" s="32"/>
      <c r="E9" s="32"/>
      <c r="F9" s="32"/>
      <c r="G9" s="32"/>
      <c r="H9" s="20"/>
      <c r="I9" s="22"/>
      <c r="J9" s="22"/>
      <c r="K9" s="22"/>
      <c r="L9" s="30">
        <f t="shared" si="0"/>
        <v>36003.5</v>
      </c>
      <c r="M9" s="20"/>
      <c r="N9" s="75">
        <f t="shared" si="1"/>
        <v>37245</v>
      </c>
      <c r="O9" s="20"/>
      <c r="P9" s="30">
        <f t="shared" si="2"/>
        <v>37989.9</v>
      </c>
      <c r="Q9" s="20"/>
      <c r="R9" s="75">
        <f t="shared" si="3"/>
        <v>38486.5</v>
      </c>
      <c r="S9" s="30">
        <f t="shared" si="4"/>
        <v>38734.800000000003</v>
      </c>
      <c r="T9" s="75">
        <f t="shared" si="5"/>
        <v>39231.4</v>
      </c>
      <c r="U9" s="75">
        <f t="shared" si="6"/>
        <v>39728</v>
      </c>
    </row>
    <row r="10" spans="1:21" ht="17.25" thickTop="1" thickBot="1">
      <c r="A10" s="102" t="s">
        <v>14</v>
      </c>
      <c r="B10" s="57">
        <v>0.2</v>
      </c>
      <c r="C10" s="15">
        <v>23798</v>
      </c>
      <c r="D10" s="32"/>
      <c r="E10" s="32"/>
      <c r="F10" s="32"/>
      <c r="G10" s="32"/>
      <c r="H10" s="20"/>
      <c r="I10" s="22"/>
      <c r="J10" s="22"/>
      <c r="K10" s="22"/>
      <c r="L10" s="30">
        <f t="shared" si="0"/>
        <v>34507.1</v>
      </c>
      <c r="M10" s="20"/>
      <c r="N10" s="30">
        <f t="shared" si="1"/>
        <v>35697</v>
      </c>
      <c r="O10" s="20"/>
      <c r="P10" s="30">
        <f t="shared" si="2"/>
        <v>36410.94</v>
      </c>
      <c r="Q10" s="20"/>
      <c r="R10" s="30">
        <f t="shared" si="3"/>
        <v>36886.9</v>
      </c>
      <c r="S10" s="30">
        <f t="shared" si="4"/>
        <v>37124.880000000005</v>
      </c>
      <c r="T10" s="30">
        <f t="shared" si="5"/>
        <v>37600.839999999997</v>
      </c>
      <c r="U10" s="75">
        <f t="shared" si="6"/>
        <v>38076.800000000003</v>
      </c>
    </row>
    <row r="11" spans="1:21" ht="17.25" thickTop="1" thickBot="1">
      <c r="A11" s="102" t="s">
        <v>171</v>
      </c>
      <c r="B11" s="63">
        <v>0.2</v>
      </c>
      <c r="C11" s="18">
        <v>22312</v>
      </c>
      <c r="D11" s="32"/>
      <c r="E11" s="32"/>
      <c r="F11" s="20"/>
      <c r="G11" s="20"/>
      <c r="H11" s="20"/>
      <c r="I11" s="20"/>
      <c r="J11" s="20"/>
      <c r="K11" s="20"/>
      <c r="L11" s="30">
        <f t="shared" si="0"/>
        <v>32352.400000000001</v>
      </c>
      <c r="M11" s="20"/>
      <c r="N11" s="30">
        <f t="shared" si="1"/>
        <v>33468</v>
      </c>
      <c r="O11" s="20"/>
      <c r="P11" s="75">
        <f t="shared" si="2"/>
        <v>34137.360000000001</v>
      </c>
      <c r="Q11" s="20"/>
      <c r="R11" s="75">
        <f t="shared" si="3"/>
        <v>34583.599999999999</v>
      </c>
      <c r="S11" s="75">
        <f t="shared" si="4"/>
        <v>34806.720000000001</v>
      </c>
      <c r="T11" s="30">
        <f t="shared" si="5"/>
        <v>35252.959999999999</v>
      </c>
      <c r="U11" s="30">
        <f t="shared" si="6"/>
        <v>35699.199999999997</v>
      </c>
    </row>
    <row r="12" spans="1:21" ht="17.25" thickTop="1" thickBot="1">
      <c r="A12" s="102" t="s">
        <v>159</v>
      </c>
      <c r="B12" s="63">
        <v>0.18</v>
      </c>
      <c r="C12" s="18">
        <v>24717</v>
      </c>
      <c r="D12" s="32"/>
      <c r="E12" s="32"/>
      <c r="F12" s="20"/>
      <c r="G12" s="20"/>
      <c r="H12" s="20"/>
      <c r="I12" s="20"/>
      <c r="J12" s="20"/>
      <c r="K12" s="20"/>
      <c r="L12" s="20"/>
      <c r="M12" s="75">
        <f t="shared" ref="M12:M32" si="7">(C12*0.48)+C12</f>
        <v>36581.160000000003</v>
      </c>
      <c r="N12" s="20"/>
      <c r="O12" s="30">
        <f>(C12*0.51)+C12</f>
        <v>37322.67</v>
      </c>
      <c r="P12" s="75">
        <f>(C12*0.53)+C12</f>
        <v>37817.01</v>
      </c>
      <c r="Q12" s="75">
        <f t="shared" ref="Q12:Q13" si="8">(C12*0.54)+C12</f>
        <v>38064.18</v>
      </c>
      <c r="R12" s="21"/>
      <c r="S12" s="30">
        <f t="shared" si="4"/>
        <v>38558.520000000004</v>
      </c>
      <c r="T12" s="75">
        <f t="shared" si="5"/>
        <v>39052.86</v>
      </c>
      <c r="U12" s="20"/>
    </row>
    <row r="13" spans="1:21" ht="17.25" thickTop="1" thickBot="1">
      <c r="A13" s="102" t="s">
        <v>161</v>
      </c>
      <c r="B13" s="63">
        <v>0.18</v>
      </c>
      <c r="C13" s="18">
        <v>24541</v>
      </c>
      <c r="D13" s="32"/>
      <c r="E13" s="32"/>
      <c r="F13" s="20"/>
      <c r="G13" s="20"/>
      <c r="H13" s="20"/>
      <c r="I13" s="20"/>
      <c r="J13" s="20"/>
      <c r="K13" s="20"/>
      <c r="L13" s="20"/>
      <c r="M13" s="30">
        <f t="shared" si="7"/>
        <v>36320.68</v>
      </c>
      <c r="N13" s="20"/>
      <c r="O13" s="30">
        <f>(C13*0.51)+C13</f>
        <v>37056.910000000003</v>
      </c>
      <c r="P13" s="75">
        <f t="shared" ref="P13:P32" si="9">(C13*0.53)+C13</f>
        <v>37547.730000000003</v>
      </c>
      <c r="Q13" s="75">
        <f t="shared" si="8"/>
        <v>37793.14</v>
      </c>
      <c r="R13" s="20"/>
      <c r="S13" s="30">
        <f t="shared" si="4"/>
        <v>38283.96</v>
      </c>
      <c r="T13" s="75">
        <f t="shared" si="5"/>
        <v>38774.78</v>
      </c>
      <c r="U13" s="35"/>
    </row>
    <row r="14" spans="1:21" ht="17.25" thickTop="1" thickBot="1">
      <c r="A14" s="102" t="s">
        <v>162</v>
      </c>
      <c r="B14" s="63">
        <v>0.18</v>
      </c>
      <c r="C14" s="15">
        <v>24541</v>
      </c>
      <c r="D14" s="32"/>
      <c r="E14" s="32"/>
      <c r="F14" s="20"/>
      <c r="G14" s="20"/>
      <c r="H14" s="20"/>
      <c r="I14" s="20"/>
      <c r="J14" s="20"/>
      <c r="K14" s="20"/>
      <c r="L14" s="20"/>
      <c r="M14" s="30">
        <f t="shared" si="7"/>
        <v>36320.68</v>
      </c>
      <c r="N14" s="20"/>
      <c r="O14" s="30">
        <f t="shared" ref="O14:O32" si="10">(C14*0.51)+C14</f>
        <v>37056.910000000003</v>
      </c>
      <c r="P14" s="30">
        <f t="shared" si="9"/>
        <v>37547.730000000003</v>
      </c>
      <c r="Q14" s="75">
        <f>(C14*0.54)+C14</f>
        <v>37793.14</v>
      </c>
      <c r="R14" s="20"/>
      <c r="S14" s="30">
        <f t="shared" si="4"/>
        <v>38283.96</v>
      </c>
      <c r="T14" s="75">
        <f t="shared" si="5"/>
        <v>38774.78</v>
      </c>
      <c r="U14" s="35"/>
    </row>
    <row r="15" spans="1:21" ht="17.25" thickTop="1" thickBot="1">
      <c r="A15" s="102" t="s">
        <v>168</v>
      </c>
      <c r="B15" s="63">
        <v>0.18</v>
      </c>
      <c r="C15" s="18">
        <v>23612</v>
      </c>
      <c r="D15" s="32"/>
      <c r="E15" s="32"/>
      <c r="F15" s="20"/>
      <c r="G15" s="20"/>
      <c r="H15" s="20"/>
      <c r="I15" s="20"/>
      <c r="J15" s="20"/>
      <c r="K15" s="20"/>
      <c r="L15" s="20"/>
      <c r="M15" s="30">
        <f t="shared" si="7"/>
        <v>34945.760000000002</v>
      </c>
      <c r="N15" s="20"/>
      <c r="O15" s="30">
        <f t="shared" si="10"/>
        <v>35654.120000000003</v>
      </c>
      <c r="P15" s="30">
        <f t="shared" si="9"/>
        <v>36126.36</v>
      </c>
      <c r="Q15" s="30">
        <f t="shared" ref="Q15:Q16" si="11">(C15*0.54)+C15</f>
        <v>36362.480000000003</v>
      </c>
      <c r="R15" s="20"/>
      <c r="S15" s="75">
        <f t="shared" si="4"/>
        <v>36834.720000000001</v>
      </c>
      <c r="T15" s="75">
        <f t="shared" si="5"/>
        <v>37306.959999999999</v>
      </c>
      <c r="U15" s="22"/>
    </row>
    <row r="16" spans="1:21" ht="17.25" thickTop="1" thickBot="1">
      <c r="A16" s="102" t="s">
        <v>170</v>
      </c>
      <c r="B16" s="63">
        <v>0.18</v>
      </c>
      <c r="C16" s="18">
        <v>23447</v>
      </c>
      <c r="D16" s="32"/>
      <c r="E16" s="32"/>
      <c r="F16" s="20"/>
      <c r="G16" s="20"/>
      <c r="H16" s="20"/>
      <c r="I16" s="20"/>
      <c r="J16" s="20"/>
      <c r="K16" s="20"/>
      <c r="L16" s="20"/>
      <c r="M16" s="30">
        <f t="shared" si="7"/>
        <v>34701.56</v>
      </c>
      <c r="N16" s="20"/>
      <c r="O16" s="30">
        <f t="shared" si="10"/>
        <v>35404.97</v>
      </c>
      <c r="P16" s="30">
        <f t="shared" si="9"/>
        <v>35873.910000000003</v>
      </c>
      <c r="Q16" s="30">
        <f t="shared" si="11"/>
        <v>36108.380000000005</v>
      </c>
      <c r="R16" s="20"/>
      <c r="S16" s="75">
        <f t="shared" si="4"/>
        <v>36577.32</v>
      </c>
      <c r="T16" s="75">
        <f t="shared" si="5"/>
        <v>37046.259999999995</v>
      </c>
      <c r="U16" s="35"/>
    </row>
    <row r="17" spans="1:21" ht="17.25" thickTop="1" thickBot="1">
      <c r="A17" s="102" t="s">
        <v>166</v>
      </c>
      <c r="B17" s="63">
        <v>0.15</v>
      </c>
      <c r="C17" s="18">
        <v>23798</v>
      </c>
      <c r="D17" s="32"/>
      <c r="E17" s="32"/>
      <c r="F17" s="30">
        <f>(C17*0.35)+C17</f>
        <v>32127.3</v>
      </c>
      <c r="G17" s="30">
        <f>(C17*0.36)+C17</f>
        <v>32365.279999999999</v>
      </c>
      <c r="H17" s="30">
        <f>(C17*0.38)+C17</f>
        <v>32841.24</v>
      </c>
      <c r="I17" s="30">
        <f>(C17*0.4)+C17</f>
        <v>33317.199999999997</v>
      </c>
      <c r="J17" s="30">
        <f>(C17*0.41)+C17</f>
        <v>33555.18</v>
      </c>
      <c r="K17" s="30">
        <f>(C17*0.43)+C17</f>
        <v>34031.14</v>
      </c>
      <c r="L17" s="30">
        <f>(C17*0.45)+C17</f>
        <v>34507.1</v>
      </c>
      <c r="M17" s="30">
        <f t="shared" si="7"/>
        <v>35221.040000000001</v>
      </c>
      <c r="N17" s="30">
        <f t="shared" ref="N17:N32" si="12">(C17*0.5)+C17</f>
        <v>35697</v>
      </c>
      <c r="O17" s="30">
        <f t="shared" si="10"/>
        <v>35934.979999999996</v>
      </c>
      <c r="P17" s="30">
        <f t="shared" si="9"/>
        <v>36410.94</v>
      </c>
      <c r="Q17" s="20"/>
      <c r="R17" s="30">
        <f t="shared" ref="R17:R32" si="13">(C17*0.55)+C17</f>
        <v>36886.9</v>
      </c>
      <c r="S17" s="20"/>
      <c r="T17" s="21"/>
      <c r="U17" s="35"/>
    </row>
    <row r="18" spans="1:21" ht="17.25" thickTop="1" thickBot="1">
      <c r="A18" s="102" t="s">
        <v>116</v>
      </c>
      <c r="B18" s="63">
        <v>0.15</v>
      </c>
      <c r="C18" s="18">
        <v>22477</v>
      </c>
      <c r="D18" s="32"/>
      <c r="E18" s="32"/>
      <c r="F18" s="30">
        <f t="shared" ref="F18:F42" si="14">(C18*0.35)+C18</f>
        <v>30343.95</v>
      </c>
      <c r="G18" s="30">
        <f t="shared" ref="G18:G42" si="15">(C18*0.36)+C18</f>
        <v>30568.720000000001</v>
      </c>
      <c r="H18" s="30">
        <f t="shared" ref="H18:H42" si="16">(C18*0.38)+C18</f>
        <v>31018.260000000002</v>
      </c>
      <c r="I18" s="30">
        <f t="shared" ref="I18:I32" si="17">(C18*0.4)+C18</f>
        <v>31467.800000000003</v>
      </c>
      <c r="J18" s="30">
        <f t="shared" ref="J18:J34" si="18">(C18*0.41)+C18</f>
        <v>31692.57</v>
      </c>
      <c r="K18" s="30">
        <f t="shared" ref="K18:K34" si="19">(C18*0.43)+C18</f>
        <v>32142.11</v>
      </c>
      <c r="L18" s="30">
        <f t="shared" ref="L18:L32" si="20">(C18*0.45)+C18</f>
        <v>32591.65</v>
      </c>
      <c r="M18" s="30">
        <f t="shared" si="7"/>
        <v>33265.96</v>
      </c>
      <c r="N18" s="30">
        <f t="shared" si="12"/>
        <v>33715.5</v>
      </c>
      <c r="O18" s="30">
        <f t="shared" si="10"/>
        <v>33940.270000000004</v>
      </c>
      <c r="P18" s="30">
        <f t="shared" si="9"/>
        <v>34389.81</v>
      </c>
      <c r="Q18" s="20"/>
      <c r="R18" s="30">
        <f t="shared" si="13"/>
        <v>34839.35</v>
      </c>
      <c r="S18" s="20"/>
      <c r="T18" s="21"/>
      <c r="U18" s="35"/>
    </row>
    <row r="19" spans="1:21" ht="17.25" thickTop="1" thickBot="1">
      <c r="A19" s="102" t="s">
        <v>77</v>
      </c>
      <c r="B19" s="63">
        <v>0.15</v>
      </c>
      <c r="C19" s="18">
        <v>22374</v>
      </c>
      <c r="D19" s="32"/>
      <c r="E19" s="32"/>
      <c r="F19" s="30">
        <f t="shared" si="14"/>
        <v>30204.9</v>
      </c>
      <c r="G19" s="30">
        <f t="shared" si="15"/>
        <v>30428.639999999999</v>
      </c>
      <c r="H19" s="30">
        <f t="shared" si="16"/>
        <v>30876.120000000003</v>
      </c>
      <c r="I19" s="30">
        <f t="shared" si="17"/>
        <v>31323.599999999999</v>
      </c>
      <c r="J19" s="30">
        <f t="shared" si="18"/>
        <v>31547.34</v>
      </c>
      <c r="K19" s="30">
        <f t="shared" si="19"/>
        <v>31994.82</v>
      </c>
      <c r="L19" s="30">
        <f t="shared" si="20"/>
        <v>32442.300000000003</v>
      </c>
      <c r="M19" s="30">
        <f t="shared" si="7"/>
        <v>33113.520000000004</v>
      </c>
      <c r="N19" s="30">
        <f t="shared" si="12"/>
        <v>33561</v>
      </c>
      <c r="O19" s="30">
        <f t="shared" si="10"/>
        <v>33784.74</v>
      </c>
      <c r="P19" s="30">
        <f t="shared" si="9"/>
        <v>34232.22</v>
      </c>
      <c r="Q19" s="20"/>
      <c r="R19" s="30">
        <f t="shared" si="13"/>
        <v>34679.699999999997</v>
      </c>
      <c r="S19" s="20"/>
      <c r="T19" s="21"/>
      <c r="U19" s="22"/>
    </row>
    <row r="20" spans="1:21" ht="17.25" thickTop="1" thickBot="1">
      <c r="A20" s="102" t="s">
        <v>74</v>
      </c>
      <c r="B20" s="63">
        <v>0.15</v>
      </c>
      <c r="C20" s="18">
        <v>22002</v>
      </c>
      <c r="D20" s="32"/>
      <c r="E20" s="32"/>
      <c r="F20" s="30">
        <f t="shared" si="14"/>
        <v>29702.7</v>
      </c>
      <c r="G20" s="30">
        <f t="shared" si="15"/>
        <v>29922.720000000001</v>
      </c>
      <c r="H20" s="30">
        <f t="shared" si="16"/>
        <v>30362.760000000002</v>
      </c>
      <c r="I20" s="30">
        <f t="shared" si="17"/>
        <v>30802.800000000003</v>
      </c>
      <c r="J20" s="30">
        <f t="shared" si="18"/>
        <v>31022.82</v>
      </c>
      <c r="K20" s="30">
        <f t="shared" si="19"/>
        <v>31462.86</v>
      </c>
      <c r="L20" s="30">
        <f t="shared" si="20"/>
        <v>31902.9</v>
      </c>
      <c r="M20" s="30">
        <f t="shared" si="7"/>
        <v>32562.959999999999</v>
      </c>
      <c r="N20" s="30">
        <f t="shared" si="12"/>
        <v>33003</v>
      </c>
      <c r="O20" s="30">
        <f t="shared" si="10"/>
        <v>33223.020000000004</v>
      </c>
      <c r="P20" s="30">
        <f t="shared" si="9"/>
        <v>33663.06</v>
      </c>
      <c r="Q20" s="20"/>
      <c r="R20" s="30">
        <f t="shared" si="13"/>
        <v>34103.1</v>
      </c>
      <c r="S20" s="20"/>
      <c r="T20" s="21"/>
      <c r="U20" s="35"/>
    </row>
    <row r="21" spans="1:21" ht="17.25" thickTop="1" thickBot="1">
      <c r="A21" s="102" t="s">
        <v>72</v>
      </c>
      <c r="B21" s="57">
        <v>0.15</v>
      </c>
      <c r="C21" s="18">
        <v>21961</v>
      </c>
      <c r="D21" s="32"/>
      <c r="E21" s="32"/>
      <c r="F21" s="30">
        <f t="shared" si="14"/>
        <v>29647.35</v>
      </c>
      <c r="G21" s="30">
        <f t="shared" si="15"/>
        <v>29866.959999999999</v>
      </c>
      <c r="H21" s="30">
        <f t="shared" si="16"/>
        <v>30306.18</v>
      </c>
      <c r="I21" s="30">
        <f t="shared" si="17"/>
        <v>30745.4</v>
      </c>
      <c r="J21" s="30">
        <f t="shared" si="18"/>
        <v>30965.010000000002</v>
      </c>
      <c r="K21" s="30">
        <f t="shared" si="19"/>
        <v>31404.23</v>
      </c>
      <c r="L21" s="30">
        <f t="shared" si="20"/>
        <v>31843.45</v>
      </c>
      <c r="M21" s="30">
        <f t="shared" si="7"/>
        <v>32502.28</v>
      </c>
      <c r="N21" s="30">
        <f t="shared" si="12"/>
        <v>32941.5</v>
      </c>
      <c r="O21" s="30">
        <f t="shared" si="10"/>
        <v>33161.11</v>
      </c>
      <c r="P21" s="30">
        <f t="shared" si="9"/>
        <v>33600.33</v>
      </c>
      <c r="Q21" s="20"/>
      <c r="R21" s="30">
        <f t="shared" si="13"/>
        <v>34039.550000000003</v>
      </c>
      <c r="S21" s="20"/>
      <c r="T21" s="21"/>
      <c r="U21" s="68"/>
    </row>
    <row r="22" spans="1:21" ht="17.25" thickTop="1" thickBot="1">
      <c r="A22" s="102" t="s">
        <v>68</v>
      </c>
      <c r="B22" s="63">
        <v>0.15</v>
      </c>
      <c r="C22" s="18">
        <v>21837</v>
      </c>
      <c r="D22" s="32"/>
      <c r="E22" s="32"/>
      <c r="F22" s="30">
        <f t="shared" si="14"/>
        <v>29479.95</v>
      </c>
      <c r="G22" s="30">
        <f t="shared" si="15"/>
        <v>29698.32</v>
      </c>
      <c r="H22" s="30">
        <f t="shared" si="16"/>
        <v>30135.059999999998</v>
      </c>
      <c r="I22" s="30">
        <f t="shared" si="17"/>
        <v>30571.800000000003</v>
      </c>
      <c r="J22" s="30">
        <f t="shared" si="18"/>
        <v>30790.17</v>
      </c>
      <c r="K22" s="30">
        <f t="shared" si="19"/>
        <v>31226.91</v>
      </c>
      <c r="L22" s="30">
        <f t="shared" si="20"/>
        <v>31663.65</v>
      </c>
      <c r="M22" s="30">
        <f t="shared" si="7"/>
        <v>32318.760000000002</v>
      </c>
      <c r="N22" s="30">
        <f t="shared" si="12"/>
        <v>32755.5</v>
      </c>
      <c r="O22" s="30">
        <f t="shared" si="10"/>
        <v>32973.870000000003</v>
      </c>
      <c r="P22" s="30">
        <f t="shared" si="9"/>
        <v>33410.61</v>
      </c>
      <c r="Q22" s="20"/>
      <c r="R22" s="30">
        <f t="shared" si="13"/>
        <v>33847.35</v>
      </c>
      <c r="S22" s="20"/>
      <c r="T22" s="21"/>
      <c r="U22" s="22"/>
    </row>
    <row r="23" spans="1:21" ht="17.25" thickTop="1" thickBot="1">
      <c r="A23" s="102" t="s">
        <v>61</v>
      </c>
      <c r="B23" s="63">
        <v>0.15</v>
      </c>
      <c r="C23" s="18">
        <v>21548</v>
      </c>
      <c r="D23" s="32"/>
      <c r="E23" s="32"/>
      <c r="F23" s="30">
        <f t="shared" si="14"/>
        <v>29089.8</v>
      </c>
      <c r="G23" s="30">
        <f t="shared" si="15"/>
        <v>29305.279999999999</v>
      </c>
      <c r="H23" s="30">
        <f t="shared" si="16"/>
        <v>29736.239999999998</v>
      </c>
      <c r="I23" s="30">
        <f t="shared" si="17"/>
        <v>30167.200000000001</v>
      </c>
      <c r="J23" s="30">
        <f t="shared" si="18"/>
        <v>30382.68</v>
      </c>
      <c r="K23" s="30">
        <f t="shared" si="19"/>
        <v>30813.64</v>
      </c>
      <c r="L23" s="30">
        <f t="shared" si="20"/>
        <v>31244.6</v>
      </c>
      <c r="M23" s="30">
        <f t="shared" si="7"/>
        <v>31891.040000000001</v>
      </c>
      <c r="N23" s="30">
        <f t="shared" si="12"/>
        <v>32322</v>
      </c>
      <c r="O23" s="30">
        <f t="shared" si="10"/>
        <v>32537.48</v>
      </c>
      <c r="P23" s="30">
        <f t="shared" si="9"/>
        <v>32968.44</v>
      </c>
      <c r="Q23" s="20"/>
      <c r="R23" s="30">
        <f t="shared" si="13"/>
        <v>33399.4</v>
      </c>
      <c r="S23" s="20"/>
      <c r="T23" s="21"/>
      <c r="U23" s="22"/>
    </row>
    <row r="24" spans="1:21" ht="17.25" thickTop="1" thickBot="1">
      <c r="A24" s="102" t="s">
        <v>175</v>
      </c>
      <c r="B24" s="63">
        <v>0.15</v>
      </c>
      <c r="C24" s="18">
        <v>21486</v>
      </c>
      <c r="D24" s="32"/>
      <c r="E24" s="32"/>
      <c r="F24" s="30">
        <f t="shared" si="14"/>
        <v>29006.1</v>
      </c>
      <c r="G24" s="30">
        <f t="shared" si="15"/>
        <v>29220.959999999999</v>
      </c>
      <c r="H24" s="30">
        <f t="shared" si="16"/>
        <v>29650.68</v>
      </c>
      <c r="I24" s="30">
        <f t="shared" si="17"/>
        <v>30080.400000000001</v>
      </c>
      <c r="J24" s="30">
        <f t="shared" si="18"/>
        <v>30295.260000000002</v>
      </c>
      <c r="K24" s="30">
        <f t="shared" si="19"/>
        <v>30724.98</v>
      </c>
      <c r="L24" s="30">
        <f t="shared" si="20"/>
        <v>31154.7</v>
      </c>
      <c r="M24" s="75">
        <f t="shared" si="7"/>
        <v>31799.279999999999</v>
      </c>
      <c r="N24" s="75">
        <f t="shared" si="12"/>
        <v>32229</v>
      </c>
      <c r="O24" s="30">
        <f t="shared" si="10"/>
        <v>32443.86</v>
      </c>
      <c r="P24" s="75">
        <f t="shared" si="9"/>
        <v>32873.58</v>
      </c>
      <c r="Q24" s="20"/>
      <c r="R24" s="75">
        <f t="shared" si="13"/>
        <v>33303.300000000003</v>
      </c>
      <c r="S24" s="20"/>
      <c r="T24" s="21"/>
      <c r="U24" s="68"/>
    </row>
    <row r="25" spans="1:21" ht="17.25" thickTop="1" thickBot="1">
      <c r="A25" s="102" t="s">
        <v>83</v>
      </c>
      <c r="B25" s="63">
        <v>0.15</v>
      </c>
      <c r="C25" s="18">
        <v>21135</v>
      </c>
      <c r="D25" s="32"/>
      <c r="E25" s="32"/>
      <c r="F25" s="30">
        <f t="shared" si="14"/>
        <v>28532.25</v>
      </c>
      <c r="G25" s="30">
        <f t="shared" si="15"/>
        <v>28743.599999999999</v>
      </c>
      <c r="H25" s="30">
        <f t="shared" si="16"/>
        <v>29166.3</v>
      </c>
      <c r="I25" s="30">
        <f t="shared" si="17"/>
        <v>29589</v>
      </c>
      <c r="J25" s="30">
        <f t="shared" si="18"/>
        <v>29800.35</v>
      </c>
      <c r="K25" s="30">
        <f t="shared" si="19"/>
        <v>30223.05</v>
      </c>
      <c r="L25" s="30">
        <f t="shared" si="20"/>
        <v>30645.75</v>
      </c>
      <c r="M25" s="30">
        <f t="shared" si="7"/>
        <v>31279.8</v>
      </c>
      <c r="N25" s="30">
        <f t="shared" si="12"/>
        <v>31702.5</v>
      </c>
      <c r="O25" s="30">
        <f t="shared" si="10"/>
        <v>31913.85</v>
      </c>
      <c r="P25" s="30">
        <f t="shared" si="9"/>
        <v>32336.550000000003</v>
      </c>
      <c r="Q25" s="20"/>
      <c r="R25" s="30">
        <f t="shared" si="13"/>
        <v>32759.25</v>
      </c>
      <c r="S25" s="20"/>
      <c r="T25" s="20"/>
      <c r="U25" s="68"/>
    </row>
    <row r="26" spans="1:21" ht="17.25" thickTop="1" thickBot="1">
      <c r="A26" s="102" t="s">
        <v>85</v>
      </c>
      <c r="B26" s="63">
        <v>0.15</v>
      </c>
      <c r="C26" s="18">
        <v>21115</v>
      </c>
      <c r="D26" s="32"/>
      <c r="E26" s="32"/>
      <c r="F26" s="30">
        <f t="shared" si="14"/>
        <v>28505.25</v>
      </c>
      <c r="G26" s="30">
        <f t="shared" si="15"/>
        <v>28716.400000000001</v>
      </c>
      <c r="H26" s="30">
        <f t="shared" si="16"/>
        <v>29138.7</v>
      </c>
      <c r="I26" s="30">
        <f t="shared" si="17"/>
        <v>29561</v>
      </c>
      <c r="J26" s="30">
        <f t="shared" si="18"/>
        <v>29772.15</v>
      </c>
      <c r="K26" s="30">
        <f t="shared" si="19"/>
        <v>30194.45</v>
      </c>
      <c r="L26" s="30">
        <f t="shared" si="20"/>
        <v>30616.75</v>
      </c>
      <c r="M26" s="30">
        <f t="shared" si="7"/>
        <v>31250.199999999997</v>
      </c>
      <c r="N26" s="30">
        <f t="shared" si="12"/>
        <v>31672.5</v>
      </c>
      <c r="O26" s="30">
        <f t="shared" si="10"/>
        <v>31883.65</v>
      </c>
      <c r="P26" s="30">
        <f t="shared" si="9"/>
        <v>32305.95</v>
      </c>
      <c r="Q26" s="20"/>
      <c r="R26" s="30">
        <f t="shared" si="13"/>
        <v>32728.25</v>
      </c>
      <c r="S26" s="20"/>
      <c r="T26" s="20"/>
      <c r="U26" s="22"/>
    </row>
    <row r="27" spans="1:21" ht="17.25" thickTop="1" thickBot="1">
      <c r="A27" s="102" t="s">
        <v>179</v>
      </c>
      <c r="B27" s="63">
        <v>0.15</v>
      </c>
      <c r="C27" s="18">
        <v>20929</v>
      </c>
      <c r="D27" s="32"/>
      <c r="E27" s="32"/>
      <c r="F27" s="30">
        <f t="shared" si="14"/>
        <v>28254.15</v>
      </c>
      <c r="G27" s="30">
        <f t="shared" si="15"/>
        <v>28463.439999999999</v>
      </c>
      <c r="H27" s="30">
        <f t="shared" si="16"/>
        <v>28882.02</v>
      </c>
      <c r="I27" s="30">
        <f t="shared" si="17"/>
        <v>29300.6</v>
      </c>
      <c r="J27" s="30">
        <f t="shared" si="18"/>
        <v>29509.89</v>
      </c>
      <c r="K27" s="30">
        <f t="shared" si="19"/>
        <v>29928.47</v>
      </c>
      <c r="L27" s="30">
        <f t="shared" si="20"/>
        <v>30347.050000000003</v>
      </c>
      <c r="M27" s="30">
        <f t="shared" si="7"/>
        <v>30974.92</v>
      </c>
      <c r="N27" s="30">
        <f t="shared" si="12"/>
        <v>31393.5</v>
      </c>
      <c r="O27" s="30">
        <f t="shared" si="10"/>
        <v>31602.79</v>
      </c>
      <c r="P27" s="30">
        <f t="shared" si="9"/>
        <v>32021.370000000003</v>
      </c>
      <c r="Q27" s="20"/>
      <c r="R27" s="30">
        <f t="shared" si="13"/>
        <v>32439.95</v>
      </c>
      <c r="S27" s="20"/>
      <c r="T27" s="20"/>
      <c r="U27" s="22"/>
    </row>
    <row r="28" spans="1:21" ht="17.25" thickTop="1" thickBot="1">
      <c r="A28" s="102" t="s">
        <v>81</v>
      </c>
      <c r="B28" s="63">
        <v>0.15</v>
      </c>
      <c r="C28" s="18">
        <v>20785</v>
      </c>
      <c r="D28" s="32"/>
      <c r="E28" s="32"/>
      <c r="F28" s="30">
        <f t="shared" si="14"/>
        <v>28059.75</v>
      </c>
      <c r="G28" s="30">
        <f t="shared" si="15"/>
        <v>28267.599999999999</v>
      </c>
      <c r="H28" s="30">
        <f t="shared" si="16"/>
        <v>28683.3</v>
      </c>
      <c r="I28" s="30">
        <f t="shared" si="17"/>
        <v>29099</v>
      </c>
      <c r="J28" s="30">
        <f t="shared" si="18"/>
        <v>29306.85</v>
      </c>
      <c r="K28" s="30">
        <f t="shared" si="19"/>
        <v>29722.55</v>
      </c>
      <c r="L28" s="30">
        <f t="shared" si="20"/>
        <v>30138.25</v>
      </c>
      <c r="M28" s="30">
        <f t="shared" si="7"/>
        <v>30761.8</v>
      </c>
      <c r="N28" s="30">
        <f t="shared" si="12"/>
        <v>31177.5</v>
      </c>
      <c r="O28" s="30">
        <f t="shared" si="10"/>
        <v>31385.35</v>
      </c>
      <c r="P28" s="30">
        <f t="shared" si="9"/>
        <v>31801.050000000003</v>
      </c>
      <c r="Q28" s="20"/>
      <c r="R28" s="30">
        <f t="shared" si="13"/>
        <v>32216.75</v>
      </c>
      <c r="S28" s="20"/>
      <c r="T28" s="20"/>
      <c r="U28" s="22"/>
    </row>
    <row r="29" spans="1:21" ht="17.25" thickTop="1" thickBot="1">
      <c r="A29" s="102" t="s">
        <v>181</v>
      </c>
      <c r="B29" s="63">
        <v>0.15</v>
      </c>
      <c r="C29" s="15">
        <v>20041</v>
      </c>
      <c r="D29" s="20"/>
      <c r="E29" s="20"/>
      <c r="F29" s="30">
        <f t="shared" si="14"/>
        <v>27055.35</v>
      </c>
      <c r="G29" s="30">
        <f t="shared" si="15"/>
        <v>27255.759999999998</v>
      </c>
      <c r="H29" s="30">
        <f t="shared" si="16"/>
        <v>27656.58</v>
      </c>
      <c r="I29" s="30">
        <f t="shared" si="17"/>
        <v>28057.4</v>
      </c>
      <c r="J29" s="30">
        <f t="shared" si="18"/>
        <v>28257.809999999998</v>
      </c>
      <c r="K29" s="30">
        <f t="shared" si="19"/>
        <v>28658.629999999997</v>
      </c>
      <c r="L29" s="30">
        <f t="shared" si="20"/>
        <v>29059.45</v>
      </c>
      <c r="M29" s="75">
        <f t="shared" si="7"/>
        <v>29660.68</v>
      </c>
      <c r="N29" s="75">
        <f t="shared" si="12"/>
        <v>30061.5</v>
      </c>
      <c r="O29" s="30">
        <f t="shared" si="10"/>
        <v>30261.91</v>
      </c>
      <c r="P29" s="75">
        <f t="shared" si="9"/>
        <v>30662.730000000003</v>
      </c>
      <c r="Q29" s="20"/>
      <c r="R29" s="75">
        <f t="shared" si="13"/>
        <v>31063.550000000003</v>
      </c>
      <c r="S29" s="20"/>
      <c r="T29" s="20"/>
      <c r="U29" s="20"/>
    </row>
    <row r="30" spans="1:21" ht="17.25" thickTop="1" thickBot="1">
      <c r="A30" s="102" t="s">
        <v>64</v>
      </c>
      <c r="B30" s="63">
        <v>0.15</v>
      </c>
      <c r="C30" s="18">
        <v>19071</v>
      </c>
      <c r="D30" s="32"/>
      <c r="E30" s="32"/>
      <c r="F30" s="30">
        <f t="shared" si="14"/>
        <v>25745.85</v>
      </c>
      <c r="G30" s="30">
        <f t="shared" si="15"/>
        <v>25936.559999999998</v>
      </c>
      <c r="H30" s="30">
        <f t="shared" si="16"/>
        <v>26317.98</v>
      </c>
      <c r="I30" s="30">
        <f t="shared" si="17"/>
        <v>26699.4</v>
      </c>
      <c r="J30" s="30">
        <f t="shared" si="18"/>
        <v>26890.11</v>
      </c>
      <c r="K30" s="30">
        <f t="shared" si="19"/>
        <v>27271.53</v>
      </c>
      <c r="L30" s="30">
        <f t="shared" si="20"/>
        <v>27652.95</v>
      </c>
      <c r="M30" s="30">
        <f t="shared" si="7"/>
        <v>28225.08</v>
      </c>
      <c r="N30" s="30">
        <f t="shared" si="12"/>
        <v>28606.5</v>
      </c>
      <c r="O30" s="30">
        <f t="shared" si="10"/>
        <v>28797.21</v>
      </c>
      <c r="P30" s="30">
        <f t="shared" si="9"/>
        <v>29178.63</v>
      </c>
      <c r="Q30" s="20"/>
      <c r="R30" s="30">
        <f t="shared" si="13"/>
        <v>29560.050000000003</v>
      </c>
      <c r="S30" s="20"/>
      <c r="T30" s="20"/>
      <c r="U30" s="68"/>
    </row>
    <row r="31" spans="1:21" ht="17.25" thickTop="1" thickBot="1">
      <c r="A31" s="102" t="s">
        <v>119</v>
      </c>
      <c r="B31" s="63">
        <v>0.15</v>
      </c>
      <c r="C31" s="18">
        <v>19030</v>
      </c>
      <c r="D31" s="32"/>
      <c r="E31" s="32"/>
      <c r="F31" s="30">
        <f t="shared" si="14"/>
        <v>25690.5</v>
      </c>
      <c r="G31" s="30">
        <f t="shared" si="15"/>
        <v>25880.799999999999</v>
      </c>
      <c r="H31" s="30">
        <f t="shared" si="16"/>
        <v>26261.4</v>
      </c>
      <c r="I31" s="30">
        <f t="shared" si="17"/>
        <v>26642</v>
      </c>
      <c r="J31" s="30">
        <f t="shared" si="18"/>
        <v>26832.3</v>
      </c>
      <c r="K31" s="30">
        <f t="shared" si="19"/>
        <v>27212.9</v>
      </c>
      <c r="L31" s="75">
        <f t="shared" si="20"/>
        <v>27593.5</v>
      </c>
      <c r="M31" s="75">
        <f t="shared" si="7"/>
        <v>28164.400000000001</v>
      </c>
      <c r="N31" s="75">
        <f t="shared" si="12"/>
        <v>28545</v>
      </c>
      <c r="O31" s="30">
        <f t="shared" si="10"/>
        <v>28735.3</v>
      </c>
      <c r="P31" s="30">
        <f t="shared" si="9"/>
        <v>29115.9</v>
      </c>
      <c r="Q31" s="20"/>
      <c r="R31" s="75">
        <f t="shared" si="13"/>
        <v>29496.5</v>
      </c>
      <c r="S31" s="20"/>
      <c r="T31" s="20"/>
      <c r="U31" s="21"/>
    </row>
    <row r="32" spans="1:21" ht="17.25" thickTop="1" thickBot="1">
      <c r="A32" s="102" t="s">
        <v>185</v>
      </c>
      <c r="B32" s="63">
        <v>0.15</v>
      </c>
      <c r="C32" s="18">
        <v>18948</v>
      </c>
      <c r="D32" s="32"/>
      <c r="E32" s="32"/>
      <c r="F32" s="30">
        <f t="shared" si="14"/>
        <v>25579.8</v>
      </c>
      <c r="G32" s="30">
        <f t="shared" si="15"/>
        <v>25769.279999999999</v>
      </c>
      <c r="H32" s="30">
        <f t="shared" si="16"/>
        <v>26148.239999999998</v>
      </c>
      <c r="I32" s="30">
        <f t="shared" si="17"/>
        <v>26527.200000000001</v>
      </c>
      <c r="J32" s="30">
        <f t="shared" si="18"/>
        <v>26716.68</v>
      </c>
      <c r="K32" s="30">
        <f t="shared" si="19"/>
        <v>27095.64</v>
      </c>
      <c r="L32" s="30">
        <f t="shared" si="20"/>
        <v>27474.6</v>
      </c>
      <c r="M32" s="30">
        <f t="shared" si="7"/>
        <v>28043.040000000001</v>
      </c>
      <c r="N32" s="30">
        <f t="shared" si="12"/>
        <v>28422</v>
      </c>
      <c r="O32" s="30">
        <f t="shared" si="10"/>
        <v>28611.48</v>
      </c>
      <c r="P32" s="30">
        <f t="shared" si="9"/>
        <v>28990.440000000002</v>
      </c>
      <c r="Q32" s="20"/>
      <c r="R32" s="30">
        <f t="shared" si="13"/>
        <v>29369.4</v>
      </c>
      <c r="S32" s="20"/>
      <c r="T32" s="20"/>
      <c r="U32" s="68"/>
    </row>
    <row r="33" spans="1:21" ht="17.25" thickTop="1" thickBot="1">
      <c r="A33" s="102" t="s">
        <v>173</v>
      </c>
      <c r="B33" s="57">
        <v>0.13</v>
      </c>
      <c r="C33" s="18">
        <v>21713</v>
      </c>
      <c r="D33" s="35"/>
      <c r="E33" s="70">
        <f>(C33*0.33)+C33</f>
        <v>28878.29</v>
      </c>
      <c r="F33" s="20"/>
      <c r="G33" s="20"/>
      <c r="H33" s="30">
        <f>(C33*0.38)+C33</f>
        <v>29963.940000000002</v>
      </c>
      <c r="I33" s="32"/>
      <c r="J33" s="30">
        <f t="shared" si="18"/>
        <v>30615.33</v>
      </c>
      <c r="K33" s="30">
        <f>(C33*0.43)+C33</f>
        <v>31049.59</v>
      </c>
      <c r="L33" s="32"/>
      <c r="M33" s="20"/>
      <c r="N33" s="20"/>
      <c r="O33" s="20"/>
      <c r="P33" s="20"/>
      <c r="Q33" s="20"/>
      <c r="R33" s="20"/>
      <c r="S33" s="20"/>
      <c r="T33" s="20"/>
      <c r="U33" s="21"/>
    </row>
    <row r="34" spans="1:21" ht="17.25" thickTop="1" thickBot="1">
      <c r="A34" s="102" t="s">
        <v>182</v>
      </c>
      <c r="B34" s="57">
        <v>0.13</v>
      </c>
      <c r="C34" s="18">
        <v>20805</v>
      </c>
      <c r="D34" s="35"/>
      <c r="E34" s="70">
        <f>(C34*0.33)+C34</f>
        <v>27670.65</v>
      </c>
      <c r="F34" s="20"/>
      <c r="G34" s="20"/>
      <c r="H34" s="30">
        <f t="shared" si="16"/>
        <v>28710.9</v>
      </c>
      <c r="I34" s="32"/>
      <c r="J34" s="30">
        <f t="shared" si="18"/>
        <v>29335.05</v>
      </c>
      <c r="K34" s="30">
        <f t="shared" si="19"/>
        <v>29751.15</v>
      </c>
      <c r="L34" s="32"/>
      <c r="M34" s="20"/>
      <c r="N34" s="20"/>
      <c r="O34" s="20"/>
      <c r="P34" s="20"/>
      <c r="Q34" s="20"/>
      <c r="R34" s="20"/>
      <c r="S34" s="20"/>
      <c r="T34" s="20"/>
      <c r="U34" s="21"/>
    </row>
    <row r="35" spans="1:21" ht="17.25" thickTop="1" thickBot="1">
      <c r="A35" s="102" t="s">
        <v>177</v>
      </c>
      <c r="B35" s="63">
        <v>0.1</v>
      </c>
      <c r="C35" s="15">
        <v>21301</v>
      </c>
      <c r="D35" s="30">
        <f>(C35*0.3)+C35</f>
        <v>27691.3</v>
      </c>
      <c r="E35" s="70">
        <f t="shared" ref="E35:E42" si="21">(C35*0.33)+C35</f>
        <v>28330.33</v>
      </c>
      <c r="F35" s="30">
        <f t="shared" si="14"/>
        <v>28756.35</v>
      </c>
      <c r="G35" s="30">
        <f t="shared" si="15"/>
        <v>28969.360000000001</v>
      </c>
      <c r="H35" s="30">
        <f t="shared" si="16"/>
        <v>29395.38</v>
      </c>
      <c r="I35" s="30">
        <f>(C35*0.4)+C35</f>
        <v>29821.4</v>
      </c>
      <c r="J35" s="20"/>
      <c r="K35" s="21"/>
      <c r="L35" s="20"/>
      <c r="M35" s="20"/>
      <c r="N35" s="20"/>
      <c r="O35" s="20"/>
      <c r="P35" s="20"/>
      <c r="Q35" s="20"/>
      <c r="R35" s="20"/>
      <c r="S35" s="20"/>
      <c r="T35" s="20"/>
      <c r="U35" s="22"/>
    </row>
    <row r="36" spans="1:21" ht="17.25" thickTop="1" thickBot="1">
      <c r="A36" s="102" t="s">
        <v>148</v>
      </c>
      <c r="B36" s="63">
        <v>0.1</v>
      </c>
      <c r="C36" s="18">
        <v>20475</v>
      </c>
      <c r="D36" s="30">
        <f t="shared" ref="D36:D42" si="22">(C36*0.3)+C36</f>
        <v>26617.5</v>
      </c>
      <c r="E36" s="70">
        <f t="shared" si="21"/>
        <v>27231.75</v>
      </c>
      <c r="F36" s="30">
        <f t="shared" si="14"/>
        <v>27641.25</v>
      </c>
      <c r="G36" s="30">
        <f t="shared" si="15"/>
        <v>27846</v>
      </c>
      <c r="H36" s="30">
        <f t="shared" si="16"/>
        <v>28255.5</v>
      </c>
      <c r="I36" s="30">
        <f t="shared" ref="I36" si="23">(C36*0.4)+C36</f>
        <v>28665</v>
      </c>
      <c r="J36" s="20"/>
      <c r="K36" s="21"/>
      <c r="L36" s="20"/>
      <c r="M36" s="20"/>
      <c r="N36" s="20"/>
      <c r="O36" s="20"/>
      <c r="P36" s="20"/>
      <c r="Q36" s="20"/>
      <c r="R36" s="20"/>
      <c r="S36" s="20"/>
      <c r="T36" s="20"/>
      <c r="U36" s="68"/>
    </row>
    <row r="37" spans="1:21" ht="17.25" thickTop="1" thickBot="1">
      <c r="A37" s="102" t="s">
        <v>121</v>
      </c>
      <c r="B37" s="63">
        <v>0.1</v>
      </c>
      <c r="C37" s="18">
        <v>20428</v>
      </c>
      <c r="D37" s="30">
        <f t="shared" si="22"/>
        <v>26556.400000000001</v>
      </c>
      <c r="E37" s="70">
        <f t="shared" si="21"/>
        <v>27169.24</v>
      </c>
      <c r="F37" s="30">
        <f t="shared" si="14"/>
        <v>27577.8</v>
      </c>
      <c r="G37" s="30">
        <f t="shared" si="15"/>
        <v>27782.080000000002</v>
      </c>
      <c r="H37" s="30">
        <f t="shared" si="16"/>
        <v>28190.639999999999</v>
      </c>
      <c r="I37" s="76">
        <v>17585</v>
      </c>
      <c r="J37" s="3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7.25" thickTop="1" thickBot="1">
      <c r="A38" s="102" t="s">
        <v>138</v>
      </c>
      <c r="B38" s="63">
        <v>0.1</v>
      </c>
      <c r="C38" s="18">
        <v>19505</v>
      </c>
      <c r="D38" s="30">
        <f t="shared" si="22"/>
        <v>25356.5</v>
      </c>
      <c r="E38" s="70">
        <f t="shared" si="21"/>
        <v>25941.65</v>
      </c>
      <c r="F38" s="30">
        <f t="shared" si="14"/>
        <v>26331.75</v>
      </c>
      <c r="G38" s="30">
        <f t="shared" si="15"/>
        <v>26526.799999999999</v>
      </c>
      <c r="H38" s="30">
        <f t="shared" si="16"/>
        <v>26916.9</v>
      </c>
      <c r="I38" s="76">
        <v>17585</v>
      </c>
      <c r="J38" s="3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ht="17.25" thickTop="1" thickBot="1">
      <c r="A39" s="102" t="s">
        <v>188</v>
      </c>
      <c r="B39" s="63">
        <v>0.1</v>
      </c>
      <c r="C39" s="18">
        <v>18824</v>
      </c>
      <c r="D39" s="30">
        <f t="shared" si="22"/>
        <v>24471.200000000001</v>
      </c>
      <c r="E39" s="70">
        <f t="shared" si="21"/>
        <v>25035.919999999998</v>
      </c>
      <c r="F39" s="30">
        <f t="shared" si="14"/>
        <v>25412.400000000001</v>
      </c>
      <c r="G39" s="30">
        <f t="shared" si="15"/>
        <v>25600.639999999999</v>
      </c>
      <c r="H39" s="30">
        <f t="shared" si="16"/>
        <v>25977.119999999999</v>
      </c>
      <c r="I39" s="76">
        <v>17585</v>
      </c>
      <c r="J39" s="32"/>
      <c r="K39" s="21"/>
      <c r="L39" s="20"/>
      <c r="M39" s="20"/>
      <c r="N39" s="20"/>
      <c r="O39" s="20"/>
      <c r="P39" s="20"/>
      <c r="Q39" s="20"/>
      <c r="R39" s="20"/>
      <c r="S39" s="20"/>
      <c r="T39" s="20"/>
      <c r="U39" s="68"/>
    </row>
    <row r="40" spans="1:21" ht="17.25" thickTop="1" thickBot="1">
      <c r="A40" s="102" t="s">
        <v>125</v>
      </c>
      <c r="B40" s="63">
        <v>0.1</v>
      </c>
      <c r="C40" s="18">
        <v>17709</v>
      </c>
      <c r="D40" s="30">
        <f t="shared" si="22"/>
        <v>23021.7</v>
      </c>
      <c r="E40" s="70">
        <f t="shared" si="21"/>
        <v>23552.97</v>
      </c>
      <c r="F40" s="30">
        <f t="shared" si="14"/>
        <v>23907.15</v>
      </c>
      <c r="G40" s="30">
        <f t="shared" si="15"/>
        <v>24084.239999999998</v>
      </c>
      <c r="H40" s="30">
        <f t="shared" si="16"/>
        <v>24438.42</v>
      </c>
      <c r="I40" s="76">
        <v>17585</v>
      </c>
      <c r="J40" s="32"/>
      <c r="K40" s="21"/>
      <c r="L40" s="20"/>
      <c r="M40" s="20"/>
      <c r="N40" s="20"/>
      <c r="O40" s="20"/>
      <c r="P40" s="20"/>
      <c r="Q40" s="20"/>
      <c r="R40" s="20"/>
      <c r="S40" s="20"/>
      <c r="T40" s="20"/>
      <c r="U40" s="68"/>
    </row>
    <row r="41" spans="1:21" ht="17.25" thickTop="1" thickBot="1">
      <c r="A41" s="102" t="s">
        <v>123</v>
      </c>
      <c r="B41" s="63">
        <v>0.1</v>
      </c>
      <c r="C41" s="18">
        <v>17585</v>
      </c>
      <c r="D41" s="30">
        <f t="shared" si="22"/>
        <v>22860.5</v>
      </c>
      <c r="E41" s="70">
        <f t="shared" si="21"/>
        <v>23388.05</v>
      </c>
      <c r="F41" s="30">
        <f t="shared" si="14"/>
        <v>23739.75</v>
      </c>
      <c r="G41" s="30">
        <f t="shared" si="15"/>
        <v>23915.599999999999</v>
      </c>
      <c r="H41" s="30">
        <f t="shared" si="16"/>
        <v>24267.3</v>
      </c>
      <c r="I41" s="76">
        <v>17585</v>
      </c>
      <c r="J41" s="32"/>
      <c r="K41" s="21"/>
      <c r="L41" s="20"/>
      <c r="M41" s="20"/>
      <c r="N41" s="20"/>
      <c r="O41" s="20"/>
      <c r="P41" s="20"/>
      <c r="Q41" s="20"/>
      <c r="R41" s="20"/>
      <c r="S41" s="20"/>
      <c r="T41" s="20"/>
      <c r="U41" s="35"/>
    </row>
    <row r="42" spans="1:21" ht="17.25" thickTop="1" thickBot="1">
      <c r="A42" s="102" t="s">
        <v>136</v>
      </c>
      <c r="B42" s="63">
        <v>0.1</v>
      </c>
      <c r="C42" s="18">
        <v>17358</v>
      </c>
      <c r="D42" s="30">
        <f t="shared" si="22"/>
        <v>22565.4</v>
      </c>
      <c r="E42" s="70">
        <f t="shared" si="21"/>
        <v>23086.14</v>
      </c>
      <c r="F42" s="30">
        <f t="shared" si="14"/>
        <v>23433.3</v>
      </c>
      <c r="G42" s="30">
        <f t="shared" si="15"/>
        <v>23606.880000000001</v>
      </c>
      <c r="H42" s="30">
        <f t="shared" si="16"/>
        <v>23954.04</v>
      </c>
      <c r="I42" s="76">
        <v>17585</v>
      </c>
      <c r="J42" s="32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5.75" thickTop="1"/>
  </sheetData>
  <mergeCells count="1">
    <mergeCell ref="A2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12" sqref="D12"/>
    </sheetView>
  </sheetViews>
  <sheetFormatPr defaultRowHeight="15"/>
  <cols>
    <col min="1" max="1" width="8.7109375" bestFit="1" customWidth="1"/>
    <col min="2" max="2" width="33.140625" bestFit="1" customWidth="1"/>
  </cols>
  <sheetData>
    <row r="1" spans="1:5" ht="16.5" thickTop="1" thickBot="1">
      <c r="A1" s="77" t="s">
        <v>220</v>
      </c>
      <c r="B1" s="78" t="s">
        <v>221</v>
      </c>
    </row>
    <row r="2" spans="1:5" ht="16.5" thickTop="1" thickBot="1">
      <c r="A2" s="79">
        <v>0.73</v>
      </c>
      <c r="B2" s="89" t="s">
        <v>222</v>
      </c>
    </row>
    <row r="3" spans="1:5" ht="15.75" thickBot="1">
      <c r="A3" s="80">
        <v>0.71</v>
      </c>
      <c r="B3" s="90" t="s">
        <v>223</v>
      </c>
    </row>
    <row r="4" spans="1:5" ht="15.75" thickBot="1">
      <c r="A4" s="80">
        <v>0.7</v>
      </c>
      <c r="B4" s="90" t="s">
        <v>224</v>
      </c>
    </row>
    <row r="5" spans="1:5" ht="15.75" thickBot="1">
      <c r="A5" s="80">
        <v>0.68</v>
      </c>
      <c r="B5" s="90" t="s">
        <v>225</v>
      </c>
    </row>
    <row r="6" spans="1:5" ht="15.75" thickBot="1">
      <c r="A6" s="80">
        <v>0.66</v>
      </c>
      <c r="B6" s="90" t="s">
        <v>226</v>
      </c>
    </row>
    <row r="7" spans="1:5" ht="15.75" thickBot="1">
      <c r="A7" s="80">
        <v>0.65</v>
      </c>
      <c r="B7" s="90" t="s">
        <v>227</v>
      </c>
    </row>
    <row r="8" spans="1:5" ht="15.75" thickBot="1">
      <c r="A8" s="80">
        <v>0.63</v>
      </c>
      <c r="B8" s="90" t="s">
        <v>228</v>
      </c>
      <c r="D8" s="2"/>
      <c r="E8" s="2"/>
    </row>
    <row r="9" spans="1:5" ht="15.75" thickBot="1">
      <c r="A9" s="80">
        <v>0.6</v>
      </c>
      <c r="B9" s="90" t="s">
        <v>229</v>
      </c>
      <c r="D9" s="82"/>
      <c r="E9" s="2"/>
    </row>
    <row r="10" spans="1:5" ht="15.75" thickBot="1">
      <c r="A10" s="80">
        <v>0.57999999999999996</v>
      </c>
      <c r="B10" s="90" t="s">
        <v>230</v>
      </c>
    </row>
    <row r="11" spans="1:5" ht="15.75" thickBot="1">
      <c r="A11" s="80">
        <v>0.56000000000000005</v>
      </c>
      <c r="B11" s="90" t="s">
        <v>231</v>
      </c>
    </row>
    <row r="12" spans="1:5" ht="15.75" thickBot="1">
      <c r="A12" s="80">
        <v>0.55000000000000004</v>
      </c>
      <c r="B12" s="90" t="s">
        <v>232</v>
      </c>
    </row>
    <row r="13" spans="1:5" ht="15.75" thickBot="1">
      <c r="A13" s="80">
        <v>0.54</v>
      </c>
      <c r="B13" s="90" t="s">
        <v>233</v>
      </c>
    </row>
    <row r="14" spans="1:5" ht="15.75" thickBot="1">
      <c r="A14" s="80">
        <v>0.53</v>
      </c>
      <c r="B14" s="90" t="s">
        <v>234</v>
      </c>
    </row>
    <row r="15" spans="1:5" ht="15.75" thickBot="1">
      <c r="A15" s="80">
        <v>0.51</v>
      </c>
      <c r="B15" s="90" t="s">
        <v>235</v>
      </c>
    </row>
    <row r="16" spans="1:5" ht="15.75" thickBot="1">
      <c r="A16" s="80">
        <v>0.5</v>
      </c>
      <c r="B16" s="90" t="s">
        <v>246</v>
      </c>
    </row>
    <row r="17" spans="1:2" ht="15.75" thickBot="1">
      <c r="A17" s="80">
        <v>0.48</v>
      </c>
      <c r="B17" s="90" t="s">
        <v>236</v>
      </c>
    </row>
    <row r="18" spans="1:2" ht="15.75" thickBot="1">
      <c r="A18" s="80">
        <v>0.45</v>
      </c>
      <c r="B18" s="90" t="s">
        <v>237</v>
      </c>
    </row>
    <row r="19" spans="1:2" ht="15.75" thickBot="1">
      <c r="A19" s="80">
        <v>0.43</v>
      </c>
      <c r="B19" s="90" t="s">
        <v>238</v>
      </c>
    </row>
    <row r="20" spans="1:2" ht="15.75" thickBot="1">
      <c r="A20" s="80">
        <v>0.41</v>
      </c>
      <c r="B20" s="90" t="s">
        <v>239</v>
      </c>
    </row>
    <row r="21" spans="1:2" ht="15.75" thickBot="1">
      <c r="A21" s="80">
        <v>0.4</v>
      </c>
      <c r="B21" s="90" t="s">
        <v>248</v>
      </c>
    </row>
    <row r="22" spans="1:2" ht="15.75" thickBot="1">
      <c r="A22" s="80">
        <v>0.39</v>
      </c>
      <c r="B22" s="90" t="s">
        <v>240</v>
      </c>
    </row>
    <row r="23" spans="1:2" ht="15.75" thickBot="1">
      <c r="A23" s="80">
        <v>0.38</v>
      </c>
      <c r="B23" s="90" t="s">
        <v>241</v>
      </c>
    </row>
    <row r="24" spans="1:2" ht="15.75" thickBot="1">
      <c r="A24" s="80">
        <v>0.36</v>
      </c>
      <c r="B24" s="90" t="s">
        <v>242</v>
      </c>
    </row>
    <row r="25" spans="1:2" ht="15.75" thickBot="1">
      <c r="A25" s="80">
        <v>0.35</v>
      </c>
      <c r="B25" s="90" t="s">
        <v>247</v>
      </c>
    </row>
    <row r="26" spans="1:2" ht="15.75" thickBot="1">
      <c r="A26" s="80">
        <v>0.33</v>
      </c>
      <c r="B26" s="90" t="s">
        <v>243</v>
      </c>
    </row>
    <row r="27" spans="1:2" ht="15.75" thickBot="1">
      <c r="A27" s="81">
        <v>0.3</v>
      </c>
      <c r="B27" s="90" t="s">
        <v>244</v>
      </c>
    </row>
    <row r="28" spans="1:2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ATTACK HIGHEST</vt:lpstr>
      <vt:lpstr>DEFENCE HIGHEST</vt:lpstr>
      <vt:lpstr>ATK COMBO %</vt:lpstr>
      <vt:lpstr>DEFENCE COMBO %</vt:lpstr>
      <vt:lpstr>`KEY COMBO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sexymuppet</dc:creator>
  <cp:lastModifiedBy>Nathan Anderson</cp:lastModifiedBy>
  <dcterms:created xsi:type="dcterms:W3CDTF">2013-10-22T07:11:53Z</dcterms:created>
  <dcterms:modified xsi:type="dcterms:W3CDTF">2013-11-11T22:10:50Z</dcterms:modified>
</cp:coreProperties>
</file>