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40" tabRatio="756"/>
  </bookViews>
  <sheets>
    <sheet name="ATTACK HIGHEST" sheetId="13" r:id="rId1"/>
    <sheet name="DEFENSE HIGHEST" sheetId="14" r:id="rId2"/>
    <sheet name="ATK%COMBO" sheetId="9" r:id="rId3"/>
    <sheet name="DEF%COMBO" sheetId="10" r:id="rId4"/>
    <sheet name="COMBO KEY" sheetId="12" r:id="rId5"/>
  </sheets>
  <calcPr calcId="152511"/>
</workbook>
</file>

<file path=xl/calcChain.xml><?xml version="1.0" encoding="utf-8"?>
<calcChain xmlns="http://schemas.openxmlformats.org/spreadsheetml/2006/main">
  <c r="P20" i="9" l="1"/>
  <c r="P22" i="9"/>
  <c r="N20" i="9"/>
  <c r="L20" i="9"/>
  <c r="O20" i="9"/>
  <c r="R20" i="9"/>
  <c r="S20" i="9"/>
  <c r="U20" i="9"/>
  <c r="Y13" i="9" l="1"/>
  <c r="X13" i="9"/>
  <c r="W13" i="9"/>
  <c r="V13" i="9"/>
  <c r="U13" i="9"/>
  <c r="T13" i="9"/>
  <c r="S13" i="9"/>
  <c r="R13" i="9"/>
  <c r="R14" i="9"/>
  <c r="R15" i="9"/>
  <c r="Q13" i="9"/>
  <c r="O13" i="9"/>
  <c r="M13" i="9"/>
  <c r="K13" i="9"/>
  <c r="E35" i="10"/>
  <c r="D35" i="10"/>
  <c r="F35" i="10"/>
  <c r="AA9" i="9" l="1"/>
  <c r="AA8" i="9"/>
  <c r="Z9" i="9"/>
  <c r="Z8" i="9"/>
  <c r="X8" i="9"/>
  <c r="W8" i="9"/>
  <c r="U8" i="9"/>
  <c r="K6" i="10" l="1"/>
  <c r="J6" i="10"/>
  <c r="I6" i="10"/>
  <c r="H6" i="10"/>
  <c r="L26" i="9"/>
  <c r="N26" i="9"/>
  <c r="O26" i="9"/>
  <c r="P26" i="9"/>
  <c r="R26" i="9"/>
  <c r="S26" i="9"/>
  <c r="U26" i="9"/>
  <c r="Y12" i="9" l="1"/>
  <c r="W12" i="9"/>
  <c r="V12" i="9"/>
  <c r="T12" i="9"/>
  <c r="T14" i="9"/>
  <c r="S12" i="9"/>
  <c r="S14" i="9"/>
  <c r="R12" i="9"/>
  <c r="Q12" i="9"/>
  <c r="O12" i="9"/>
  <c r="M12" i="9"/>
  <c r="K12" i="9"/>
  <c r="U12" i="9"/>
  <c r="X12" i="9"/>
  <c r="E37" i="10"/>
  <c r="D37" i="10"/>
  <c r="F37" i="10"/>
  <c r="F75" i="9"/>
  <c r="D75" i="9"/>
  <c r="E75" i="9"/>
  <c r="G75" i="9"/>
  <c r="M15" i="9" l="1"/>
  <c r="M14" i="9"/>
  <c r="M16" i="9"/>
  <c r="M17" i="9"/>
  <c r="M18" i="9"/>
  <c r="M1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11" i="9"/>
  <c r="U9" i="9"/>
  <c r="U10" i="9"/>
  <c r="F15" i="10" l="1"/>
  <c r="J15" i="10"/>
  <c r="I15" i="10"/>
  <c r="H15" i="10"/>
  <c r="G15" i="10"/>
  <c r="K8" i="10"/>
  <c r="K9" i="10"/>
  <c r="K10" i="10"/>
  <c r="K11" i="10"/>
  <c r="K12" i="10"/>
  <c r="K13" i="10"/>
  <c r="J8" i="10"/>
  <c r="J9" i="10"/>
  <c r="J10" i="10"/>
  <c r="J11" i="10"/>
  <c r="J12" i="10"/>
  <c r="J13" i="10"/>
  <c r="I8" i="10"/>
  <c r="I9" i="10"/>
  <c r="I10" i="10"/>
  <c r="I11" i="10"/>
  <c r="I12" i="10"/>
  <c r="I13" i="10"/>
  <c r="H8" i="10"/>
  <c r="H9" i="10"/>
  <c r="H10" i="10"/>
  <c r="H11" i="10"/>
  <c r="H12" i="10"/>
  <c r="H13" i="10"/>
  <c r="H14" i="10"/>
  <c r="J28" i="10"/>
  <c r="J29" i="10"/>
  <c r="H28" i="10"/>
  <c r="H29" i="10"/>
  <c r="H30" i="10"/>
  <c r="G28" i="10"/>
  <c r="G29" i="10"/>
  <c r="F28" i="10"/>
  <c r="F29" i="10"/>
  <c r="I14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7" i="10"/>
  <c r="K7" i="10"/>
  <c r="J7" i="10"/>
  <c r="H7" i="10"/>
  <c r="T34" i="9"/>
  <c r="Q34" i="9"/>
  <c r="O34" i="9"/>
  <c r="N34" i="9"/>
  <c r="L34" i="9"/>
  <c r="K34" i="9"/>
  <c r="J34" i="9"/>
  <c r="I34" i="9"/>
  <c r="G34" i="9"/>
  <c r="T33" i="9"/>
  <c r="Q33" i="9"/>
  <c r="O33" i="9"/>
  <c r="N33" i="9"/>
  <c r="L33" i="9"/>
  <c r="K33" i="9"/>
  <c r="J33" i="9"/>
  <c r="I33" i="9"/>
  <c r="G33" i="9"/>
  <c r="T32" i="9"/>
  <c r="Q32" i="9"/>
  <c r="O32" i="9"/>
  <c r="N32" i="9"/>
  <c r="L32" i="9"/>
  <c r="K32" i="9"/>
  <c r="J32" i="9"/>
  <c r="I32" i="9"/>
  <c r="G32" i="9"/>
  <c r="Y14" i="9"/>
  <c r="X14" i="9"/>
  <c r="W14" i="9"/>
  <c r="V14" i="9"/>
  <c r="U14" i="9"/>
  <c r="Q14" i="9"/>
  <c r="O14" i="9"/>
  <c r="K14" i="9"/>
  <c r="Y11" i="9"/>
  <c r="X11" i="9"/>
  <c r="W11" i="9"/>
  <c r="V11" i="9"/>
  <c r="U11" i="9"/>
  <c r="T11" i="9"/>
  <c r="S11" i="9"/>
  <c r="R11" i="9"/>
  <c r="Q11" i="9"/>
  <c r="O11" i="9"/>
  <c r="K11" i="9"/>
  <c r="J14" i="10" l="1"/>
  <c r="J16" i="10"/>
  <c r="J17" i="10"/>
  <c r="J18" i="10"/>
  <c r="J19" i="10"/>
  <c r="J20" i="10"/>
  <c r="J21" i="10"/>
  <c r="J22" i="10"/>
  <c r="J23" i="10"/>
  <c r="J24" i="10"/>
  <c r="J25" i="10"/>
  <c r="J26" i="10"/>
  <c r="J27" i="10"/>
  <c r="J30" i="10"/>
  <c r="J31" i="10"/>
  <c r="J32" i="10"/>
  <c r="F17" i="10"/>
  <c r="F18" i="10"/>
  <c r="F19" i="10"/>
  <c r="F20" i="10"/>
  <c r="F21" i="10"/>
  <c r="F22" i="10"/>
  <c r="F23" i="10"/>
  <c r="F24" i="10"/>
  <c r="F25" i="10"/>
  <c r="F26" i="10"/>
  <c r="F27" i="10"/>
  <c r="F30" i="10"/>
  <c r="F31" i="10"/>
  <c r="F32" i="10"/>
  <c r="F33" i="10"/>
  <c r="F34" i="10"/>
  <c r="F36" i="10"/>
  <c r="F38" i="10"/>
  <c r="F39" i="10"/>
  <c r="F40" i="10"/>
  <c r="F41" i="10"/>
  <c r="F42" i="10"/>
  <c r="F43" i="10"/>
  <c r="F44" i="10"/>
  <c r="F45" i="10"/>
  <c r="F46" i="10"/>
  <c r="F16" i="10"/>
  <c r="E38" i="10"/>
  <c r="D38" i="10"/>
  <c r="D39" i="10"/>
  <c r="AA6" i="9"/>
  <c r="AA10" i="9"/>
  <c r="AA7" i="9"/>
  <c r="Z6" i="9"/>
  <c r="Z10" i="9"/>
  <c r="Z7" i="9"/>
  <c r="Y6" i="9"/>
  <c r="Y15" i="9"/>
  <c r="Y16" i="9"/>
  <c r="Y17" i="9"/>
  <c r="Y18" i="9"/>
  <c r="Y19" i="9"/>
  <c r="Y7" i="9"/>
  <c r="W10" i="9"/>
  <c r="W15" i="9"/>
  <c r="W16" i="9"/>
  <c r="W17" i="9"/>
  <c r="W18" i="9"/>
  <c r="W19" i="9"/>
  <c r="W9" i="9"/>
  <c r="V16" i="9"/>
  <c r="V17" i="9"/>
  <c r="V18" i="9"/>
  <c r="U6" i="9"/>
  <c r="U15" i="9"/>
  <c r="U16" i="9"/>
  <c r="U17" i="9"/>
  <c r="U18" i="9"/>
  <c r="U19" i="9"/>
  <c r="U21" i="9"/>
  <c r="U22" i="9"/>
  <c r="U23" i="9"/>
  <c r="U24" i="9"/>
  <c r="U25" i="9"/>
  <c r="U27" i="9"/>
  <c r="U28" i="9"/>
  <c r="U29" i="9"/>
  <c r="U7" i="9"/>
  <c r="T30" i="9"/>
  <c r="T31" i="9"/>
  <c r="T35" i="9"/>
  <c r="T51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2" i="9"/>
  <c r="T53" i="9"/>
  <c r="T54" i="9"/>
  <c r="T7" i="9"/>
  <c r="T6" i="9"/>
  <c r="T15" i="9"/>
  <c r="T16" i="9"/>
  <c r="T17" i="9"/>
  <c r="T18" i="9"/>
  <c r="S17" i="9"/>
  <c r="S18" i="9"/>
  <c r="R16" i="9"/>
  <c r="R17" i="9"/>
  <c r="R18" i="9"/>
  <c r="R19" i="9"/>
  <c r="Q54" i="9"/>
  <c r="Q16" i="9"/>
  <c r="Q17" i="9"/>
  <c r="Q18" i="9"/>
  <c r="Q19" i="9"/>
  <c r="Q30" i="9"/>
  <c r="Q31" i="9"/>
  <c r="Q35" i="9"/>
  <c r="Q51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2" i="9"/>
  <c r="Q53" i="9"/>
  <c r="Q15" i="9"/>
  <c r="O16" i="9"/>
  <c r="O17" i="9"/>
  <c r="O18" i="9"/>
  <c r="O19" i="9"/>
  <c r="O21" i="9"/>
  <c r="O22" i="9"/>
  <c r="O23" i="9"/>
  <c r="O24" i="9"/>
  <c r="O25" i="9"/>
  <c r="O27" i="9"/>
  <c r="O28" i="9"/>
  <c r="O29" i="9"/>
  <c r="O30" i="9"/>
  <c r="O31" i="9"/>
  <c r="O35" i="9"/>
  <c r="O51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2" i="9"/>
  <c r="O53" i="9"/>
  <c r="O54" i="9"/>
  <c r="O15" i="9"/>
  <c r="N31" i="9"/>
  <c r="N35" i="9"/>
  <c r="N51" i="9"/>
  <c r="L35" i="9"/>
  <c r="L51" i="9"/>
  <c r="L36" i="9"/>
  <c r="K16" i="9"/>
  <c r="K17" i="9"/>
  <c r="K18" i="9"/>
  <c r="K19" i="9"/>
  <c r="K15" i="9"/>
  <c r="K31" i="9"/>
  <c r="K35" i="9"/>
  <c r="K51" i="9"/>
  <c r="K36" i="9"/>
  <c r="K37" i="9"/>
  <c r="K38" i="9"/>
  <c r="K39" i="9"/>
  <c r="K40" i="9"/>
  <c r="K41" i="9"/>
  <c r="J51" i="9"/>
  <c r="I51" i="9"/>
  <c r="G31" i="9"/>
  <c r="G35" i="9"/>
  <c r="G51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30" i="9"/>
  <c r="F71" i="9"/>
  <c r="E71" i="9"/>
  <c r="D70" i="9"/>
  <c r="D71" i="9"/>
  <c r="D72" i="9"/>
  <c r="H19" i="10" l="1"/>
  <c r="H20" i="10"/>
  <c r="G19" i="10"/>
  <c r="G20" i="10"/>
  <c r="N48" i="9"/>
  <c r="N49" i="9"/>
  <c r="N50" i="9"/>
  <c r="L48" i="9"/>
  <c r="L49" i="9"/>
  <c r="L50" i="9"/>
  <c r="K48" i="9"/>
  <c r="K49" i="9"/>
  <c r="K50" i="9"/>
  <c r="J48" i="9"/>
  <c r="J49" i="9"/>
  <c r="J50" i="9"/>
  <c r="I49" i="9"/>
  <c r="I50" i="9"/>
  <c r="H17" i="10"/>
  <c r="H18" i="10"/>
  <c r="G17" i="10"/>
  <c r="G18" i="10"/>
  <c r="N54" i="9" l="1"/>
  <c r="L54" i="9"/>
  <c r="K54" i="9"/>
  <c r="J54" i="9"/>
  <c r="J55" i="9"/>
  <c r="I54" i="9"/>
  <c r="I55" i="9"/>
  <c r="X17" i="9" l="1"/>
  <c r="X10" i="9"/>
  <c r="X15" i="9"/>
  <c r="X16" i="9"/>
  <c r="F61" i="9"/>
  <c r="F62" i="9"/>
  <c r="F63" i="9"/>
  <c r="F64" i="9"/>
  <c r="F65" i="9"/>
  <c r="F66" i="9"/>
  <c r="F67" i="9"/>
  <c r="F68" i="9"/>
  <c r="F69" i="9"/>
  <c r="F70" i="9"/>
  <c r="F72" i="9"/>
  <c r="F73" i="9"/>
  <c r="E61" i="9"/>
  <c r="E62" i="9"/>
  <c r="E63" i="9"/>
  <c r="E64" i="9"/>
  <c r="E65" i="9"/>
  <c r="E66" i="9"/>
  <c r="E67" i="9"/>
  <c r="E68" i="9"/>
  <c r="E69" i="9"/>
  <c r="E70" i="9"/>
  <c r="E72" i="9"/>
  <c r="E73" i="9"/>
  <c r="E74" i="9"/>
  <c r="D62" i="9"/>
  <c r="D63" i="9"/>
  <c r="D64" i="9"/>
  <c r="D65" i="9"/>
  <c r="D66" i="9"/>
  <c r="D67" i="9"/>
  <c r="D68" i="9"/>
  <c r="D69" i="9"/>
  <c r="D73" i="9"/>
  <c r="D74" i="9"/>
  <c r="D76" i="9"/>
  <c r="E34" i="10"/>
  <c r="E36" i="10"/>
  <c r="D34" i="10"/>
  <c r="D36" i="10"/>
  <c r="L31" i="9"/>
  <c r="J31" i="9"/>
  <c r="I31" i="9"/>
  <c r="X9" i="9"/>
  <c r="X6" i="9"/>
  <c r="X18" i="9"/>
  <c r="X19" i="9"/>
  <c r="X7" i="9"/>
  <c r="N44" i="9" l="1"/>
  <c r="L44" i="9"/>
  <c r="K44" i="9"/>
  <c r="K45" i="9"/>
  <c r="K46" i="9"/>
  <c r="K47" i="9"/>
  <c r="J44" i="9"/>
  <c r="J45" i="9"/>
  <c r="J46" i="9"/>
  <c r="J47" i="9"/>
  <c r="J52" i="9"/>
  <c r="J53" i="9"/>
  <c r="J56" i="9"/>
  <c r="J57" i="9"/>
  <c r="J58" i="9"/>
  <c r="J59" i="9"/>
  <c r="I44" i="9"/>
  <c r="I45" i="9"/>
  <c r="I46" i="9"/>
  <c r="I47" i="9"/>
  <c r="I48" i="9"/>
  <c r="I52" i="9"/>
  <c r="I53" i="9"/>
  <c r="I56" i="9"/>
  <c r="I57" i="9"/>
  <c r="I58" i="9"/>
  <c r="I59" i="9"/>
  <c r="H60" i="9"/>
  <c r="F60" i="9"/>
  <c r="F74" i="9"/>
  <c r="F76" i="9"/>
  <c r="E60" i="9"/>
  <c r="E76" i="9"/>
  <c r="D60" i="9"/>
  <c r="D61" i="9"/>
  <c r="V6" i="9"/>
  <c r="V15" i="9"/>
  <c r="V19" i="9"/>
  <c r="V7" i="9"/>
  <c r="J35" i="9"/>
  <c r="I35" i="9"/>
  <c r="R28" i="9"/>
  <c r="S28" i="9"/>
  <c r="P28" i="9"/>
  <c r="N28" i="9"/>
  <c r="L28" i="9"/>
  <c r="K14" i="10"/>
  <c r="H21" i="10"/>
  <c r="H22" i="10"/>
  <c r="H23" i="10"/>
  <c r="H24" i="10"/>
  <c r="H25" i="10"/>
  <c r="H26" i="10"/>
  <c r="H27" i="10"/>
  <c r="H31" i="10"/>
  <c r="H32" i="10"/>
  <c r="H16" i="10"/>
  <c r="G21" i="10"/>
  <c r="G22" i="10"/>
  <c r="G23" i="10"/>
  <c r="G24" i="10"/>
  <c r="G25" i="10"/>
  <c r="G26" i="10"/>
  <c r="G27" i="10"/>
  <c r="G30" i="10"/>
  <c r="G31" i="10"/>
  <c r="G32" i="10"/>
  <c r="G33" i="10"/>
  <c r="G16" i="10"/>
  <c r="E39" i="10"/>
  <c r="E40" i="10"/>
  <c r="E41" i="10"/>
  <c r="E42" i="10"/>
  <c r="E43" i="10"/>
  <c r="E44" i="10"/>
  <c r="E45" i="10"/>
  <c r="E46" i="10"/>
  <c r="E33" i="10"/>
  <c r="D40" i="10"/>
  <c r="D41" i="10"/>
  <c r="D42" i="10"/>
  <c r="D43" i="10"/>
  <c r="D44" i="10"/>
  <c r="D45" i="10"/>
  <c r="D46" i="10"/>
  <c r="T19" i="9"/>
  <c r="S15" i="9"/>
  <c r="S16" i="9"/>
  <c r="S19" i="9"/>
  <c r="S21" i="9"/>
  <c r="S22" i="9"/>
  <c r="S23" i="9"/>
  <c r="S24" i="9"/>
  <c r="S25" i="9"/>
  <c r="S27" i="9"/>
  <c r="S29" i="9"/>
  <c r="R21" i="9"/>
  <c r="R22" i="9"/>
  <c r="R23" i="9"/>
  <c r="R24" i="9"/>
  <c r="R25" i="9"/>
  <c r="R27" i="9"/>
  <c r="R29" i="9"/>
  <c r="P23" i="9"/>
  <c r="P24" i="9"/>
  <c r="P25" i="9"/>
  <c r="P27" i="9"/>
  <c r="P29" i="9"/>
  <c r="P21" i="9"/>
  <c r="N22" i="9"/>
  <c r="N23" i="9"/>
  <c r="N24" i="9"/>
  <c r="N25" i="9"/>
  <c r="N27" i="9"/>
  <c r="N29" i="9"/>
  <c r="N30" i="9"/>
  <c r="N36" i="9"/>
  <c r="N37" i="9"/>
  <c r="N38" i="9"/>
  <c r="N39" i="9"/>
  <c r="N40" i="9"/>
  <c r="N41" i="9"/>
  <c r="N42" i="9"/>
  <c r="N43" i="9"/>
  <c r="N45" i="9"/>
  <c r="N46" i="9"/>
  <c r="N47" i="9"/>
  <c r="N52" i="9"/>
  <c r="N53" i="9"/>
  <c r="N21" i="9"/>
  <c r="L22" i="9"/>
  <c r="L23" i="9"/>
  <c r="L24" i="9"/>
  <c r="L25" i="9"/>
  <c r="L27" i="9"/>
  <c r="L29" i="9"/>
  <c r="L30" i="9"/>
  <c r="L37" i="9"/>
  <c r="L38" i="9"/>
  <c r="L39" i="9"/>
  <c r="L40" i="9"/>
  <c r="L41" i="9"/>
  <c r="L42" i="9"/>
  <c r="L43" i="9"/>
  <c r="L45" i="9"/>
  <c r="L46" i="9"/>
  <c r="L47" i="9"/>
  <c r="L52" i="9"/>
  <c r="L53" i="9"/>
  <c r="L21" i="9"/>
  <c r="K42" i="9"/>
  <c r="K43" i="9"/>
  <c r="K52" i="9"/>
  <c r="K53" i="9"/>
  <c r="K30" i="9"/>
  <c r="J36" i="9"/>
  <c r="J37" i="9"/>
  <c r="J38" i="9"/>
  <c r="J39" i="9"/>
  <c r="J40" i="9"/>
  <c r="J41" i="9"/>
  <c r="J42" i="9"/>
  <c r="J43" i="9"/>
  <c r="J30" i="9"/>
  <c r="I36" i="9"/>
  <c r="I37" i="9"/>
  <c r="I38" i="9"/>
  <c r="I39" i="9"/>
  <c r="I40" i="9"/>
  <c r="I41" i="9"/>
  <c r="I42" i="9"/>
  <c r="I43" i="9"/>
  <c r="I30" i="9"/>
  <c r="F57" i="9"/>
  <c r="F58" i="9"/>
  <c r="F59" i="9"/>
  <c r="F56" i="9"/>
  <c r="H57" i="9"/>
  <c r="H58" i="9"/>
  <c r="H59" i="9"/>
  <c r="H56" i="9"/>
  <c r="E57" i="9"/>
  <c r="E58" i="9"/>
  <c r="E59" i="9"/>
  <c r="E56" i="9"/>
</calcChain>
</file>

<file path=xl/sharedStrings.xml><?xml version="1.0" encoding="utf-8"?>
<sst xmlns="http://schemas.openxmlformats.org/spreadsheetml/2006/main" count="544" uniqueCount="224">
  <si>
    <t>Cruel Priestess</t>
  </si>
  <si>
    <t>Marsyas</t>
  </si>
  <si>
    <t>Alucard</t>
  </si>
  <si>
    <t>Ancient Forest Dragon</t>
  </si>
  <si>
    <t>Azazel</t>
  </si>
  <si>
    <t>Azi Dahaka</t>
  </si>
  <si>
    <t>Belphegor</t>
  </si>
  <si>
    <t>Calamity Hydra</t>
  </si>
  <si>
    <t>Cerberus</t>
  </si>
  <si>
    <t>Dark Alice</t>
  </si>
  <si>
    <t>Dark Dragoon</t>
  </si>
  <si>
    <t>Dark Jeanne</t>
  </si>
  <si>
    <t>Dark Seraph Alma</t>
  </si>
  <si>
    <t>Dis</t>
  </si>
  <si>
    <t>Doubly Dead Demon</t>
  </si>
  <si>
    <t>Empress of the Night</t>
  </si>
  <si>
    <t>Enforcer Sylvia</t>
  </si>
  <si>
    <t>Hresvelgr</t>
  </si>
  <si>
    <t>Loki</t>
  </si>
  <si>
    <t>Lucifer</t>
  </si>
  <si>
    <t>Medusa</t>
  </si>
  <si>
    <t>Moon Al-mi'raj</t>
  </si>
  <si>
    <t>Rose Queen</t>
  </si>
  <si>
    <t>Satan</t>
  </si>
  <si>
    <t>Ultimate Bahamut</t>
  </si>
  <si>
    <t>Unholy Dragon</t>
  </si>
  <si>
    <t>Vania</t>
  </si>
  <si>
    <t>Arch Blood Mage</t>
  </si>
  <si>
    <t>Dark General</t>
  </si>
  <si>
    <t>Echidna</t>
  </si>
  <si>
    <t>Fafner</t>
  </si>
  <si>
    <t>Fenrir</t>
  </si>
  <si>
    <t>Goblin King</t>
  </si>
  <si>
    <t>Hamelin</t>
  </si>
  <si>
    <t>Hati</t>
  </si>
  <si>
    <t>Hekate</t>
  </si>
  <si>
    <t>Helvera</t>
  </si>
  <si>
    <t>Jabberwocky</t>
  </si>
  <si>
    <t>Jormungand</t>
  </si>
  <si>
    <t>Lycaon</t>
  </si>
  <si>
    <t>Scathach</t>
  </si>
  <si>
    <t>Sutekh</t>
  </si>
  <si>
    <t>Vlad</t>
  </si>
  <si>
    <t>Wight King</t>
  </si>
  <si>
    <t>Hades</t>
  </si>
  <si>
    <t>Oceanus</t>
  </si>
  <si>
    <t>Dartarion</t>
  </si>
  <si>
    <t>Belial</t>
  </si>
  <si>
    <t>Camilla Cross</t>
  </si>
  <si>
    <t>Dark Prophetess</t>
  </si>
  <si>
    <t>Grea the Dragonborn</t>
  </si>
  <si>
    <t>Balmy, Dreamer of Mysteria</t>
  </si>
  <si>
    <t>Grea of Mysteria</t>
  </si>
  <si>
    <t>Summertime Cerberus</t>
  </si>
  <si>
    <t>Soulbringer Gill</t>
  </si>
  <si>
    <t>Summertime Temptress Vampire</t>
  </si>
  <si>
    <t>Dark Angel Olivia</t>
  </si>
  <si>
    <t>Gem Golem</t>
  </si>
  <si>
    <t>20 X 2 &amp; 18 X 1</t>
  </si>
  <si>
    <t>20 X 1 &amp; 18 X 2</t>
  </si>
  <si>
    <t>18 X 3</t>
  </si>
  <si>
    <t>18 X 2 &amp; 15 X 1</t>
  </si>
  <si>
    <t>18 X 1 &amp; 15 X 2</t>
  </si>
  <si>
    <t>15 X 2 &amp; 13 X 1</t>
  </si>
  <si>
    <t>15 X 1 &amp; 13 X 2</t>
  </si>
  <si>
    <t>13 X 3</t>
  </si>
  <si>
    <t>13 X 2 &amp; 10 X 1</t>
  </si>
  <si>
    <t>13 X 1 &amp; 10 X 2</t>
  </si>
  <si>
    <t>10 X 3</t>
  </si>
  <si>
    <t>Purveyor of Souls</t>
  </si>
  <si>
    <t>Pazuzu</t>
  </si>
  <si>
    <t>Lich</t>
  </si>
  <si>
    <t>Liza at the Ball</t>
  </si>
  <si>
    <t>Blade of Chaos</t>
  </si>
  <si>
    <t>25 x 2, 20 x 1</t>
  </si>
  <si>
    <t>25 x 1 &amp; 20 x 2</t>
  </si>
  <si>
    <t>Mammon</t>
  </si>
  <si>
    <t>Summertime Olivia</t>
  </si>
  <si>
    <t>Summertime Nightmare</t>
  </si>
  <si>
    <t>BASE 4-7</t>
  </si>
  <si>
    <t>25 X 1, 23 X 1, 20 X 1</t>
  </si>
  <si>
    <t>Dark Dragoon Forte</t>
  </si>
  <si>
    <t>Demonic Duke Zain</t>
  </si>
  <si>
    <t>Dark Airjammer</t>
  </si>
  <si>
    <t>Euryale</t>
  </si>
  <si>
    <t>Maelstrom Dragon</t>
  </si>
  <si>
    <t>Sparna of the Sky</t>
  </si>
  <si>
    <t>Eclipse Dragon</t>
  </si>
  <si>
    <t>Summertime Moon Al mi Raj</t>
  </si>
  <si>
    <t>Cetus</t>
  </si>
  <si>
    <t>3 SKILL %</t>
  </si>
  <si>
    <t>COMBO OF SKILL %</t>
  </si>
  <si>
    <t>25 X 2 &amp; 23 X 1</t>
  </si>
  <si>
    <t>25 X 1 &amp; 23 X 2</t>
  </si>
  <si>
    <t>23 X 2 &amp; 20 X 1</t>
  </si>
  <si>
    <t>25 x 1, 20 x 1, 18 x 1 OR 23 x 1 &amp; 20 x 2</t>
  </si>
  <si>
    <t>20 X 3 OR 25 X 1, 20 X 1 &amp; 15 X 1</t>
  </si>
  <si>
    <t>20 X 2 &amp; 15 X 1</t>
  </si>
  <si>
    <t>20 X 1 &amp; 18 X 1 &amp; 15 X 1</t>
  </si>
  <si>
    <t>15 X 3 or 20 X 2 &amp; 15 X 1</t>
  </si>
  <si>
    <t>15 x 1, 13 x 1, 10 x 1</t>
  </si>
  <si>
    <t>BASE BOOST</t>
  </si>
  <si>
    <t>NAMES</t>
  </si>
  <si>
    <t>ATTACK % COMBO</t>
  </si>
  <si>
    <t>DEFENCE % COMBO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</si>
  <si>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</si>
  <si>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</si>
  <si>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</si>
  <si>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</si>
  <si>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Pluto</t>
  </si>
  <si>
    <t>Semiramis the Faithful</t>
  </si>
  <si>
    <t>Demon Commander Laura</t>
  </si>
  <si>
    <t>Arcus the Manager</t>
  </si>
  <si>
    <t>Dark Officer Celia</t>
  </si>
  <si>
    <t>BASE BOOST - BASE SKILL ON CARD</t>
  </si>
  <si>
    <t>BASE ATK = 4-7 EVO BASE</t>
  </si>
  <si>
    <t xml:space="preserve">   % = COMBO KEY (NEXT TAB) - 3 X SKILL BOOSTS FIRING IN ONE BATTLE</t>
  </si>
  <si>
    <t>Dirge Nott</t>
  </si>
  <si>
    <t>Halloween Queen</t>
  </si>
  <si>
    <t>DEMON ATTACK CARDS</t>
  </si>
  <si>
    <t>6-11 EVO</t>
  </si>
  <si>
    <t>5-9 EVO</t>
  </si>
  <si>
    <t>4-7 EVO</t>
  </si>
  <si>
    <t>HPs 1 CARD</t>
  </si>
  <si>
    <t>HPs FULL EVO</t>
  </si>
  <si>
    <t>SKILL 1</t>
  </si>
  <si>
    <t>SKILL 2</t>
  </si>
  <si>
    <t>n/a</t>
  </si>
  <si>
    <t>Unworldly boost to demons ATK (25 %)</t>
  </si>
  <si>
    <t>Unwordly boost to demons ATK (25%)</t>
  </si>
  <si>
    <t>Hell's Road Skeleton</t>
  </si>
  <si>
    <t>Transcendent boost to crusher points upon victory</t>
  </si>
  <si>
    <t>Unworldly boost to ATK (all) (20 %)</t>
  </si>
  <si>
    <t>Massive hit to foe's DEF (all) (15 %)</t>
  </si>
  <si>
    <t>Unworldly boost to man/demons ATK (23 %)</t>
  </si>
  <si>
    <t>Big boost to damage against other raid bosses</t>
  </si>
  <si>
    <t>Unworldly boost to gods/demons ATK (23 %)</t>
  </si>
  <si>
    <t>Unworldly boost to demons ATK/DEF (20 %)</t>
  </si>
  <si>
    <t>Unworldly boost to man/demons ATK/DEF (20 %)</t>
  </si>
  <si>
    <t>Unworldly hit to foe's DEF (all) (20 %)</t>
  </si>
  <si>
    <t>Medium boost to damage against other raid bosses</t>
  </si>
  <si>
    <t>Massive boost to ATK (all) (15 %)</t>
  </si>
  <si>
    <t>Unworldly boost to gods/demons ATK/DEF (20 %)</t>
  </si>
  <si>
    <t>Massive hit to foe's DEF(all)</t>
  </si>
  <si>
    <t>Big boost to damage against raid bosses</t>
  </si>
  <si>
    <t>Massive boost to gods/demons ATK (18 %)</t>
  </si>
  <si>
    <t>Massive boost to man/demons ATK (18 %)</t>
  </si>
  <si>
    <t>Massive boost to gods/demons ATK/DEF</t>
  </si>
  <si>
    <t>Massive boost to gods/demons ATK (18 %)</t>
  </si>
  <si>
    <t>Massive boost to demons ATK/DEF (15 %)</t>
  </si>
  <si>
    <t>Massive boost to man/demons ATK/DEF (15 %)</t>
  </si>
  <si>
    <t>Big boost to damage against large bosses</t>
  </si>
  <si>
    <t>Bahamut</t>
  </si>
  <si>
    <t>Massive hit to foe's gods DEF (20 %)</t>
  </si>
  <si>
    <t>Great boost to man/demons ATK (13 %)</t>
  </si>
  <si>
    <t>Great boost to gods/demons ATK (13 %)</t>
  </si>
  <si>
    <t> Massive boost to demons ATK/DEF (15 %)</t>
  </si>
  <si>
    <t>Great boost to ATK (all) (10 %)</t>
  </si>
  <si>
    <t>Great hit to foe's DEF (all) (10 %)</t>
  </si>
  <si>
    <t>Berserk Chimera</t>
  </si>
  <si>
    <t>Great boost to Holy Wars point upon victory</t>
  </si>
  <si>
    <t>Samael</t>
  </si>
  <si>
    <t>Great boost to crushers points upon victory</t>
  </si>
  <si>
    <t>Veight</t>
  </si>
  <si>
    <t>Great hit to foe's gods/demons DEF</t>
  </si>
  <si>
    <t>Great boost to gods/demons ATK/DEF (10 %)</t>
  </si>
  <si>
    <t>Massive boost to gods/demons ATK/DEF (15 %)</t>
  </si>
  <si>
    <t>Medium boost to damage against large bosses</t>
  </si>
  <si>
    <t>Hydra</t>
  </si>
  <si>
    <t>Massive hit to foe's demons DEF (20 %)</t>
  </si>
  <si>
    <t>Great boost to demons ATK/DEF (10 %)</t>
  </si>
  <si>
    <t>Great boost to demons ATK (15 %)</t>
  </si>
  <si>
    <t>Tiamat</t>
  </si>
  <si>
    <t>Great hit to foe's gods DEF (15 %)</t>
  </si>
  <si>
    <t>Great boost to man/demons ATK/DEF (10 %)</t>
  </si>
  <si>
    <t>Meteor Dragon</t>
  </si>
  <si>
    <t>Great boost to crusher points upon victory</t>
  </si>
  <si>
    <t>Ded Moroz</t>
  </si>
  <si>
    <t>Great Hit to foe's man DEF</t>
  </si>
  <si>
    <t> Music Teacher Douglas</t>
  </si>
  <si>
    <t>Great hit to foe's gods/demons DEF (13 %)</t>
  </si>
  <si>
    <t>Sleeping Vampiress</t>
  </si>
  <si>
    <t>Great hit to foe's man/gods DEF (13 %)</t>
  </si>
  <si>
    <t>Trow Elf</t>
  </si>
  <si>
    <t>Big boost to gods ATK (13 %)</t>
  </si>
  <si>
    <t>Great boost to ATK/DEF (all) (10 %)</t>
  </si>
  <si>
    <t>Nekomata</t>
  </si>
  <si>
    <t>Big hit to foe's man DEF (13 %)</t>
  </si>
  <si>
    <t>Leviathan</t>
  </si>
  <si>
    <t>Massive hit to foe's gods/demons ATK/DEF (15 %)</t>
  </si>
  <si>
    <t>Big boost to gods/demons ATK (10 %)</t>
  </si>
  <si>
    <t>Skoll</t>
  </si>
  <si>
    <t>Big hit to foe's man/gods DEF (10 %)</t>
  </si>
  <si>
    <t>Small boost to damage against other raid bosses</t>
  </si>
  <si>
    <t>DEMON DEFENCE CARDS</t>
  </si>
  <si>
    <t>Massive hit to foe's ATK (all) (15 %)</t>
  </si>
  <si>
    <t>Massive boost to DEF (all) (15 %)</t>
  </si>
  <si>
    <t>Massive boost to man/demons DEF (18 %)</t>
  </si>
  <si>
    <t>Massive boost to gods/demons DEF</t>
  </si>
  <si>
    <t>Massive boost to demons DEF (20 %)</t>
  </si>
  <si>
    <t>Great hit to foe's ATK (all) (10 %)</t>
  </si>
  <si>
    <t>Queen Vampire</t>
  </si>
  <si>
    <t>Massive hit to foe's man ATK (20 %)</t>
  </si>
  <si>
    <t>Great boost to gods/demons DEF (13 %)</t>
  </si>
  <si>
    <t>Death</t>
  </si>
  <si>
    <t>Great hit to foe's gods ATK (15 %)</t>
  </si>
  <si>
    <t>Vepar</t>
  </si>
  <si>
    <t>Great hit to foe's gods/demons ATK (13 %)</t>
  </si>
  <si>
    <t>Temptress Vampire</t>
  </si>
  <si>
    <t>Great hit to foe's man ATK (15 %)</t>
  </si>
  <si>
    <t>Big boost to gods/demons DEF (10 %)</t>
  </si>
  <si>
    <t>Spartoi Lord</t>
  </si>
  <si>
    <t>Unworldly boost to DEF (all) (20 %)</t>
  </si>
  <si>
    <t>Halloween Necromancer</t>
  </si>
  <si>
    <t>Great boost to demon ATK/DEF (10%)</t>
  </si>
  <si>
    <t>20 X 1 &amp; 15 X 2</t>
  </si>
  <si>
    <t>ATK - DARK MERMAID/ DEF - WIGHT KING</t>
  </si>
  <si>
    <t>Arion</t>
  </si>
  <si>
    <t>Demon Marshall</t>
  </si>
  <si>
    <t>Mastema</t>
  </si>
  <si>
    <t>Transcendant boost to battlepath points upon victory in Lost Kingdom</t>
  </si>
  <si>
    <t>Grigori</t>
  </si>
  <si>
    <t>Baal</t>
  </si>
  <si>
    <t>Safira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</si>
</sst>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Calibri"/>
      <family val="2"/>
      <scheme val="minor"/>
    </font>
    <font>
      <sz val="24"/>
      <color theme="1"/>
      <name val="Agency FB"/>
      <family val="2"/>
    </font>
    <font>
      <b/>
      <sz val="24"/>
      <color theme="1"/>
      <name val="Agency FB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8" fillId="0" borderId="0" xfId="0" applyFont="1"/>
    <xf numFmtId="9" fontId="4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right"/>
    </xf>
    <xf numFmtId="0" fontId="9" fillId="4" borderId="2" xfId="0" applyFont="1" applyFill="1" applyBorder="1" applyAlignment="1">
      <alignment horizontal="center"/>
    </xf>
    <xf numFmtId="9" fontId="9" fillId="4" borderId="2" xfId="0" applyNumberFormat="1" applyFont="1" applyFill="1" applyBorder="1"/>
    <xf numFmtId="0" fontId="13" fillId="3" borderId="2" xfId="0" applyFont="1" applyFill="1" applyBorder="1"/>
    <xf numFmtId="9" fontId="4" fillId="3" borderId="2" xfId="0" applyNumberFormat="1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4" fillId="2" borderId="2" xfId="0" applyFont="1" applyFill="1" applyBorder="1"/>
    <xf numFmtId="0" fontId="4" fillId="0" borderId="2" xfId="0" applyFont="1" applyBorder="1"/>
    <xf numFmtId="0" fontId="4" fillId="0" borderId="2" xfId="0" applyFont="1" applyFill="1" applyBorder="1"/>
    <xf numFmtId="9" fontId="6" fillId="3" borderId="2" xfId="0" applyNumberFormat="1" applyFont="1" applyFill="1" applyBorder="1"/>
    <xf numFmtId="0" fontId="4" fillId="3" borderId="2" xfId="0" applyFont="1" applyFill="1" applyBorder="1"/>
    <xf numFmtId="0" fontId="6" fillId="0" borderId="2" xfId="0" applyFont="1" applyFill="1" applyBorder="1"/>
    <xf numFmtId="0" fontId="12" fillId="5" borderId="11" xfId="0" applyFont="1" applyFill="1" applyBorder="1"/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/>
    <xf numFmtId="0" fontId="0" fillId="5" borderId="12" xfId="0" applyFill="1" applyBorder="1"/>
    <xf numFmtId="0" fontId="1" fillId="5" borderId="14" xfId="0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6" fillId="3" borderId="0" xfId="0" applyFont="1" applyFill="1"/>
    <xf numFmtId="0" fontId="4" fillId="3" borderId="0" xfId="0" applyFont="1" applyFill="1"/>
    <xf numFmtId="0" fontId="5" fillId="2" borderId="2" xfId="0" applyFont="1" applyFill="1" applyBorder="1"/>
    <xf numFmtId="0" fontId="7" fillId="2" borderId="2" xfId="0" applyFont="1" applyFill="1" applyBorder="1"/>
    <xf numFmtId="0" fontId="4" fillId="2" borderId="0" xfId="0" applyFont="1" applyFill="1"/>
    <xf numFmtId="0" fontId="1" fillId="3" borderId="17" xfId="0" applyFont="1" applyFill="1" applyBorder="1"/>
    <xf numFmtId="0" fontId="1" fillId="3" borderId="16" xfId="0" applyFont="1" applyFill="1" applyBorder="1"/>
    <xf numFmtId="0" fontId="1" fillId="3" borderId="15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4" fillId="0" borderId="17" xfId="0" applyFont="1" applyFill="1" applyBorder="1"/>
    <xf numFmtId="0" fontId="4" fillId="0" borderId="16" xfId="0" applyFont="1" applyFill="1" applyBorder="1"/>
    <xf numFmtId="0" fontId="16" fillId="2" borderId="17" xfId="0" applyFont="1" applyFill="1" applyBorder="1"/>
    <xf numFmtId="0" fontId="6" fillId="2" borderId="16" xfId="0" applyFont="1" applyFill="1" applyBorder="1"/>
    <xf numFmtId="0" fontId="4" fillId="2" borderId="17" xfId="0" applyFont="1" applyFill="1" applyBorder="1"/>
    <xf numFmtId="0" fontId="2" fillId="3" borderId="11" xfId="0" applyFont="1" applyFill="1" applyBorder="1"/>
    <xf numFmtId="0" fontId="14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13" fillId="5" borderId="2" xfId="0" applyFont="1" applyFill="1" applyBorder="1"/>
    <xf numFmtId="0" fontId="6" fillId="5" borderId="2" xfId="0" applyFont="1" applyFill="1" applyBorder="1"/>
    <xf numFmtId="0" fontId="5" fillId="5" borderId="2" xfId="0" applyFont="1" applyFill="1" applyBorder="1" applyAlignment="1">
      <alignment horizontal="right"/>
    </xf>
    <xf numFmtId="0" fontId="5" fillId="3" borderId="2" xfId="0" applyFont="1" applyFill="1" applyBorder="1"/>
    <xf numFmtId="0" fontId="4" fillId="5" borderId="2" xfId="0" applyFont="1" applyFill="1" applyBorder="1"/>
    <xf numFmtId="0" fontId="5" fillId="5" borderId="2" xfId="0" applyFont="1" applyFill="1" applyBorder="1"/>
    <xf numFmtId="0" fontId="7" fillId="5" borderId="2" xfId="0" applyFont="1" applyFill="1" applyBorder="1" applyAlignment="1">
      <alignment horizontal="right"/>
    </xf>
    <xf numFmtId="0" fontId="9" fillId="5" borderId="11" xfId="0" applyFont="1" applyFill="1" applyBorder="1"/>
    <xf numFmtId="0" fontId="9" fillId="4" borderId="2" xfId="0" applyFont="1" applyFill="1" applyBorder="1" applyAlignment="1">
      <alignment horizontal="left"/>
    </xf>
    <xf numFmtId="0" fontId="17" fillId="3" borderId="2" xfId="0" applyFont="1" applyFill="1" applyBorder="1"/>
    <xf numFmtId="0" fontId="5" fillId="3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0" fontId="4" fillId="3" borderId="17" xfId="0" applyFont="1" applyFill="1" applyBorder="1"/>
    <xf numFmtId="0" fontId="5" fillId="5" borderId="17" xfId="0" applyFont="1" applyFill="1" applyBorder="1" applyAlignment="1">
      <alignment horizontal="right"/>
    </xf>
    <xf numFmtId="0" fontId="4" fillId="5" borderId="17" xfId="0" applyFont="1" applyFill="1" applyBorder="1"/>
    <xf numFmtId="0" fontId="7" fillId="5" borderId="17" xfId="0" applyFont="1" applyFill="1" applyBorder="1" applyAlignment="1">
      <alignment horizontal="right"/>
    </xf>
    <xf numFmtId="0" fontId="7" fillId="3" borderId="2" xfId="0" applyFont="1" applyFill="1" applyBorder="1"/>
    <xf numFmtId="0" fontId="5" fillId="3" borderId="18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/>
    </xf>
    <xf numFmtId="9" fontId="2" fillId="3" borderId="11" xfId="0" applyNumberFormat="1" applyFont="1" applyFill="1" applyBorder="1"/>
    <xf numFmtId="9" fontId="2" fillId="3" borderId="18" xfId="0" applyNumberFormat="1" applyFont="1" applyFill="1" applyBorder="1"/>
    <xf numFmtId="9" fontId="2" fillId="3" borderId="21" xfId="0" applyNumberFormat="1" applyFont="1" applyFill="1" applyBorder="1"/>
    <xf numFmtId="0" fontId="18" fillId="3" borderId="2" xfId="0" applyFont="1" applyFill="1" applyBorder="1"/>
    <xf numFmtId="0" fontId="9" fillId="4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5" fillId="6" borderId="2" xfId="0" applyFont="1" applyFill="1" applyBorder="1"/>
    <xf numFmtId="0" fontId="1" fillId="0" borderId="0" xfId="0" applyFont="1"/>
    <xf numFmtId="0" fontId="7" fillId="6" borderId="2" xfId="0" applyFont="1" applyFill="1" applyBorder="1"/>
    <xf numFmtId="0" fontId="1" fillId="0" borderId="0" xfId="0" applyFont="1" applyAlignment="1">
      <alignment horizontal="right"/>
    </xf>
    <xf numFmtId="0" fontId="19" fillId="3" borderId="2" xfId="0" applyFont="1" applyFill="1" applyBorder="1"/>
    <xf numFmtId="0" fontId="19" fillId="0" borderId="0" xfId="0" applyFont="1" applyFill="1"/>
    <xf numFmtId="0" fontId="20" fillId="3" borderId="11" xfId="0" applyFont="1" applyFill="1" applyBorder="1"/>
    <xf numFmtId="0" fontId="19" fillId="4" borderId="2" xfId="0" applyFont="1" applyFill="1" applyBorder="1"/>
    <xf numFmtId="9" fontId="19" fillId="0" borderId="0" xfId="0" applyNumberFormat="1" applyFont="1" applyFill="1"/>
    <xf numFmtId="0" fontId="20" fillId="3" borderId="2" xfId="0" applyFont="1" applyFill="1" applyBorder="1"/>
    <xf numFmtId="0" fontId="19" fillId="3" borderId="0" xfId="0" applyFont="1" applyFill="1"/>
    <xf numFmtId="9" fontId="4" fillId="3" borderId="2" xfId="0" applyNumberFormat="1" applyFont="1" applyFill="1" applyBorder="1" applyAlignment="1"/>
    <xf numFmtId="0" fontId="4" fillId="3" borderId="2" xfId="0" applyFont="1" applyFill="1" applyBorder="1" applyAlignment="1"/>
    <xf numFmtId="9" fontId="5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E8" sqref="E8"/>
    </sheetView>
  </sheetViews>
  <sheetFormatPr defaultRowHeight="15"/>
  <cols>
    <col min="1" max="1" width="33.7109375" bestFit="1" customWidth="1"/>
    <col min="2" max="2" width="9.5703125" bestFit="1" customWidth="1"/>
    <col min="5" max="5" width="12" style="90" bestFit="1" customWidth="1"/>
    <col min="6" max="6" width="14" style="90" bestFit="1" customWidth="1"/>
    <col min="7" max="7" width="48.7109375" bestFit="1" customWidth="1"/>
    <col min="8" max="8" width="70.28515625" bestFit="1" customWidth="1"/>
  </cols>
  <sheetData>
    <row r="1" spans="1:8" ht="17.25" thickTop="1" thickBot="1">
      <c r="A1" s="55" t="s">
        <v>105</v>
      </c>
      <c r="B1" s="23" t="s">
        <v>106</v>
      </c>
      <c r="C1" s="24" t="s">
        <v>107</v>
      </c>
      <c r="D1" s="25"/>
      <c r="E1" s="26"/>
      <c r="F1" s="27"/>
      <c r="G1" s="44" t="s">
        <v>108</v>
      </c>
      <c r="H1" s="66"/>
    </row>
    <row r="2" spans="1:8" ht="16.5" thickTop="1" thickBot="1">
      <c r="A2" s="75" t="s">
        <v>119</v>
      </c>
      <c r="B2" s="76"/>
      <c r="C2" s="76"/>
      <c r="D2" s="76"/>
      <c r="E2" s="76"/>
      <c r="F2" s="76"/>
      <c r="G2" s="76"/>
      <c r="H2" s="76"/>
    </row>
    <row r="3" spans="1:8" ht="16.5" thickTop="1" thickBot="1">
      <c r="A3" s="76"/>
      <c r="B3" s="76"/>
      <c r="C3" s="76"/>
      <c r="D3" s="76"/>
      <c r="E3" s="76"/>
      <c r="F3" s="76"/>
      <c r="G3" s="76"/>
      <c r="H3" s="76"/>
    </row>
    <row r="4" spans="1:8" ht="16.5" thickTop="1" thickBot="1">
      <c r="A4" s="76"/>
      <c r="B4" s="76"/>
      <c r="C4" s="76"/>
      <c r="D4" s="76"/>
      <c r="E4" s="76"/>
      <c r="F4" s="76"/>
      <c r="G4" s="76"/>
      <c r="H4" s="76"/>
    </row>
    <row r="5" spans="1:8" ht="17.25" thickTop="1" thickBot="1">
      <c r="A5" s="45" t="s">
        <v>102</v>
      </c>
      <c r="B5" s="10" t="s">
        <v>120</v>
      </c>
      <c r="C5" s="10" t="s">
        <v>121</v>
      </c>
      <c r="D5" s="10" t="s">
        <v>122</v>
      </c>
      <c r="E5" s="74" t="s">
        <v>123</v>
      </c>
      <c r="F5" s="74" t="s">
        <v>124</v>
      </c>
      <c r="G5" s="10" t="s">
        <v>125</v>
      </c>
      <c r="H5" s="10" t="s">
        <v>126</v>
      </c>
    </row>
    <row r="6" spans="1:8" ht="17.25" thickTop="1" thickBot="1">
      <c r="A6" s="12" t="s">
        <v>47</v>
      </c>
      <c r="B6" s="14"/>
      <c r="C6" s="14"/>
      <c r="D6" s="14">
        <v>34423</v>
      </c>
      <c r="E6" s="46">
        <v>3000</v>
      </c>
      <c r="F6" s="46">
        <v>8000</v>
      </c>
      <c r="G6" s="60" t="s">
        <v>128</v>
      </c>
      <c r="H6" s="51"/>
    </row>
    <row r="7" spans="1:8" ht="17.25" thickTop="1" thickBot="1">
      <c r="A7" s="12" t="s">
        <v>19</v>
      </c>
      <c r="B7" s="20"/>
      <c r="C7" s="14"/>
      <c r="D7" s="14">
        <v>30327</v>
      </c>
      <c r="E7" s="47">
        <v>650</v>
      </c>
      <c r="F7" s="47" t="s">
        <v>127</v>
      </c>
      <c r="G7" s="60" t="s">
        <v>129</v>
      </c>
      <c r="H7" s="51"/>
    </row>
    <row r="8" spans="1:8" s="4" customFormat="1" ht="17.25" thickTop="1" thickBot="1">
      <c r="A8" s="73" t="s">
        <v>211</v>
      </c>
      <c r="B8" s="14">
        <v>28940</v>
      </c>
      <c r="C8" s="14">
        <v>28614</v>
      </c>
      <c r="D8" s="14">
        <v>28070</v>
      </c>
      <c r="E8" s="46">
        <v>350</v>
      </c>
      <c r="F8" s="46" t="s">
        <v>127</v>
      </c>
      <c r="G8" s="20" t="s">
        <v>132</v>
      </c>
      <c r="H8" s="20"/>
    </row>
    <row r="9" spans="1:8" s="4" customFormat="1" ht="17.25" thickTop="1" thickBot="1">
      <c r="A9" s="73" t="s">
        <v>222</v>
      </c>
      <c r="B9" s="20">
        <v>28174</v>
      </c>
      <c r="C9" s="14">
        <v>27857</v>
      </c>
      <c r="D9" s="14">
        <v>27327</v>
      </c>
      <c r="E9" s="87"/>
      <c r="F9" s="87"/>
      <c r="G9" s="20" t="s">
        <v>139</v>
      </c>
      <c r="H9" s="20"/>
    </row>
    <row r="10" spans="1:8" ht="17.25" thickTop="1" thickBot="1">
      <c r="A10" s="73" t="s">
        <v>110</v>
      </c>
      <c r="B10" s="14">
        <v>28026</v>
      </c>
      <c r="C10" s="14">
        <v>27710</v>
      </c>
      <c r="D10" s="14">
        <v>27183</v>
      </c>
      <c r="E10" s="47">
        <v>900</v>
      </c>
      <c r="F10" s="46" t="s">
        <v>127</v>
      </c>
      <c r="G10" s="60" t="s">
        <v>137</v>
      </c>
      <c r="H10" s="20"/>
    </row>
    <row r="11" spans="1:8" ht="17.25" thickTop="1" thickBot="1">
      <c r="A11" s="73" t="s">
        <v>109</v>
      </c>
      <c r="B11" s="14">
        <v>27940</v>
      </c>
      <c r="C11" s="14">
        <v>27625</v>
      </c>
      <c r="D11" s="14">
        <v>27100</v>
      </c>
      <c r="E11" s="47">
        <v>800</v>
      </c>
      <c r="F11" s="46">
        <v>3000</v>
      </c>
      <c r="G11" s="60" t="s">
        <v>138</v>
      </c>
      <c r="H11" s="20"/>
    </row>
    <row r="12" spans="1:8" ht="17.25" thickTop="1" thickBot="1">
      <c r="A12" s="12" t="s">
        <v>130</v>
      </c>
      <c r="B12" s="14">
        <v>27940</v>
      </c>
      <c r="C12" s="14">
        <v>27625</v>
      </c>
      <c r="D12" s="14">
        <v>27100</v>
      </c>
      <c r="E12" s="47">
        <v>140</v>
      </c>
      <c r="F12" s="58" t="s">
        <v>127</v>
      </c>
      <c r="G12" s="60"/>
      <c r="H12" s="51" t="s">
        <v>131</v>
      </c>
    </row>
    <row r="13" spans="1:8" s="5" customFormat="1" ht="17.25" thickTop="1" thickBot="1">
      <c r="A13" s="73" t="s">
        <v>219</v>
      </c>
      <c r="B13" s="14">
        <v>27686</v>
      </c>
      <c r="C13" s="14">
        <v>27373</v>
      </c>
      <c r="D13" s="14">
        <v>26853</v>
      </c>
      <c r="E13" s="46">
        <v>650</v>
      </c>
      <c r="F13" s="46" t="s">
        <v>127</v>
      </c>
      <c r="G13" s="20" t="s">
        <v>136</v>
      </c>
      <c r="H13" s="51" t="s">
        <v>220</v>
      </c>
    </row>
    <row r="14" spans="1:8" ht="17.25" thickTop="1" thickBot="1">
      <c r="A14" s="12" t="s">
        <v>44</v>
      </c>
      <c r="B14" s="14">
        <v>27642</v>
      </c>
      <c r="C14" s="14">
        <v>27331</v>
      </c>
      <c r="D14" s="14">
        <v>26811</v>
      </c>
      <c r="E14" s="46">
        <v>420</v>
      </c>
      <c r="F14" s="59" t="s">
        <v>127</v>
      </c>
      <c r="G14" s="60" t="s">
        <v>132</v>
      </c>
      <c r="H14" s="51"/>
    </row>
    <row r="15" spans="1:8" ht="17.25" thickTop="1" thickBot="1">
      <c r="A15" s="12" t="s">
        <v>24</v>
      </c>
      <c r="B15" s="14">
        <v>27494</v>
      </c>
      <c r="C15" s="14">
        <v>27184</v>
      </c>
      <c r="D15" s="14">
        <v>26667</v>
      </c>
      <c r="E15" s="46">
        <v>100</v>
      </c>
      <c r="F15" s="59">
        <v>550</v>
      </c>
      <c r="G15" s="60" t="s">
        <v>133</v>
      </c>
      <c r="H15" s="51"/>
    </row>
    <row r="16" spans="1:8" ht="17.25" thickTop="1" thickBot="1">
      <c r="A16" s="12" t="s">
        <v>77</v>
      </c>
      <c r="B16" s="14">
        <v>27344</v>
      </c>
      <c r="C16" s="14">
        <v>27036</v>
      </c>
      <c r="D16" s="14">
        <v>26522</v>
      </c>
      <c r="E16" s="46">
        <v>720</v>
      </c>
      <c r="F16" s="46" t="s">
        <v>127</v>
      </c>
      <c r="G16" s="60" t="s">
        <v>134</v>
      </c>
      <c r="H16" s="51" t="s">
        <v>135</v>
      </c>
    </row>
    <row r="17" spans="1:14" ht="17.25" thickTop="1" thickBot="1">
      <c r="A17" s="12" t="s">
        <v>82</v>
      </c>
      <c r="B17" s="14">
        <v>27260</v>
      </c>
      <c r="C17" s="14">
        <v>26952</v>
      </c>
      <c r="D17" s="14">
        <v>26440</v>
      </c>
      <c r="E17" s="47" t="s">
        <v>127</v>
      </c>
      <c r="F17" s="46">
        <v>3600</v>
      </c>
      <c r="G17" s="60" t="s">
        <v>136</v>
      </c>
      <c r="H17" s="51" t="s">
        <v>135</v>
      </c>
    </row>
    <row r="18" spans="1:14" ht="17.25" thickTop="1" thickBot="1">
      <c r="A18" s="12" t="s">
        <v>52</v>
      </c>
      <c r="B18" s="14">
        <v>26686</v>
      </c>
      <c r="C18" s="14">
        <v>26385</v>
      </c>
      <c r="D18" s="14">
        <v>25883</v>
      </c>
      <c r="E18" s="47" t="s">
        <v>127</v>
      </c>
      <c r="F18" s="46">
        <v>3500</v>
      </c>
      <c r="G18" s="60" t="s">
        <v>137</v>
      </c>
      <c r="H18" s="51"/>
    </row>
    <row r="19" spans="1:14" ht="17.25" thickTop="1" thickBot="1">
      <c r="A19" s="12" t="s">
        <v>81</v>
      </c>
      <c r="B19" s="14">
        <v>26600</v>
      </c>
      <c r="C19" s="14">
        <v>26300</v>
      </c>
      <c r="D19" s="14">
        <v>25800</v>
      </c>
      <c r="E19" s="46">
        <v>700</v>
      </c>
      <c r="F19" s="46" t="s">
        <v>127</v>
      </c>
      <c r="G19" s="60" t="s">
        <v>138</v>
      </c>
      <c r="H19" s="51"/>
    </row>
    <row r="20" spans="1:14" ht="17.25" thickTop="1" thickBot="1">
      <c r="A20" s="12" t="s">
        <v>53</v>
      </c>
      <c r="B20" s="14">
        <v>26494</v>
      </c>
      <c r="C20" s="14">
        <v>26195</v>
      </c>
      <c r="D20" s="14">
        <v>25697</v>
      </c>
      <c r="E20" s="47">
        <v>480</v>
      </c>
      <c r="F20" s="46" t="s">
        <v>127</v>
      </c>
      <c r="G20" s="60" t="s">
        <v>139</v>
      </c>
      <c r="H20" s="51" t="s">
        <v>135</v>
      </c>
    </row>
    <row r="21" spans="1:14" ht="17.25" thickTop="1" thickBot="1">
      <c r="A21" s="12" t="s">
        <v>78</v>
      </c>
      <c r="B21" s="14">
        <v>26344</v>
      </c>
      <c r="C21" s="14">
        <v>26047</v>
      </c>
      <c r="D21" s="14">
        <v>25552</v>
      </c>
      <c r="E21" s="46">
        <v>37</v>
      </c>
      <c r="F21" s="46" t="s">
        <v>127</v>
      </c>
      <c r="G21" s="60" t="s">
        <v>133</v>
      </c>
      <c r="H21" s="51" t="s">
        <v>140</v>
      </c>
    </row>
    <row r="22" spans="1:14" ht="17.25" thickTop="1" thickBot="1">
      <c r="A22" s="73" t="s">
        <v>111</v>
      </c>
      <c r="B22" s="20">
        <v>26344</v>
      </c>
      <c r="C22" s="20">
        <v>26047</v>
      </c>
      <c r="D22" s="20">
        <v>25552</v>
      </c>
      <c r="E22" s="46">
        <v>130</v>
      </c>
      <c r="F22" s="46" t="s">
        <v>127</v>
      </c>
      <c r="G22" s="60" t="s">
        <v>149</v>
      </c>
      <c r="H22" s="20"/>
    </row>
    <row r="23" spans="1:14" ht="17.25" thickTop="1" thickBot="1">
      <c r="A23" s="73" t="s">
        <v>112</v>
      </c>
      <c r="B23" s="20">
        <v>26260</v>
      </c>
      <c r="C23" s="20">
        <v>25964</v>
      </c>
      <c r="D23" s="20">
        <v>25470</v>
      </c>
      <c r="E23" s="46" t="s">
        <v>127</v>
      </c>
      <c r="F23" s="46">
        <v>305</v>
      </c>
      <c r="G23" s="60" t="s">
        <v>141</v>
      </c>
      <c r="H23" s="20"/>
    </row>
    <row r="24" spans="1:14" ht="17.25" thickTop="1" thickBot="1">
      <c r="A24" s="12" t="s">
        <v>113</v>
      </c>
      <c r="B24" s="14">
        <v>26238</v>
      </c>
      <c r="C24" s="14">
        <v>25942</v>
      </c>
      <c r="D24" s="14">
        <v>25449</v>
      </c>
      <c r="E24" s="47">
        <v>90</v>
      </c>
      <c r="F24" s="46" t="s">
        <v>127</v>
      </c>
      <c r="G24" s="60" t="s">
        <v>133</v>
      </c>
      <c r="H24" s="20"/>
    </row>
    <row r="25" spans="1:14" ht="17.25" thickTop="1" thickBot="1">
      <c r="A25" s="12" t="s">
        <v>72</v>
      </c>
      <c r="B25" s="14">
        <v>26068</v>
      </c>
      <c r="C25" s="14">
        <v>25774</v>
      </c>
      <c r="D25" s="14">
        <v>25284</v>
      </c>
      <c r="E25" s="46" t="s">
        <v>127</v>
      </c>
      <c r="F25" s="46">
        <v>600</v>
      </c>
      <c r="G25" s="60" t="s">
        <v>141</v>
      </c>
      <c r="H25" s="51"/>
    </row>
    <row r="26" spans="1:14" ht="17.25" thickTop="1" thickBot="1">
      <c r="A26" s="12" t="s">
        <v>45</v>
      </c>
      <c r="B26" s="14">
        <v>25962</v>
      </c>
      <c r="C26" s="14">
        <v>25669</v>
      </c>
      <c r="D26" s="14">
        <v>25181</v>
      </c>
      <c r="E26" s="47">
        <v>750</v>
      </c>
      <c r="F26" s="59" t="s">
        <v>127</v>
      </c>
      <c r="G26" s="60" t="s">
        <v>142</v>
      </c>
      <c r="H26" s="51"/>
    </row>
    <row r="27" spans="1:14" ht="17.25" thickTop="1" thickBot="1">
      <c r="A27" s="12" t="s">
        <v>5</v>
      </c>
      <c r="B27" s="14">
        <v>25962</v>
      </c>
      <c r="C27" s="14">
        <v>25669</v>
      </c>
      <c r="D27" s="14">
        <v>25181</v>
      </c>
      <c r="E27" s="47">
        <v>60</v>
      </c>
      <c r="F27" s="47" t="s">
        <v>127</v>
      </c>
      <c r="G27" s="60" t="s">
        <v>133</v>
      </c>
      <c r="H27" s="51"/>
    </row>
    <row r="28" spans="1:14" ht="17.25" thickTop="1" thickBot="1">
      <c r="A28" s="12" t="s">
        <v>2</v>
      </c>
      <c r="B28" s="14">
        <v>25940</v>
      </c>
      <c r="C28" s="14">
        <v>25648</v>
      </c>
      <c r="D28" s="14">
        <v>25160</v>
      </c>
      <c r="E28" s="47">
        <v>90</v>
      </c>
      <c r="F28" s="47" t="s">
        <v>127</v>
      </c>
      <c r="G28" s="60" t="s">
        <v>143</v>
      </c>
      <c r="H28" s="51"/>
    </row>
    <row r="29" spans="1:14" ht="17.25" thickTop="1" thickBot="1">
      <c r="A29" s="12" t="s">
        <v>26</v>
      </c>
      <c r="B29" s="14">
        <v>25856</v>
      </c>
      <c r="C29" s="14">
        <v>25564</v>
      </c>
      <c r="D29" s="14">
        <v>25078</v>
      </c>
      <c r="E29" s="47" t="s">
        <v>127</v>
      </c>
      <c r="F29" s="47">
        <v>800</v>
      </c>
      <c r="G29" s="60" t="s">
        <v>141</v>
      </c>
      <c r="H29" s="51" t="s">
        <v>144</v>
      </c>
    </row>
    <row r="30" spans="1:14" ht="17.25" thickTop="1" thickBot="1">
      <c r="A30" s="73" t="s">
        <v>223</v>
      </c>
      <c r="B30" s="14">
        <v>25514</v>
      </c>
      <c r="C30" s="14">
        <v>25227</v>
      </c>
      <c r="D30" s="14">
        <v>24747</v>
      </c>
      <c r="E30" s="89"/>
      <c r="F30" s="89"/>
      <c r="G30" s="20" t="s">
        <v>148</v>
      </c>
      <c r="H30" s="20"/>
      <c r="I30" s="4"/>
      <c r="J30" s="4"/>
      <c r="K30" s="4"/>
      <c r="L30" s="4"/>
      <c r="M30" s="4"/>
      <c r="N30" s="4"/>
    </row>
    <row r="31" spans="1:14" ht="17.25" thickTop="1" thickBot="1">
      <c r="A31" s="12" t="s">
        <v>54</v>
      </c>
      <c r="B31" s="14">
        <v>25472</v>
      </c>
      <c r="C31" s="14">
        <v>25185</v>
      </c>
      <c r="D31" s="14">
        <v>24706</v>
      </c>
      <c r="E31" s="47">
        <v>150</v>
      </c>
      <c r="F31" s="47">
        <v>620</v>
      </c>
      <c r="G31" s="60" t="s">
        <v>145</v>
      </c>
      <c r="H31" s="51"/>
    </row>
    <row r="32" spans="1:14" ht="17.25" thickTop="1" thickBot="1">
      <c r="A32" s="12" t="s">
        <v>9</v>
      </c>
      <c r="B32" s="14">
        <v>25430</v>
      </c>
      <c r="C32" s="14">
        <v>25143</v>
      </c>
      <c r="D32" s="14">
        <v>24665</v>
      </c>
      <c r="E32" s="47" t="s">
        <v>127</v>
      </c>
      <c r="F32" s="47">
        <v>420</v>
      </c>
      <c r="G32" s="60" t="s">
        <v>141</v>
      </c>
      <c r="H32" s="51"/>
    </row>
    <row r="33" spans="1:8" ht="17.25" thickTop="1" thickBot="1">
      <c r="A33" s="12" t="s">
        <v>12</v>
      </c>
      <c r="B33" s="14">
        <v>25174</v>
      </c>
      <c r="C33" s="14">
        <v>24890</v>
      </c>
      <c r="D33" s="14">
        <v>24417</v>
      </c>
      <c r="E33" s="47" t="s">
        <v>127</v>
      </c>
      <c r="F33" s="47">
        <v>650</v>
      </c>
      <c r="G33" s="60" t="s">
        <v>146</v>
      </c>
      <c r="H33" s="51"/>
    </row>
    <row r="34" spans="1:8" ht="17.25" thickTop="1" thickBot="1">
      <c r="A34" s="12" t="s">
        <v>7</v>
      </c>
      <c r="B34" s="14">
        <v>25026</v>
      </c>
      <c r="C34" s="14">
        <v>24743</v>
      </c>
      <c r="D34" s="14">
        <v>24273</v>
      </c>
      <c r="E34" s="46" t="s">
        <v>127</v>
      </c>
      <c r="F34" s="58" t="s">
        <v>127</v>
      </c>
      <c r="G34" s="60" t="s">
        <v>146</v>
      </c>
      <c r="H34" s="51"/>
    </row>
    <row r="35" spans="1:8" ht="17.25" thickTop="1" thickBot="1">
      <c r="A35" s="12" t="s">
        <v>15</v>
      </c>
      <c r="B35" s="14">
        <v>24770</v>
      </c>
      <c r="C35" s="14">
        <v>24491</v>
      </c>
      <c r="D35" s="14">
        <v>24025</v>
      </c>
      <c r="E35" s="46" t="s">
        <v>127</v>
      </c>
      <c r="F35" s="47">
        <v>630</v>
      </c>
      <c r="G35" s="60" t="s">
        <v>147</v>
      </c>
      <c r="H35" s="51"/>
    </row>
    <row r="36" spans="1:8" ht="17.25" thickTop="1" thickBot="1">
      <c r="A36" s="12" t="s">
        <v>4</v>
      </c>
      <c r="B36" s="14">
        <v>24748</v>
      </c>
      <c r="C36" s="14">
        <v>24469</v>
      </c>
      <c r="D36" s="14">
        <v>24004</v>
      </c>
      <c r="E36" s="47">
        <v>80</v>
      </c>
      <c r="F36" s="47" t="s">
        <v>127</v>
      </c>
      <c r="G36" s="60" t="s">
        <v>148</v>
      </c>
      <c r="H36" s="51"/>
    </row>
    <row r="37" spans="1:8" ht="17.25" thickTop="1" thickBot="1">
      <c r="A37" s="12" t="s">
        <v>6</v>
      </c>
      <c r="B37" s="14">
        <v>24748</v>
      </c>
      <c r="C37" s="14">
        <v>24469</v>
      </c>
      <c r="D37" s="14">
        <v>24004</v>
      </c>
      <c r="E37" s="47">
        <v>175</v>
      </c>
      <c r="F37" s="47" t="s">
        <v>127</v>
      </c>
      <c r="G37" s="60" t="s">
        <v>148</v>
      </c>
      <c r="H37" s="51"/>
    </row>
    <row r="38" spans="1:8" ht="17.25" thickTop="1" thickBot="1">
      <c r="A38" s="12" t="s">
        <v>17</v>
      </c>
      <c r="B38" s="14">
        <v>24728</v>
      </c>
      <c r="C38" s="14">
        <v>24449</v>
      </c>
      <c r="D38" s="14">
        <v>23984</v>
      </c>
      <c r="E38" s="47">
        <v>70</v>
      </c>
      <c r="F38" s="47" t="s">
        <v>127</v>
      </c>
      <c r="G38" s="60" t="s">
        <v>149</v>
      </c>
      <c r="H38" s="51"/>
    </row>
    <row r="39" spans="1:8" s="5" customFormat="1" ht="17.25" thickTop="1" thickBot="1">
      <c r="A39" s="73" t="s">
        <v>217</v>
      </c>
      <c r="B39" s="14">
        <v>24684</v>
      </c>
      <c r="C39" s="14">
        <v>24406</v>
      </c>
      <c r="D39" s="14">
        <v>23942</v>
      </c>
      <c r="E39" s="46">
        <v>150</v>
      </c>
      <c r="F39" s="46" t="s">
        <v>127</v>
      </c>
      <c r="G39" s="20" t="s">
        <v>148</v>
      </c>
      <c r="H39" s="20"/>
    </row>
    <row r="40" spans="1:8" ht="17.25" thickTop="1" thickBot="1">
      <c r="A40" s="12" t="s">
        <v>14</v>
      </c>
      <c r="B40" s="14">
        <v>24600</v>
      </c>
      <c r="C40" s="14">
        <v>24322</v>
      </c>
      <c r="D40" s="14">
        <v>23860</v>
      </c>
      <c r="E40" s="47">
        <v>80</v>
      </c>
      <c r="F40" s="59">
        <v>460</v>
      </c>
      <c r="G40" s="60" t="s">
        <v>146</v>
      </c>
      <c r="H40" s="51"/>
    </row>
    <row r="41" spans="1:8" ht="17.25" thickTop="1" thickBot="1">
      <c r="A41" s="12" t="s">
        <v>55</v>
      </c>
      <c r="B41" s="14">
        <v>24472</v>
      </c>
      <c r="C41" s="14">
        <v>24196</v>
      </c>
      <c r="D41" s="14">
        <v>23736</v>
      </c>
      <c r="E41" s="47" t="s">
        <v>127</v>
      </c>
      <c r="F41" s="59" t="s">
        <v>127</v>
      </c>
      <c r="G41" s="60" t="s">
        <v>150</v>
      </c>
      <c r="H41" s="51" t="s">
        <v>135</v>
      </c>
    </row>
    <row r="42" spans="1:8" ht="17.25" thickTop="1" thickBot="1">
      <c r="A42" s="12" t="s">
        <v>21</v>
      </c>
      <c r="B42" s="14">
        <v>24324</v>
      </c>
      <c r="C42" s="14">
        <v>24049</v>
      </c>
      <c r="D42" s="14">
        <v>23592</v>
      </c>
      <c r="E42" s="46" t="s">
        <v>127</v>
      </c>
      <c r="F42" s="47">
        <v>640</v>
      </c>
      <c r="G42" s="60" t="s">
        <v>149</v>
      </c>
      <c r="H42" s="51" t="s">
        <v>151</v>
      </c>
    </row>
    <row r="43" spans="1:8" ht="17.25" thickTop="1" thickBot="1">
      <c r="A43" s="12" t="s">
        <v>69</v>
      </c>
      <c r="B43" s="14">
        <v>24260</v>
      </c>
      <c r="C43" s="14">
        <v>23986</v>
      </c>
      <c r="D43" s="14">
        <v>23530</v>
      </c>
      <c r="E43" s="46">
        <v>80</v>
      </c>
      <c r="F43" s="46">
        <v>270</v>
      </c>
      <c r="G43" s="60" t="s">
        <v>146</v>
      </c>
      <c r="H43" s="51"/>
    </row>
    <row r="44" spans="1:8" ht="17.25" thickTop="1" thickBot="1">
      <c r="A44" s="12" t="s">
        <v>22</v>
      </c>
      <c r="B44" s="14">
        <v>24090</v>
      </c>
      <c r="C44" s="14">
        <v>23818</v>
      </c>
      <c r="D44" s="14">
        <v>23365</v>
      </c>
      <c r="E44" s="47" t="s">
        <v>127</v>
      </c>
      <c r="F44" s="47">
        <v>450</v>
      </c>
      <c r="G44" s="60" t="s">
        <v>146</v>
      </c>
      <c r="H44" s="51"/>
    </row>
    <row r="45" spans="1:8" ht="17.25" thickTop="1" thickBot="1">
      <c r="A45" s="48" t="s">
        <v>152</v>
      </c>
      <c r="B45" s="49">
        <v>23918</v>
      </c>
      <c r="C45" s="49">
        <v>23649</v>
      </c>
      <c r="D45" s="49">
        <v>23199</v>
      </c>
      <c r="E45" s="50" t="s">
        <v>127</v>
      </c>
      <c r="F45" s="61">
        <v>150</v>
      </c>
      <c r="G45" s="62" t="s">
        <v>153</v>
      </c>
      <c r="H45" s="53"/>
    </row>
    <row r="46" spans="1:8" ht="17.25" thickTop="1" thickBot="1">
      <c r="A46" s="12" t="s">
        <v>73</v>
      </c>
      <c r="B46" s="14">
        <v>23494</v>
      </c>
      <c r="C46" s="14">
        <v>23229</v>
      </c>
      <c r="D46" s="14">
        <v>22787</v>
      </c>
      <c r="E46" s="46">
        <v>18</v>
      </c>
      <c r="F46" s="46" t="s">
        <v>127</v>
      </c>
      <c r="G46" s="60" t="s">
        <v>154</v>
      </c>
      <c r="H46" s="51" t="s">
        <v>135</v>
      </c>
    </row>
    <row r="47" spans="1:8" ht="17.25" thickTop="1" thickBot="1">
      <c r="A47" s="12" t="s">
        <v>87</v>
      </c>
      <c r="B47" s="14">
        <v>22982</v>
      </c>
      <c r="C47" s="14">
        <v>22723</v>
      </c>
      <c r="D47" s="14">
        <v>22291</v>
      </c>
      <c r="E47" s="47">
        <v>60</v>
      </c>
      <c r="F47" s="47" t="s">
        <v>127</v>
      </c>
      <c r="G47" s="60" t="s">
        <v>155</v>
      </c>
      <c r="H47" s="51"/>
    </row>
    <row r="48" spans="1:8" ht="17.25" thickTop="1" thickBot="1">
      <c r="A48" s="12" t="s">
        <v>8</v>
      </c>
      <c r="B48" s="14">
        <v>22812</v>
      </c>
      <c r="C48" s="14">
        <v>22555</v>
      </c>
      <c r="D48" s="14">
        <v>22126</v>
      </c>
      <c r="E48" s="47">
        <v>75</v>
      </c>
      <c r="F48" s="47" t="s">
        <v>127</v>
      </c>
      <c r="G48" s="60" t="s">
        <v>149</v>
      </c>
      <c r="H48" s="51"/>
    </row>
    <row r="49" spans="1:8" ht="17.25" thickTop="1" thickBot="1">
      <c r="A49" s="12" t="s">
        <v>13</v>
      </c>
      <c r="B49" s="14">
        <v>22472</v>
      </c>
      <c r="C49" s="14">
        <v>22218</v>
      </c>
      <c r="D49" s="14">
        <v>21796</v>
      </c>
      <c r="E49" s="46">
        <v>14</v>
      </c>
      <c r="F49" s="46" t="s">
        <v>127</v>
      </c>
      <c r="G49" s="60" t="s">
        <v>156</v>
      </c>
      <c r="H49" s="51"/>
    </row>
    <row r="50" spans="1:8" ht="17.25" thickTop="1" thickBot="1">
      <c r="A50" s="12" t="s">
        <v>70</v>
      </c>
      <c r="B50" s="14">
        <v>22450</v>
      </c>
      <c r="C50" s="14">
        <v>22197</v>
      </c>
      <c r="D50" s="14">
        <v>21775</v>
      </c>
      <c r="E50" s="47">
        <v>75</v>
      </c>
      <c r="F50" s="47" t="s">
        <v>127</v>
      </c>
      <c r="G50" s="60" t="s">
        <v>157</v>
      </c>
      <c r="H50" s="51"/>
    </row>
    <row r="51" spans="1:8" ht="17.25" thickTop="1" thickBot="1">
      <c r="A51" s="12" t="s">
        <v>18</v>
      </c>
      <c r="B51" s="14">
        <v>22386</v>
      </c>
      <c r="C51" s="14">
        <v>22134</v>
      </c>
      <c r="D51" s="14">
        <v>21713</v>
      </c>
      <c r="E51" s="47">
        <v>10</v>
      </c>
      <c r="F51" s="47" t="s">
        <v>127</v>
      </c>
      <c r="G51" s="60" t="s">
        <v>149</v>
      </c>
      <c r="H51" s="51"/>
    </row>
    <row r="52" spans="1:8" ht="17.25" thickTop="1" thickBot="1">
      <c r="A52" s="12" t="s">
        <v>39</v>
      </c>
      <c r="B52" s="14">
        <v>22344</v>
      </c>
      <c r="C52" s="14">
        <v>22092</v>
      </c>
      <c r="D52" s="14">
        <v>21672</v>
      </c>
      <c r="E52" s="47">
        <v>10</v>
      </c>
      <c r="F52" s="59">
        <v>60</v>
      </c>
      <c r="G52" s="60" t="s">
        <v>158</v>
      </c>
      <c r="H52" s="51"/>
    </row>
    <row r="53" spans="1:8" ht="17.25" thickTop="1" thickBot="1">
      <c r="A53" s="12" t="s">
        <v>159</v>
      </c>
      <c r="B53" s="14">
        <v>22344</v>
      </c>
      <c r="C53" s="14">
        <v>22092</v>
      </c>
      <c r="D53" s="14">
        <v>21672</v>
      </c>
      <c r="E53" s="46">
        <v>25</v>
      </c>
      <c r="F53" s="58" t="s">
        <v>127</v>
      </c>
      <c r="G53" s="60"/>
      <c r="H53" s="51" t="s">
        <v>160</v>
      </c>
    </row>
    <row r="54" spans="1:8" ht="17.25" thickTop="1" thickBot="1">
      <c r="A54" s="12" t="s">
        <v>161</v>
      </c>
      <c r="B54" s="14">
        <v>22216</v>
      </c>
      <c r="C54" s="14">
        <v>21966</v>
      </c>
      <c r="D54" s="14">
        <v>21548</v>
      </c>
      <c r="E54" s="46">
        <v>15</v>
      </c>
      <c r="F54" s="58" t="s">
        <v>127</v>
      </c>
      <c r="G54" s="60"/>
      <c r="H54" s="51" t="s">
        <v>162</v>
      </c>
    </row>
    <row r="55" spans="1:8" ht="17.25" thickTop="1" thickBot="1">
      <c r="A55" s="12" t="s">
        <v>23</v>
      </c>
      <c r="B55" s="14">
        <v>22174</v>
      </c>
      <c r="C55" s="14">
        <v>21924</v>
      </c>
      <c r="D55" s="14">
        <v>21507</v>
      </c>
      <c r="E55" s="47">
        <v>45</v>
      </c>
      <c r="F55" s="47" t="s">
        <v>127</v>
      </c>
      <c r="G55" s="60" t="s">
        <v>141</v>
      </c>
      <c r="H55" s="51"/>
    </row>
    <row r="56" spans="1:8" ht="17.25" thickTop="1" thickBot="1">
      <c r="A56" s="48" t="s">
        <v>163</v>
      </c>
      <c r="B56" s="49">
        <v>22068</v>
      </c>
      <c r="C56" s="49">
        <v>21819</v>
      </c>
      <c r="D56" s="49">
        <v>21404</v>
      </c>
      <c r="E56" s="50">
        <v>20</v>
      </c>
      <c r="F56" s="61">
        <v>60</v>
      </c>
      <c r="G56" s="62" t="s">
        <v>164</v>
      </c>
      <c r="H56" s="53" t="s">
        <v>140</v>
      </c>
    </row>
    <row r="57" spans="1:8" ht="17.25" thickTop="1" thickBot="1">
      <c r="A57" s="12" t="s">
        <v>85</v>
      </c>
      <c r="B57" s="14">
        <v>21962</v>
      </c>
      <c r="C57" s="14">
        <v>21714</v>
      </c>
      <c r="D57" s="14">
        <v>21301</v>
      </c>
      <c r="E57" s="46" t="s">
        <v>127</v>
      </c>
      <c r="F57" s="46">
        <v>65</v>
      </c>
      <c r="G57" s="60" t="s">
        <v>165</v>
      </c>
      <c r="H57" s="51"/>
    </row>
    <row r="58" spans="1:8" ht="17.25" thickTop="1" thickBot="1">
      <c r="A58" s="12" t="s">
        <v>31</v>
      </c>
      <c r="B58" s="14">
        <v>21918</v>
      </c>
      <c r="C58" s="14">
        <v>21671</v>
      </c>
      <c r="D58" s="14">
        <v>21259</v>
      </c>
      <c r="E58" s="47">
        <v>45</v>
      </c>
      <c r="F58" s="47">
        <v>160</v>
      </c>
      <c r="G58" s="60" t="s">
        <v>158</v>
      </c>
      <c r="H58" s="51"/>
    </row>
    <row r="59" spans="1:8" ht="17.25" thickTop="1" thickBot="1">
      <c r="A59" s="12" t="s">
        <v>27</v>
      </c>
      <c r="B59" s="14">
        <v>21834</v>
      </c>
      <c r="C59" s="14">
        <v>21587</v>
      </c>
      <c r="D59" s="14">
        <v>21177</v>
      </c>
      <c r="E59" s="46" t="s">
        <v>127</v>
      </c>
      <c r="F59" s="47">
        <v>85</v>
      </c>
      <c r="G59" s="60" t="s">
        <v>157</v>
      </c>
      <c r="H59" s="51"/>
    </row>
    <row r="60" spans="1:8" ht="17.25" thickTop="1" thickBot="1">
      <c r="A60" s="12" t="s">
        <v>42</v>
      </c>
      <c r="B60" s="14">
        <v>21578</v>
      </c>
      <c r="C60" s="14">
        <v>21335</v>
      </c>
      <c r="D60" s="14">
        <v>20929</v>
      </c>
      <c r="E60" s="47">
        <v>10</v>
      </c>
      <c r="F60" s="47" t="s">
        <v>127</v>
      </c>
      <c r="G60" s="60" t="s">
        <v>155</v>
      </c>
      <c r="H60" s="51"/>
    </row>
    <row r="61" spans="1:8" ht="17.25" thickTop="1" thickBot="1">
      <c r="A61" s="12" t="s">
        <v>41</v>
      </c>
      <c r="B61" s="14">
        <v>21536</v>
      </c>
      <c r="C61" s="14">
        <v>21293</v>
      </c>
      <c r="D61" s="14">
        <v>20888</v>
      </c>
      <c r="E61" s="47">
        <v>4</v>
      </c>
      <c r="F61" s="47" t="s">
        <v>127</v>
      </c>
      <c r="G61" s="60" t="s">
        <v>158</v>
      </c>
      <c r="H61" s="51"/>
    </row>
    <row r="62" spans="1:8" ht="17.25" thickTop="1" thickBot="1">
      <c r="A62" s="12" t="s">
        <v>10</v>
      </c>
      <c r="B62" s="14">
        <v>21386</v>
      </c>
      <c r="C62" s="14">
        <v>21145</v>
      </c>
      <c r="D62" s="14">
        <v>20743</v>
      </c>
      <c r="E62" s="46" t="s">
        <v>127</v>
      </c>
      <c r="F62" s="47">
        <v>240</v>
      </c>
      <c r="G62" s="60" t="s">
        <v>149</v>
      </c>
      <c r="H62" s="51"/>
    </row>
    <row r="63" spans="1:8" ht="17.25" thickTop="1" thickBot="1">
      <c r="A63" s="12" t="s">
        <v>32</v>
      </c>
      <c r="B63" s="14">
        <v>21227</v>
      </c>
      <c r="C63" s="14">
        <v>20988</v>
      </c>
      <c r="D63" s="14">
        <v>20589</v>
      </c>
      <c r="E63" s="46" t="s">
        <v>127</v>
      </c>
      <c r="F63" s="47">
        <v>50</v>
      </c>
      <c r="G63" s="60" t="s">
        <v>154</v>
      </c>
      <c r="H63" s="51"/>
    </row>
    <row r="64" spans="1:8" ht="17.25" thickTop="1" thickBot="1">
      <c r="A64" s="12" t="s">
        <v>89</v>
      </c>
      <c r="B64" s="20">
        <v>21174</v>
      </c>
      <c r="C64" s="20">
        <v>20935</v>
      </c>
      <c r="D64" s="20">
        <v>20537</v>
      </c>
      <c r="E64" s="46">
        <v>30</v>
      </c>
      <c r="F64" s="46" t="s">
        <v>127</v>
      </c>
      <c r="G64" s="60" t="s">
        <v>166</v>
      </c>
      <c r="H64" s="51"/>
    </row>
    <row r="65" spans="1:8" ht="17.25" thickTop="1" thickBot="1">
      <c r="A65" s="12" t="s">
        <v>40</v>
      </c>
      <c r="B65" s="14">
        <v>21152</v>
      </c>
      <c r="C65" s="14">
        <v>20914</v>
      </c>
      <c r="D65" s="14">
        <v>20516</v>
      </c>
      <c r="E65" s="47">
        <v>40</v>
      </c>
      <c r="F65" s="47" t="s">
        <v>127</v>
      </c>
      <c r="G65" s="60" t="s">
        <v>155</v>
      </c>
      <c r="H65" s="51" t="s">
        <v>167</v>
      </c>
    </row>
    <row r="66" spans="1:8" ht="17.25" thickTop="1" thickBot="1">
      <c r="A66" s="12" t="s">
        <v>83</v>
      </c>
      <c r="B66" s="14">
        <v>21068</v>
      </c>
      <c r="C66" s="14">
        <v>20830</v>
      </c>
      <c r="D66" s="14">
        <v>20434</v>
      </c>
      <c r="E66" s="47">
        <v>11</v>
      </c>
      <c r="F66" s="46" t="s">
        <v>127</v>
      </c>
      <c r="G66" s="60" t="s">
        <v>171</v>
      </c>
      <c r="H66" s="51"/>
    </row>
    <row r="67" spans="1:8" ht="17.25" thickTop="1" thickBot="1">
      <c r="A67" s="48" t="s">
        <v>168</v>
      </c>
      <c r="B67" s="49">
        <v>20982</v>
      </c>
      <c r="C67" s="49">
        <v>20745</v>
      </c>
      <c r="D67" s="49">
        <v>20351</v>
      </c>
      <c r="E67" s="50" t="s">
        <v>127</v>
      </c>
      <c r="F67" s="50">
        <v>130</v>
      </c>
      <c r="G67" s="62" t="s">
        <v>169</v>
      </c>
      <c r="H67" s="53"/>
    </row>
    <row r="68" spans="1:8" ht="17.25" thickTop="1" thickBot="1">
      <c r="A68" s="12" t="s">
        <v>38</v>
      </c>
      <c r="B68" s="14">
        <v>20918</v>
      </c>
      <c r="C68" s="14">
        <v>20682</v>
      </c>
      <c r="D68" s="14">
        <v>20289</v>
      </c>
      <c r="E68" s="47">
        <v>5</v>
      </c>
      <c r="F68" s="47" t="s">
        <v>127</v>
      </c>
      <c r="G68" s="60" t="s">
        <v>170</v>
      </c>
      <c r="H68" s="51"/>
    </row>
    <row r="69" spans="1:8" ht="17.25" thickTop="1" thickBot="1">
      <c r="A69" s="12" t="s">
        <v>37</v>
      </c>
      <c r="B69" s="14">
        <v>20898</v>
      </c>
      <c r="C69" s="14">
        <v>20662</v>
      </c>
      <c r="D69" s="14">
        <v>20269</v>
      </c>
      <c r="E69" s="47" t="s">
        <v>127</v>
      </c>
      <c r="F69" s="47">
        <v>70</v>
      </c>
      <c r="G69" s="60" t="s">
        <v>155</v>
      </c>
      <c r="H69" s="51"/>
    </row>
    <row r="70" spans="1:8" ht="17.25" thickTop="1" thickBot="1">
      <c r="A70" s="12" t="s">
        <v>51</v>
      </c>
      <c r="B70" s="14">
        <v>20876</v>
      </c>
      <c r="C70" s="14">
        <v>20640</v>
      </c>
      <c r="D70" s="14">
        <v>20248</v>
      </c>
      <c r="E70" s="46">
        <v>45</v>
      </c>
      <c r="F70" s="46">
        <v>200</v>
      </c>
      <c r="G70" s="60" t="s">
        <v>149</v>
      </c>
      <c r="H70" s="51" t="s">
        <v>135</v>
      </c>
    </row>
    <row r="71" spans="1:8" ht="17.25" thickTop="1" thickBot="1">
      <c r="A71" s="12" t="s">
        <v>29</v>
      </c>
      <c r="B71" s="14">
        <v>20812</v>
      </c>
      <c r="C71" s="14">
        <v>20577</v>
      </c>
      <c r="D71" s="14">
        <v>20186</v>
      </c>
      <c r="E71" s="47">
        <v>10</v>
      </c>
      <c r="F71" s="47">
        <v>50</v>
      </c>
      <c r="G71" s="60" t="s">
        <v>171</v>
      </c>
      <c r="H71" s="51"/>
    </row>
    <row r="72" spans="1:8" ht="17.25" thickTop="1" thickBot="1">
      <c r="A72" s="12" t="s">
        <v>36</v>
      </c>
      <c r="B72" s="14">
        <v>20706</v>
      </c>
      <c r="C72" s="14">
        <v>20472</v>
      </c>
      <c r="D72" s="14">
        <v>20083</v>
      </c>
      <c r="E72" s="46">
        <v>8</v>
      </c>
      <c r="F72" s="47" t="s">
        <v>127</v>
      </c>
      <c r="G72" s="60" t="s">
        <v>170</v>
      </c>
      <c r="H72" s="51"/>
    </row>
    <row r="73" spans="1:8" ht="17.25" thickTop="1" thickBot="1">
      <c r="A73" s="48" t="s">
        <v>172</v>
      </c>
      <c r="B73" s="49">
        <v>20642</v>
      </c>
      <c r="C73" s="49">
        <v>20409</v>
      </c>
      <c r="D73" s="49">
        <v>20021</v>
      </c>
      <c r="E73" s="50">
        <v>8</v>
      </c>
      <c r="F73" s="50" t="s">
        <v>127</v>
      </c>
      <c r="G73" s="62" t="s">
        <v>173</v>
      </c>
      <c r="H73" s="53"/>
    </row>
    <row r="74" spans="1:8" ht="17.25" thickTop="1" thickBot="1">
      <c r="A74" s="12" t="s">
        <v>35</v>
      </c>
      <c r="B74" s="14">
        <v>20620</v>
      </c>
      <c r="C74" s="14">
        <v>20388</v>
      </c>
      <c r="D74" s="14">
        <v>20000</v>
      </c>
      <c r="E74" s="46" t="s">
        <v>127</v>
      </c>
      <c r="F74" s="46">
        <v>140</v>
      </c>
      <c r="G74" s="60" t="s">
        <v>171</v>
      </c>
      <c r="H74" s="51"/>
    </row>
    <row r="75" spans="1:8" ht="17.25" thickTop="1" thickBot="1">
      <c r="A75" s="12" t="s">
        <v>49</v>
      </c>
      <c r="B75" s="14">
        <v>20428</v>
      </c>
      <c r="C75" s="14">
        <v>20198</v>
      </c>
      <c r="D75" s="14">
        <v>19814</v>
      </c>
      <c r="E75" s="46">
        <v>20</v>
      </c>
      <c r="F75" s="46" t="s">
        <v>127</v>
      </c>
      <c r="G75" s="60" t="s">
        <v>174</v>
      </c>
      <c r="H75" s="51" t="s">
        <v>140</v>
      </c>
    </row>
    <row r="76" spans="1:8" ht="17.25" thickTop="1" thickBot="1">
      <c r="A76" s="12" t="s">
        <v>175</v>
      </c>
      <c r="B76" s="20"/>
      <c r="C76" s="20"/>
      <c r="D76" s="14">
        <v>19492</v>
      </c>
      <c r="E76" s="46">
        <v>2</v>
      </c>
      <c r="F76" s="46" t="s">
        <v>127</v>
      </c>
      <c r="G76" s="60"/>
      <c r="H76" s="51" t="s">
        <v>176</v>
      </c>
    </row>
    <row r="77" spans="1:8" ht="17.25" thickTop="1" thickBot="1">
      <c r="A77" s="48" t="s">
        <v>177</v>
      </c>
      <c r="B77" s="49">
        <v>20280</v>
      </c>
      <c r="C77" s="49">
        <v>20051</v>
      </c>
      <c r="D77" s="49">
        <v>19670</v>
      </c>
      <c r="E77" s="50" t="s">
        <v>127</v>
      </c>
      <c r="F77" s="61">
        <v>30</v>
      </c>
      <c r="G77" s="62" t="s">
        <v>178</v>
      </c>
      <c r="H77" s="53"/>
    </row>
    <row r="78" spans="1:8" ht="17.25" thickTop="1" thickBot="1">
      <c r="A78" s="48" t="s">
        <v>179</v>
      </c>
      <c r="B78" s="49">
        <v>19960</v>
      </c>
      <c r="C78" s="49">
        <v>19735</v>
      </c>
      <c r="D78" s="49">
        <v>19360</v>
      </c>
      <c r="E78" s="50">
        <v>7</v>
      </c>
      <c r="F78" s="61" t="s">
        <v>127</v>
      </c>
      <c r="G78" s="62" t="s">
        <v>180</v>
      </c>
      <c r="H78" s="53"/>
    </row>
    <row r="79" spans="1:8" ht="17.25" thickTop="1" thickBot="1">
      <c r="A79" s="48" t="s">
        <v>181</v>
      </c>
      <c r="B79" s="49">
        <v>19960</v>
      </c>
      <c r="C79" s="49">
        <v>19735</v>
      </c>
      <c r="D79" s="49">
        <v>19360</v>
      </c>
      <c r="E79" s="50">
        <v>5</v>
      </c>
      <c r="F79" s="61" t="s">
        <v>127</v>
      </c>
      <c r="G79" s="62" t="s">
        <v>182</v>
      </c>
      <c r="H79" s="53"/>
    </row>
    <row r="80" spans="1:8" ht="17.25" thickTop="1" thickBot="1">
      <c r="A80" s="48" t="s">
        <v>183</v>
      </c>
      <c r="B80" s="52"/>
      <c r="C80" s="52"/>
      <c r="D80" s="49">
        <v>19242</v>
      </c>
      <c r="E80" s="50"/>
      <c r="F80" s="61"/>
      <c r="G80" s="62" t="s">
        <v>184</v>
      </c>
      <c r="H80" s="53"/>
    </row>
    <row r="81" spans="1:8" ht="17.25" thickTop="1" thickBot="1">
      <c r="A81" s="12" t="s">
        <v>71</v>
      </c>
      <c r="B81" s="14">
        <v>19684</v>
      </c>
      <c r="C81" s="14">
        <v>19462</v>
      </c>
      <c r="D81" s="14">
        <v>19092</v>
      </c>
      <c r="E81" s="46">
        <v>5</v>
      </c>
      <c r="F81" s="46" t="s">
        <v>127</v>
      </c>
      <c r="G81" s="60" t="s">
        <v>158</v>
      </c>
      <c r="H81" s="51"/>
    </row>
    <row r="82" spans="1:8" ht="17.25" thickTop="1" thickBot="1">
      <c r="A82" s="12" t="s">
        <v>56</v>
      </c>
      <c r="B82" s="14">
        <v>19808</v>
      </c>
      <c r="C82" s="14">
        <v>19431</v>
      </c>
      <c r="D82" s="14">
        <v>18960</v>
      </c>
      <c r="E82" s="46" t="s">
        <v>127</v>
      </c>
      <c r="F82" s="58" t="s">
        <v>127</v>
      </c>
      <c r="G82" s="60" t="s">
        <v>185</v>
      </c>
      <c r="H82" s="51"/>
    </row>
    <row r="83" spans="1:8" ht="17.25" thickTop="1" thickBot="1">
      <c r="A83" s="48" t="s">
        <v>186</v>
      </c>
      <c r="B83" s="52"/>
      <c r="C83" s="52"/>
      <c r="D83" s="49">
        <v>18656</v>
      </c>
      <c r="E83" s="50"/>
      <c r="F83" s="61"/>
      <c r="G83" s="62" t="s">
        <v>187</v>
      </c>
      <c r="H83" s="53"/>
    </row>
    <row r="84" spans="1:8" ht="17.25" thickTop="1" thickBot="1">
      <c r="A84" s="12" t="s">
        <v>34</v>
      </c>
      <c r="B84" s="14">
        <v>18642</v>
      </c>
      <c r="C84" s="14">
        <v>18431</v>
      </c>
      <c r="D84" s="14">
        <v>18081</v>
      </c>
      <c r="E84" s="46" t="s">
        <v>127</v>
      </c>
      <c r="F84" s="46">
        <v>20</v>
      </c>
      <c r="G84" s="60" t="s">
        <v>170</v>
      </c>
      <c r="H84" s="51"/>
    </row>
    <row r="85" spans="1:8" ht="17.25" thickTop="1" thickBot="1">
      <c r="A85" s="12" t="s">
        <v>48</v>
      </c>
      <c r="B85" s="20"/>
      <c r="C85" s="14"/>
      <c r="D85" s="14">
        <v>18428</v>
      </c>
      <c r="E85" s="46" t="s">
        <v>127</v>
      </c>
      <c r="F85" s="58" t="s">
        <v>127</v>
      </c>
      <c r="G85" s="60" t="s">
        <v>190</v>
      </c>
      <c r="H85" s="51"/>
    </row>
    <row r="86" spans="1:8" ht="17.25" thickTop="1" thickBot="1">
      <c r="A86" s="48" t="s">
        <v>191</v>
      </c>
      <c r="B86" s="52"/>
      <c r="C86" s="52"/>
      <c r="D86" s="49">
        <v>18134</v>
      </c>
      <c r="E86" s="50"/>
      <c r="F86" s="61"/>
      <c r="G86" s="62" t="s">
        <v>192</v>
      </c>
      <c r="H86" s="53" t="s">
        <v>193</v>
      </c>
    </row>
    <row r="87" spans="1:8" ht="15.7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D20" sqref="D20"/>
    </sheetView>
  </sheetViews>
  <sheetFormatPr defaultRowHeight="15"/>
  <cols>
    <col min="1" max="1" width="33.7109375" bestFit="1" customWidth="1"/>
    <col min="5" max="5" width="12" style="88" bestFit="1" customWidth="1"/>
    <col min="6" max="6" width="14" style="88" bestFit="1" customWidth="1"/>
    <col min="7" max="7" width="49.28515625" bestFit="1" customWidth="1"/>
    <col min="8" max="8" width="51.7109375" bestFit="1" customWidth="1"/>
  </cols>
  <sheetData>
    <row r="1" spans="1:17" ht="17.25" thickTop="1" thickBot="1">
      <c r="A1" s="22" t="s">
        <v>105</v>
      </c>
      <c r="B1" s="23" t="s">
        <v>106</v>
      </c>
      <c r="C1" s="24" t="s">
        <v>107</v>
      </c>
      <c r="D1" s="25"/>
      <c r="E1" s="26"/>
      <c r="F1" s="27"/>
      <c r="G1" s="44" t="s">
        <v>108</v>
      </c>
      <c r="H1" s="17"/>
    </row>
    <row r="2" spans="1:17" ht="16.5" thickTop="1" thickBot="1">
      <c r="A2" s="75" t="s">
        <v>194</v>
      </c>
      <c r="B2" s="76"/>
      <c r="C2" s="76"/>
      <c r="D2" s="76"/>
      <c r="E2" s="76"/>
      <c r="F2" s="76"/>
      <c r="G2" s="76"/>
      <c r="H2" s="76"/>
    </row>
    <row r="3" spans="1:17" ht="16.5" thickTop="1" thickBot="1">
      <c r="A3" s="76"/>
      <c r="B3" s="76"/>
      <c r="C3" s="76"/>
      <c r="D3" s="76"/>
      <c r="E3" s="76"/>
      <c r="F3" s="76"/>
      <c r="G3" s="76"/>
      <c r="H3" s="76"/>
    </row>
    <row r="4" spans="1:17" ht="16.5" thickTop="1" thickBot="1">
      <c r="A4" s="76"/>
      <c r="B4" s="76"/>
      <c r="C4" s="76"/>
      <c r="D4" s="76"/>
      <c r="E4" s="76"/>
      <c r="F4" s="76"/>
      <c r="G4" s="76"/>
      <c r="H4" s="76"/>
    </row>
    <row r="5" spans="1:17" ht="17.25" thickTop="1" thickBot="1">
      <c r="A5" s="56" t="s">
        <v>102</v>
      </c>
      <c r="B5" s="10" t="s">
        <v>120</v>
      </c>
      <c r="C5" s="10" t="s">
        <v>121</v>
      </c>
      <c r="D5" s="10" t="s">
        <v>122</v>
      </c>
      <c r="E5" s="10" t="s">
        <v>123</v>
      </c>
      <c r="F5" s="10" t="s">
        <v>124</v>
      </c>
      <c r="G5" s="10" t="s">
        <v>125</v>
      </c>
      <c r="H5" s="10" t="s">
        <v>126</v>
      </c>
    </row>
    <row r="6" spans="1:17" s="5" customFormat="1" ht="17.25" thickTop="1" thickBot="1">
      <c r="A6" s="73" t="s">
        <v>218</v>
      </c>
      <c r="B6" s="57">
        <v>28940</v>
      </c>
      <c r="C6" s="57">
        <v>28614</v>
      </c>
      <c r="D6" s="57">
        <v>28070</v>
      </c>
      <c r="E6" s="51">
        <v>730</v>
      </c>
      <c r="F6" s="51" t="s">
        <v>127</v>
      </c>
      <c r="G6" s="20" t="s">
        <v>212</v>
      </c>
      <c r="H6" s="20"/>
    </row>
    <row r="7" spans="1:17" ht="17.25" thickTop="1" thickBot="1">
      <c r="A7" s="73" t="s">
        <v>117</v>
      </c>
      <c r="B7" s="14">
        <v>28026</v>
      </c>
      <c r="C7" s="14">
        <v>27710</v>
      </c>
      <c r="D7" s="14">
        <v>27183</v>
      </c>
      <c r="E7" s="64">
        <v>800</v>
      </c>
      <c r="F7" s="51">
        <v>3300</v>
      </c>
      <c r="G7" s="14" t="s">
        <v>212</v>
      </c>
      <c r="H7" s="20"/>
      <c r="I7" s="4"/>
      <c r="J7" s="4"/>
      <c r="K7" s="4"/>
      <c r="L7" s="4"/>
      <c r="M7" s="4"/>
      <c r="N7" s="4"/>
      <c r="O7" s="4"/>
      <c r="P7" s="4"/>
      <c r="Q7" s="4"/>
    </row>
    <row r="8" spans="1:17" ht="17.25" thickTop="1" thickBot="1">
      <c r="A8" s="73" t="s">
        <v>118</v>
      </c>
      <c r="B8" s="20">
        <v>26472</v>
      </c>
      <c r="C8" s="20">
        <v>26174</v>
      </c>
      <c r="D8" s="20">
        <v>25676</v>
      </c>
      <c r="E8" s="86">
        <v>220</v>
      </c>
      <c r="F8" s="51" t="s">
        <v>127</v>
      </c>
      <c r="G8" s="29" t="s">
        <v>196</v>
      </c>
      <c r="H8" s="51" t="s">
        <v>135</v>
      </c>
    </row>
    <row r="9" spans="1:17" ht="17.25" thickTop="1" thickBot="1">
      <c r="A9" s="12" t="s">
        <v>45</v>
      </c>
      <c r="B9" s="14">
        <v>26324</v>
      </c>
      <c r="C9" s="14">
        <v>26027</v>
      </c>
      <c r="D9" s="14">
        <v>25532</v>
      </c>
      <c r="E9" s="47">
        <v>750</v>
      </c>
      <c r="F9" s="47" t="s">
        <v>127</v>
      </c>
      <c r="G9" s="20" t="s">
        <v>142</v>
      </c>
      <c r="H9" s="51"/>
    </row>
    <row r="10" spans="1:17" ht="17.25" thickTop="1" thickBot="1">
      <c r="A10" s="12" t="s">
        <v>50</v>
      </c>
      <c r="B10" s="14">
        <v>25962</v>
      </c>
      <c r="C10" s="14">
        <v>25669</v>
      </c>
      <c r="D10" s="14">
        <v>25181</v>
      </c>
      <c r="E10" s="46" t="s">
        <v>127</v>
      </c>
      <c r="F10" s="46">
        <v>750</v>
      </c>
      <c r="G10" s="20" t="s">
        <v>196</v>
      </c>
      <c r="H10" s="51" t="s">
        <v>135</v>
      </c>
    </row>
    <row r="11" spans="1:17" ht="17.25" thickTop="1" thickBot="1">
      <c r="A11" s="12" t="s">
        <v>89</v>
      </c>
      <c r="B11" s="14">
        <v>25940</v>
      </c>
      <c r="C11" s="14">
        <v>25648</v>
      </c>
      <c r="D11" s="14">
        <v>25160</v>
      </c>
      <c r="E11" s="46">
        <v>30</v>
      </c>
      <c r="F11" s="46" t="s">
        <v>127</v>
      </c>
      <c r="G11" s="20" t="s">
        <v>166</v>
      </c>
      <c r="H11" s="51"/>
    </row>
    <row r="12" spans="1:17" ht="17.25" thickTop="1" thickBot="1">
      <c r="A12" s="12" t="s">
        <v>25</v>
      </c>
      <c r="B12" s="20">
        <v>25940</v>
      </c>
      <c r="C12" s="14">
        <v>25648</v>
      </c>
      <c r="D12" s="14">
        <v>25160</v>
      </c>
      <c r="E12" s="46">
        <v>120</v>
      </c>
      <c r="F12" s="46">
        <v>750</v>
      </c>
      <c r="G12" s="20" t="s">
        <v>195</v>
      </c>
      <c r="H12" s="51"/>
    </row>
    <row r="13" spans="1:17" ht="17.25" thickTop="1" thickBot="1">
      <c r="A13" s="12" t="s">
        <v>88</v>
      </c>
      <c r="B13" s="14">
        <v>25898</v>
      </c>
      <c r="C13" s="14">
        <v>25606</v>
      </c>
      <c r="D13" s="14">
        <v>25119</v>
      </c>
      <c r="E13" s="46">
        <v>150</v>
      </c>
      <c r="F13" s="46">
        <v>800</v>
      </c>
      <c r="G13" s="20" t="s">
        <v>196</v>
      </c>
      <c r="H13" s="51" t="s">
        <v>135</v>
      </c>
    </row>
    <row r="14" spans="1:17" ht="17.25" thickTop="1" thickBot="1">
      <c r="A14" s="12" t="s">
        <v>11</v>
      </c>
      <c r="B14" s="14">
        <v>25803</v>
      </c>
      <c r="C14" s="14">
        <v>25512</v>
      </c>
      <c r="D14" s="14">
        <v>25027</v>
      </c>
      <c r="E14" s="46" t="s">
        <v>127</v>
      </c>
      <c r="F14" s="46" t="s">
        <v>127</v>
      </c>
      <c r="G14" s="20" t="s">
        <v>196</v>
      </c>
      <c r="H14" s="51"/>
    </row>
    <row r="15" spans="1:17" ht="17.25" thickTop="1" thickBot="1">
      <c r="A15" s="48" t="s">
        <v>188</v>
      </c>
      <c r="B15" s="49">
        <v>25748</v>
      </c>
      <c r="C15" s="49">
        <v>21608</v>
      </c>
      <c r="D15" s="49">
        <v>24974</v>
      </c>
      <c r="E15" s="54" t="s">
        <v>127</v>
      </c>
      <c r="F15" s="61">
        <v>400</v>
      </c>
      <c r="G15" s="52" t="s">
        <v>189</v>
      </c>
      <c r="H15" s="53"/>
    </row>
    <row r="16" spans="1:17" ht="17.25" thickTop="1" thickBot="1">
      <c r="A16" s="73" t="s">
        <v>110</v>
      </c>
      <c r="B16" s="57">
        <v>25706</v>
      </c>
      <c r="C16" s="57">
        <v>25416</v>
      </c>
      <c r="D16" s="57">
        <v>24933</v>
      </c>
      <c r="E16" s="47">
        <v>900</v>
      </c>
      <c r="F16" s="46" t="s">
        <v>127</v>
      </c>
      <c r="G16" s="20" t="s">
        <v>137</v>
      </c>
      <c r="H16" s="65" t="s">
        <v>135</v>
      </c>
      <c r="I16" s="4"/>
      <c r="J16" s="4"/>
      <c r="K16" s="4"/>
      <c r="L16" s="1"/>
      <c r="M16" s="4"/>
      <c r="N16" s="4"/>
      <c r="O16" s="4"/>
      <c r="P16" s="4"/>
      <c r="Q16" s="4"/>
    </row>
    <row r="17" spans="1:17" ht="17.25" thickTop="1" thickBot="1">
      <c r="A17" s="12" t="s">
        <v>81</v>
      </c>
      <c r="B17" s="14">
        <v>25686</v>
      </c>
      <c r="C17" s="14">
        <v>25396</v>
      </c>
      <c r="D17" s="14">
        <v>24913</v>
      </c>
      <c r="E17" s="46">
        <v>700</v>
      </c>
      <c r="F17" s="46" t="s">
        <v>127</v>
      </c>
      <c r="G17" s="20" t="s">
        <v>138</v>
      </c>
      <c r="H17" s="51"/>
      <c r="I17" s="1"/>
      <c r="J17" s="1"/>
      <c r="K17" s="1"/>
      <c r="L17" s="1"/>
      <c r="M17" s="1"/>
      <c r="N17" s="1"/>
      <c r="O17" s="1"/>
      <c r="P17" s="1"/>
      <c r="Q17" s="1"/>
    </row>
    <row r="18" spans="1:17" ht="17.25" thickTop="1" thickBot="1">
      <c r="A18" s="12" t="s">
        <v>52</v>
      </c>
      <c r="B18" s="14">
        <v>25600</v>
      </c>
      <c r="C18" s="14">
        <v>25311</v>
      </c>
      <c r="D18" s="14">
        <v>24830</v>
      </c>
      <c r="E18" s="47" t="s">
        <v>127</v>
      </c>
      <c r="F18" s="46">
        <v>3500</v>
      </c>
      <c r="G18" s="20" t="s">
        <v>137</v>
      </c>
      <c r="H18" s="51"/>
      <c r="I18" s="1"/>
      <c r="J18" s="1"/>
      <c r="K18" s="1"/>
      <c r="L18" s="1"/>
      <c r="M18" s="1"/>
      <c r="N18" s="1"/>
      <c r="O18" s="1"/>
      <c r="P18" s="1"/>
      <c r="Q18" s="1"/>
    </row>
    <row r="19" spans="1:17" ht="17.25" thickTop="1" thickBot="1">
      <c r="A19" s="12" t="s">
        <v>76</v>
      </c>
      <c r="B19" s="14">
        <v>25483</v>
      </c>
      <c r="C19" s="14">
        <v>25196</v>
      </c>
      <c r="D19" s="14">
        <v>24717</v>
      </c>
      <c r="E19" s="46" t="s">
        <v>127</v>
      </c>
      <c r="F19" s="46">
        <v>1400</v>
      </c>
      <c r="G19" s="20" t="s">
        <v>197</v>
      </c>
      <c r="H19" s="51"/>
      <c r="I19" s="1"/>
      <c r="J19" s="1"/>
      <c r="K19" s="1"/>
      <c r="L19" s="1"/>
      <c r="M19" s="1"/>
      <c r="N19" s="1"/>
      <c r="O19" s="1"/>
      <c r="P19" s="1"/>
      <c r="Q19" s="1"/>
    </row>
    <row r="20" spans="1:17" ht="17.25" thickTop="1" thickBot="1">
      <c r="A20" s="12" t="s">
        <v>3</v>
      </c>
      <c r="B20" s="14">
        <v>25302</v>
      </c>
      <c r="C20" s="14">
        <v>25017</v>
      </c>
      <c r="D20" s="14">
        <v>24541</v>
      </c>
      <c r="E20" s="46" t="s">
        <v>127</v>
      </c>
      <c r="F20" s="46" t="s">
        <v>127</v>
      </c>
      <c r="G20" s="20" t="s">
        <v>198</v>
      </c>
      <c r="H20" s="51"/>
      <c r="I20" s="1"/>
      <c r="J20" s="1"/>
      <c r="K20" s="1"/>
      <c r="L20" s="1"/>
      <c r="M20" s="1"/>
      <c r="N20" s="1"/>
      <c r="O20" s="1"/>
      <c r="P20" s="1"/>
      <c r="Q20" s="1"/>
    </row>
    <row r="21" spans="1:17" ht="17.25" thickTop="1" thickBot="1">
      <c r="A21" s="12" t="s">
        <v>18</v>
      </c>
      <c r="B21" s="14">
        <v>24728</v>
      </c>
      <c r="C21" s="14">
        <v>24449</v>
      </c>
      <c r="D21" s="14">
        <v>23984</v>
      </c>
      <c r="E21" s="47">
        <v>75</v>
      </c>
      <c r="F21" s="47" t="s">
        <v>127</v>
      </c>
      <c r="G21" s="20" t="s">
        <v>149</v>
      </c>
      <c r="H21" s="51"/>
      <c r="I21" s="1"/>
      <c r="J21" s="1"/>
      <c r="K21" s="1"/>
      <c r="L21" s="1"/>
      <c r="M21" s="1"/>
      <c r="N21" s="1"/>
      <c r="O21" s="1"/>
      <c r="P21" s="1"/>
      <c r="Q21" s="1"/>
    </row>
    <row r="22" spans="1:17" ht="17.25" thickTop="1" thickBot="1">
      <c r="A22" s="12" t="s">
        <v>13</v>
      </c>
      <c r="B22" s="14">
        <v>24642</v>
      </c>
      <c r="C22" s="14">
        <v>24364</v>
      </c>
      <c r="D22" s="14">
        <v>23901</v>
      </c>
      <c r="E22" s="47">
        <v>75</v>
      </c>
      <c r="F22" s="47" t="s">
        <v>127</v>
      </c>
      <c r="G22" s="20" t="s">
        <v>156</v>
      </c>
      <c r="H22" s="51"/>
      <c r="I22" s="1"/>
      <c r="J22" s="1"/>
      <c r="K22" s="1"/>
      <c r="L22" s="1"/>
      <c r="M22" s="1"/>
      <c r="N22" s="1"/>
      <c r="O22" s="1"/>
      <c r="P22" s="1"/>
      <c r="Q22" s="1"/>
    </row>
    <row r="23" spans="1:17" ht="17.25" thickTop="1" thickBot="1">
      <c r="A23" s="73" t="s">
        <v>109</v>
      </c>
      <c r="B23" s="14">
        <v>24344</v>
      </c>
      <c r="C23" s="14">
        <v>24070</v>
      </c>
      <c r="D23" s="14">
        <v>23612</v>
      </c>
      <c r="E23" s="47">
        <v>800</v>
      </c>
      <c r="F23" s="46">
        <v>3000</v>
      </c>
      <c r="G23" s="20" t="s">
        <v>138</v>
      </c>
      <c r="H23" s="20"/>
      <c r="I23" s="4"/>
      <c r="J23" s="4"/>
      <c r="K23" s="4"/>
      <c r="L23" s="4"/>
      <c r="M23" s="4"/>
      <c r="N23" s="4"/>
      <c r="O23" s="4"/>
      <c r="P23" s="4"/>
      <c r="Q23" s="4"/>
    </row>
    <row r="24" spans="1:17" ht="17.25" thickTop="1" thickBot="1">
      <c r="A24" s="12" t="s">
        <v>130</v>
      </c>
      <c r="B24" s="14">
        <v>24344</v>
      </c>
      <c r="C24" s="14">
        <v>24070</v>
      </c>
      <c r="D24" s="14">
        <v>23612</v>
      </c>
      <c r="E24" s="47">
        <v>140</v>
      </c>
      <c r="F24" s="58" t="s">
        <v>127</v>
      </c>
      <c r="G24" s="20"/>
      <c r="H24" s="51" t="s">
        <v>131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ht="17.25" thickTop="1" thickBot="1">
      <c r="A25" s="12" t="s">
        <v>16</v>
      </c>
      <c r="B25" s="14">
        <v>23918</v>
      </c>
      <c r="C25" s="14">
        <v>23649</v>
      </c>
      <c r="D25" s="14">
        <v>23199</v>
      </c>
      <c r="E25" s="46">
        <v>120</v>
      </c>
      <c r="F25" s="46">
        <v>590</v>
      </c>
      <c r="G25" s="20" t="s">
        <v>199</v>
      </c>
      <c r="H25" s="51"/>
      <c r="I25" s="1"/>
      <c r="J25" s="1"/>
      <c r="K25" s="1"/>
      <c r="L25" s="1"/>
      <c r="M25" s="1"/>
      <c r="N25" s="1"/>
      <c r="O25" s="1"/>
      <c r="P25" s="1"/>
      <c r="Q25" s="1"/>
    </row>
    <row r="26" spans="1:17" ht="17.25" thickTop="1" thickBot="1">
      <c r="A26" s="12" t="s">
        <v>20</v>
      </c>
      <c r="B26" s="14">
        <v>23792</v>
      </c>
      <c r="C26" s="14">
        <v>23523</v>
      </c>
      <c r="D26" s="14">
        <v>23076</v>
      </c>
      <c r="E26" s="46">
        <v>75</v>
      </c>
      <c r="F26" s="46">
        <v>390</v>
      </c>
      <c r="G26" s="20" t="s">
        <v>195</v>
      </c>
      <c r="H26" s="51"/>
      <c r="I26" s="1"/>
      <c r="J26" s="1"/>
      <c r="K26" s="1"/>
      <c r="L26" s="1"/>
      <c r="M26" s="1"/>
      <c r="N26" s="1"/>
      <c r="O26" s="1"/>
      <c r="P26" s="1"/>
      <c r="Q26" s="1"/>
    </row>
    <row r="27" spans="1:17" ht="17.25" thickTop="1" thickBot="1">
      <c r="A27" s="12" t="s">
        <v>84</v>
      </c>
      <c r="B27" s="14">
        <v>23110</v>
      </c>
      <c r="C27" s="14">
        <v>22849</v>
      </c>
      <c r="D27" s="14">
        <v>22415</v>
      </c>
      <c r="E27" s="46">
        <v>40</v>
      </c>
      <c r="F27" s="46">
        <v>250</v>
      </c>
      <c r="G27" s="20" t="s">
        <v>200</v>
      </c>
      <c r="H27" s="51"/>
      <c r="I27" s="1"/>
      <c r="J27" s="1"/>
      <c r="K27" s="1"/>
      <c r="L27" s="1"/>
      <c r="M27" s="1"/>
      <c r="N27" s="1"/>
      <c r="O27" s="1"/>
      <c r="P27" s="1"/>
      <c r="Q27" s="1"/>
    </row>
    <row r="28" spans="1:17" ht="17.25" thickTop="1" thickBot="1">
      <c r="A28" s="12" t="s">
        <v>21</v>
      </c>
      <c r="B28" s="14">
        <v>22790</v>
      </c>
      <c r="C28" s="14">
        <v>22533</v>
      </c>
      <c r="D28" s="14">
        <v>22105</v>
      </c>
      <c r="E28" s="46" t="s">
        <v>127</v>
      </c>
      <c r="F28" s="47">
        <v>640</v>
      </c>
      <c r="G28" s="20" t="s">
        <v>149</v>
      </c>
      <c r="H28" s="51" t="s">
        <v>151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ht="17.25" thickTop="1" thickBot="1">
      <c r="A29" s="48" t="s">
        <v>201</v>
      </c>
      <c r="B29" s="49">
        <v>22728</v>
      </c>
      <c r="C29" s="49">
        <v>22471</v>
      </c>
      <c r="D29" s="49">
        <v>22044</v>
      </c>
      <c r="E29" s="54" t="s">
        <v>127</v>
      </c>
      <c r="F29" s="63">
        <v>125</v>
      </c>
      <c r="G29" s="52" t="s">
        <v>202</v>
      </c>
      <c r="H29" s="53"/>
      <c r="I29" s="1"/>
      <c r="J29" s="1"/>
      <c r="K29" s="1"/>
      <c r="L29" s="1"/>
      <c r="M29" s="1"/>
      <c r="N29" s="1"/>
      <c r="O29" s="1"/>
      <c r="P29" s="1"/>
      <c r="Q29" s="1"/>
    </row>
    <row r="30" spans="1:17" ht="17.25" thickTop="1" thickBot="1">
      <c r="A30" s="12" t="s">
        <v>55</v>
      </c>
      <c r="B30" s="14">
        <v>22642</v>
      </c>
      <c r="C30" s="14">
        <v>22387</v>
      </c>
      <c r="D30" s="14">
        <v>21961</v>
      </c>
      <c r="E30" s="47" t="s">
        <v>127</v>
      </c>
      <c r="F30" s="47" t="s">
        <v>127</v>
      </c>
      <c r="G30" s="20" t="s">
        <v>150</v>
      </c>
      <c r="H30" s="51" t="s">
        <v>135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ht="17.25" thickTop="1" thickBot="1">
      <c r="A31" s="73" t="s">
        <v>221</v>
      </c>
      <c r="B31" s="14">
        <v>22386</v>
      </c>
      <c r="C31" s="14">
        <v>22134</v>
      </c>
      <c r="D31" s="14">
        <v>21713</v>
      </c>
      <c r="E31" s="87"/>
      <c r="F31" s="87"/>
      <c r="G31" s="20" t="s">
        <v>165</v>
      </c>
      <c r="H31" s="20" t="s">
        <v>140</v>
      </c>
      <c r="J31" s="4"/>
      <c r="K31" s="4"/>
      <c r="L31" s="4"/>
      <c r="M31" s="4"/>
    </row>
    <row r="32" spans="1:17" ht="17.25" thickTop="1" thickBot="1">
      <c r="A32" s="12" t="s">
        <v>15</v>
      </c>
      <c r="B32" s="14">
        <v>22344</v>
      </c>
      <c r="C32" s="14">
        <v>22092</v>
      </c>
      <c r="D32" s="14">
        <v>21672</v>
      </c>
      <c r="E32" s="46" t="s">
        <v>127</v>
      </c>
      <c r="F32" s="47">
        <v>630</v>
      </c>
      <c r="G32" s="20" t="s">
        <v>147</v>
      </c>
      <c r="H32" s="51"/>
      <c r="I32" s="1"/>
      <c r="J32" s="1"/>
      <c r="K32" s="1"/>
      <c r="L32" s="1"/>
      <c r="M32" s="1"/>
      <c r="N32" s="1"/>
      <c r="O32" s="1"/>
      <c r="P32" s="1"/>
      <c r="Q32" s="1"/>
    </row>
    <row r="33" spans="1:17" ht="17.25" thickTop="1" thickBot="1">
      <c r="A33" s="12" t="s">
        <v>8</v>
      </c>
      <c r="B33" s="14">
        <v>21536</v>
      </c>
      <c r="C33" s="14">
        <v>21293</v>
      </c>
      <c r="D33" s="14">
        <v>20888</v>
      </c>
      <c r="E33" s="47">
        <v>60</v>
      </c>
      <c r="F33" s="47" t="s">
        <v>127</v>
      </c>
      <c r="G33" s="20" t="s">
        <v>149</v>
      </c>
      <c r="H33" s="51"/>
      <c r="I33" s="1"/>
      <c r="J33" s="1"/>
      <c r="K33" s="1"/>
      <c r="L33" s="1"/>
      <c r="M33" s="1"/>
      <c r="N33" s="1"/>
      <c r="O33" s="1"/>
      <c r="P33" s="1"/>
      <c r="Q33" s="1"/>
    </row>
    <row r="34" spans="1:17" ht="17.25" thickTop="1" thickBot="1">
      <c r="A34" s="12" t="s">
        <v>33</v>
      </c>
      <c r="B34" s="14">
        <v>20812</v>
      </c>
      <c r="C34" s="14">
        <v>20577</v>
      </c>
      <c r="D34" s="14">
        <v>20186</v>
      </c>
      <c r="E34" s="46">
        <v>30</v>
      </c>
      <c r="F34" s="46" t="s">
        <v>127</v>
      </c>
      <c r="G34" s="20" t="s">
        <v>203</v>
      </c>
      <c r="H34" s="51"/>
      <c r="I34" s="1"/>
      <c r="J34" s="1"/>
      <c r="K34" s="1"/>
      <c r="L34" s="1"/>
      <c r="M34" s="1"/>
      <c r="N34" s="1"/>
      <c r="O34" s="1"/>
      <c r="P34" s="1"/>
      <c r="Q34" s="1"/>
    </row>
    <row r="35" spans="1:17" ht="17.25" thickTop="1" thickBot="1">
      <c r="A35" s="73" t="s">
        <v>111</v>
      </c>
      <c r="B35" s="20">
        <v>20770</v>
      </c>
      <c r="C35" s="20">
        <v>20535</v>
      </c>
      <c r="D35" s="20">
        <v>20145</v>
      </c>
      <c r="E35" s="46">
        <v>110</v>
      </c>
      <c r="F35" s="46" t="s">
        <v>127</v>
      </c>
      <c r="G35" s="20" t="s">
        <v>149</v>
      </c>
      <c r="H35" s="20"/>
      <c r="I35" s="4"/>
      <c r="J35" s="4"/>
      <c r="K35" s="4"/>
      <c r="L35" s="4"/>
      <c r="M35" s="4"/>
      <c r="N35" s="4"/>
      <c r="O35" s="4"/>
      <c r="P35" s="4"/>
      <c r="Q35" s="4"/>
    </row>
    <row r="36" spans="1:17" ht="17.25" thickTop="1" thickBot="1">
      <c r="A36" s="12" t="s">
        <v>43</v>
      </c>
      <c r="B36" s="14">
        <v>20706</v>
      </c>
      <c r="C36" s="14">
        <v>20472</v>
      </c>
      <c r="D36" s="14">
        <v>20083</v>
      </c>
      <c r="E36" s="46" t="s">
        <v>127</v>
      </c>
      <c r="F36" s="46">
        <v>90</v>
      </c>
      <c r="G36" s="20" t="s">
        <v>170</v>
      </c>
      <c r="H36" s="51"/>
      <c r="I36" s="1"/>
      <c r="J36" s="1"/>
      <c r="K36" s="1"/>
      <c r="L36" s="1"/>
      <c r="M36" s="1"/>
      <c r="N36" s="1"/>
      <c r="O36" s="1"/>
      <c r="P36" s="1"/>
      <c r="Q36" s="1"/>
    </row>
    <row r="37" spans="1:17" ht="17.25" thickTop="1" thickBot="1">
      <c r="A37" s="48" t="s">
        <v>204</v>
      </c>
      <c r="B37" s="49">
        <v>20428</v>
      </c>
      <c r="C37" s="49">
        <v>20198</v>
      </c>
      <c r="D37" s="49">
        <v>19814</v>
      </c>
      <c r="E37" s="54">
        <v>3</v>
      </c>
      <c r="F37" s="63">
        <v>45</v>
      </c>
      <c r="G37" s="52" t="s">
        <v>205</v>
      </c>
      <c r="H37" s="53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7.25" thickTop="1" thickBot="1">
      <c r="A38" s="73" t="s">
        <v>213</v>
      </c>
      <c r="B38" s="57">
        <v>20302</v>
      </c>
      <c r="C38" s="57">
        <v>20073</v>
      </c>
      <c r="D38" s="57">
        <v>19691</v>
      </c>
      <c r="E38" s="51">
        <v>3</v>
      </c>
      <c r="F38" s="51" t="s">
        <v>127</v>
      </c>
      <c r="G38" s="20" t="s">
        <v>214</v>
      </c>
      <c r="H38" s="20" t="s">
        <v>140</v>
      </c>
      <c r="O38" s="4" t="s">
        <v>216</v>
      </c>
    </row>
    <row r="39" spans="1:17" ht="17.25" thickTop="1" thickBot="1">
      <c r="A39" s="12" t="s">
        <v>10</v>
      </c>
      <c r="B39" s="14">
        <v>20194</v>
      </c>
      <c r="C39" s="14">
        <v>19967</v>
      </c>
      <c r="D39" s="14">
        <v>19587</v>
      </c>
      <c r="E39" s="47" t="s">
        <v>127</v>
      </c>
      <c r="F39" s="59">
        <v>240</v>
      </c>
      <c r="G39" s="20" t="s">
        <v>149</v>
      </c>
      <c r="H39" s="51"/>
      <c r="I39" s="1"/>
      <c r="J39" s="1"/>
      <c r="K39" s="1"/>
      <c r="L39" s="1"/>
      <c r="M39" s="1"/>
      <c r="N39" s="1"/>
      <c r="O39" s="1"/>
      <c r="P39" s="1"/>
      <c r="Q39" s="1"/>
    </row>
    <row r="40" spans="1:17" ht="17.25" thickTop="1" thickBot="1">
      <c r="A40" s="48" t="s">
        <v>206</v>
      </c>
      <c r="B40" s="49">
        <v>19960</v>
      </c>
      <c r="C40" s="49">
        <v>19735</v>
      </c>
      <c r="D40" s="49">
        <v>19360</v>
      </c>
      <c r="E40" s="50">
        <v>3</v>
      </c>
      <c r="F40" s="63">
        <v>12</v>
      </c>
      <c r="G40" s="52" t="s">
        <v>207</v>
      </c>
      <c r="H40" s="53" t="s">
        <v>140</v>
      </c>
    </row>
    <row r="41" spans="1:17" ht="17.25" thickTop="1" thickBot="1">
      <c r="A41" s="12" t="s">
        <v>17</v>
      </c>
      <c r="B41" s="14">
        <v>19620</v>
      </c>
      <c r="C41" s="14">
        <v>19399</v>
      </c>
      <c r="D41" s="14">
        <v>19030</v>
      </c>
      <c r="E41" s="46">
        <v>70</v>
      </c>
      <c r="F41" s="58" t="s">
        <v>127</v>
      </c>
      <c r="G41" s="20" t="s">
        <v>149</v>
      </c>
      <c r="H41" s="51"/>
    </row>
    <row r="42" spans="1:17" ht="17.25" thickTop="1" thickBot="1">
      <c r="A42" s="12" t="s">
        <v>51</v>
      </c>
      <c r="B42" s="14">
        <v>19620</v>
      </c>
      <c r="C42" s="14">
        <v>19399</v>
      </c>
      <c r="D42" s="14">
        <v>19030</v>
      </c>
      <c r="E42" s="47">
        <v>45</v>
      </c>
      <c r="F42" s="59">
        <v>200</v>
      </c>
      <c r="G42" s="20" t="s">
        <v>149</v>
      </c>
      <c r="H42" s="51" t="s">
        <v>135</v>
      </c>
    </row>
    <row r="43" spans="1:17" ht="17.25" thickTop="1" thickBot="1">
      <c r="A43" s="48" t="s">
        <v>208</v>
      </c>
      <c r="B43" s="49">
        <v>19322</v>
      </c>
      <c r="C43" s="49">
        <v>19104</v>
      </c>
      <c r="D43" s="49">
        <v>18741</v>
      </c>
      <c r="E43" s="50">
        <v>4</v>
      </c>
      <c r="F43" s="61">
        <v>15</v>
      </c>
      <c r="G43" s="52" t="s">
        <v>209</v>
      </c>
      <c r="H43" s="53"/>
    </row>
    <row r="44" spans="1:17" ht="17.25" thickTop="1" thickBot="1">
      <c r="A44" s="12" t="s">
        <v>86</v>
      </c>
      <c r="B44" s="14"/>
      <c r="C44" s="14"/>
      <c r="D44" s="14">
        <v>18406</v>
      </c>
      <c r="E44" s="46"/>
      <c r="F44" s="58"/>
      <c r="G44" s="20" t="s">
        <v>210</v>
      </c>
      <c r="H44" s="51" t="s">
        <v>140</v>
      </c>
    </row>
    <row r="45" spans="1:17" ht="17.25" thickTop="1" thickBot="1">
      <c r="A45" s="12" t="s">
        <v>57</v>
      </c>
      <c r="B45" s="14"/>
      <c r="C45" s="14"/>
      <c r="D45" s="14">
        <v>18010</v>
      </c>
      <c r="E45" s="47"/>
      <c r="F45" s="59"/>
      <c r="G45" s="20" t="s">
        <v>210</v>
      </c>
      <c r="H45" s="51"/>
    </row>
    <row r="46" spans="1:17" ht="15.7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A4" workbookViewId="0">
      <selection activeCell="A14" sqref="A14"/>
    </sheetView>
  </sheetViews>
  <sheetFormatPr defaultColWidth="9.140625" defaultRowHeight="15.75"/>
  <cols>
    <col min="1" max="1" width="34.140625" style="92" customWidth="1"/>
    <col min="2" max="3" width="13.7109375" customWidth="1"/>
  </cols>
  <sheetData>
    <row r="1" spans="1:28" ht="16.5" thickTop="1" thickBot="1">
      <c r="A1" s="96" t="s">
        <v>114</v>
      </c>
      <c r="B1" s="33" t="s">
        <v>115</v>
      </c>
      <c r="C1" s="34"/>
      <c r="D1" s="33" t="s">
        <v>116</v>
      </c>
      <c r="E1" s="35"/>
      <c r="F1" s="35"/>
      <c r="G1" s="35"/>
      <c r="H1" s="35"/>
      <c r="I1" s="35"/>
      <c r="J1" s="34"/>
    </row>
    <row r="2" spans="1:28" ht="16.5" thickTop="1" thickBot="1">
      <c r="A2" s="75" t="s">
        <v>103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6.5" thickTop="1" thickBo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s="2" customFormat="1" ht="16.5" thickTop="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7.25" thickTop="1" thickBot="1">
      <c r="A5" s="94" t="s">
        <v>102</v>
      </c>
      <c r="B5" s="10" t="s">
        <v>101</v>
      </c>
      <c r="C5" s="10" t="s">
        <v>79</v>
      </c>
      <c r="D5" s="11">
        <v>0.3</v>
      </c>
      <c r="E5" s="11">
        <v>0.33</v>
      </c>
      <c r="F5" s="11">
        <v>0.36</v>
      </c>
      <c r="G5" s="11">
        <v>0.38</v>
      </c>
      <c r="H5" s="11">
        <v>0.39</v>
      </c>
      <c r="I5" s="11">
        <v>0.41</v>
      </c>
      <c r="J5" s="11">
        <v>0.43</v>
      </c>
      <c r="K5" s="11">
        <v>0.45</v>
      </c>
      <c r="L5" s="11">
        <v>0.48</v>
      </c>
      <c r="M5" s="11">
        <v>0.5</v>
      </c>
      <c r="N5" s="11">
        <v>0.51</v>
      </c>
      <c r="O5" s="11">
        <v>0.53</v>
      </c>
      <c r="P5" s="11">
        <v>0.54</v>
      </c>
      <c r="Q5" s="11">
        <v>0.55000000000000004</v>
      </c>
      <c r="R5" s="11">
        <v>0.56000000000000005</v>
      </c>
      <c r="S5" s="11">
        <v>0.57999999999999996</v>
      </c>
      <c r="T5" s="11">
        <v>0.6</v>
      </c>
      <c r="U5" s="11">
        <v>0.63</v>
      </c>
      <c r="V5" s="11">
        <v>0.65</v>
      </c>
      <c r="W5" s="11">
        <v>0.66</v>
      </c>
      <c r="X5" s="11">
        <v>0.68</v>
      </c>
      <c r="Y5" s="11">
        <v>0.7</v>
      </c>
      <c r="Z5" s="11">
        <v>0.71</v>
      </c>
      <c r="AA5" s="11">
        <v>0.73</v>
      </c>
    </row>
    <row r="6" spans="1:28" s="5" customFormat="1" ht="16.5" thickTop="1" thickBot="1">
      <c r="A6" s="91" t="s">
        <v>47</v>
      </c>
      <c r="B6" s="13">
        <v>0.25</v>
      </c>
      <c r="C6" s="28">
        <v>34423</v>
      </c>
      <c r="D6" s="15"/>
      <c r="E6" s="15"/>
      <c r="F6" s="16"/>
      <c r="G6" s="16"/>
      <c r="H6" s="1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>
        <f>(C6*0.6)+C6</f>
        <v>55076.800000000003</v>
      </c>
      <c r="U6" s="18">
        <f>(C6*0.63)+C6</f>
        <v>56109.490000000005</v>
      </c>
      <c r="V6" s="18">
        <f>(C6*0.65)+C6</f>
        <v>56797.95</v>
      </c>
      <c r="W6" s="16"/>
      <c r="X6" s="18">
        <f>(C6*0.68)+C6</f>
        <v>57830.64</v>
      </c>
      <c r="Y6" s="18">
        <f>(C6*0.7)+C6</f>
        <v>58519.1</v>
      </c>
      <c r="Z6" s="18">
        <f>(C6*0.71)+C6</f>
        <v>58863.33</v>
      </c>
      <c r="AA6" s="18">
        <f>(C6*0.73)+C6</f>
        <v>59551.79</v>
      </c>
    </row>
    <row r="7" spans="1:28" s="4" customFormat="1" ht="16.5" thickTop="1" thickBot="1">
      <c r="A7" s="91" t="s">
        <v>19</v>
      </c>
      <c r="B7" s="13">
        <v>0.25</v>
      </c>
      <c r="C7" s="14">
        <v>30327</v>
      </c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>
        <f>(C7*0.6)+C7</f>
        <v>48523.199999999997</v>
      </c>
      <c r="U7" s="18">
        <f>(C7*0.63)+C7</f>
        <v>49433.009999999995</v>
      </c>
      <c r="V7" s="18">
        <f>(C7*0.65)+C7</f>
        <v>50039.55</v>
      </c>
      <c r="W7" s="16"/>
      <c r="X7" s="18">
        <f>(C7*0.68)+C7</f>
        <v>50949.36</v>
      </c>
      <c r="Y7" s="18">
        <f>(C7*0.7)+C7</f>
        <v>51555.899999999994</v>
      </c>
      <c r="Z7" s="18">
        <f>(C7*0.71)+C7</f>
        <v>51859.17</v>
      </c>
      <c r="AA7" s="18">
        <f>(C7*0.73)+C7</f>
        <v>52465.71</v>
      </c>
    </row>
    <row r="8" spans="1:28" s="5" customFormat="1" ht="16.5" thickTop="1" thickBot="1">
      <c r="A8" s="91" t="s">
        <v>219</v>
      </c>
      <c r="B8" s="19">
        <v>0.23</v>
      </c>
      <c r="C8" s="14">
        <v>26853</v>
      </c>
      <c r="D8" s="15"/>
      <c r="E8" s="15"/>
      <c r="F8" s="16"/>
      <c r="G8" s="16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8">
        <f>(C8*0.63)+C8</f>
        <v>43770.39</v>
      </c>
      <c r="V8" s="16"/>
      <c r="W8" s="18">
        <f>(C8*0.66)+C8</f>
        <v>44575.979999999996</v>
      </c>
      <c r="X8" s="18">
        <f>(C8*0.68)+C8</f>
        <v>45113.04</v>
      </c>
      <c r="Y8" s="16"/>
      <c r="Z8" s="18">
        <f>(C8*0.71)+C8</f>
        <v>45918.63</v>
      </c>
      <c r="AA8" s="18">
        <f>(C8*0.73)+C8</f>
        <v>46455.69</v>
      </c>
    </row>
    <row r="9" spans="1:28" s="5" customFormat="1" ht="16.5" thickTop="1" thickBot="1">
      <c r="A9" s="91" t="s">
        <v>77</v>
      </c>
      <c r="B9" s="19">
        <v>0.23</v>
      </c>
      <c r="C9" s="14">
        <v>26522</v>
      </c>
      <c r="D9" s="15"/>
      <c r="E9" s="15"/>
      <c r="F9" s="16"/>
      <c r="G9" s="16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8">
        <f t="shared" ref="U9:U29" si="0">(C9*0.63)+C9</f>
        <v>43230.86</v>
      </c>
      <c r="V9" s="16"/>
      <c r="W9" s="18">
        <f>(C9*0.66)+C9</f>
        <v>44026.520000000004</v>
      </c>
      <c r="X9" s="18">
        <f t="shared" ref="X9:X19" si="1">(C9*0.68)+C9</f>
        <v>44556.960000000006</v>
      </c>
      <c r="Y9" s="16"/>
      <c r="Z9" s="18">
        <f t="shared" ref="Z9" si="2">(C9*0.71)+C9</f>
        <v>45352.619999999995</v>
      </c>
      <c r="AA9" s="18">
        <f t="shared" ref="AA9" si="3">(C9*0.73)+C9</f>
        <v>45883.06</v>
      </c>
    </row>
    <row r="10" spans="1:28" s="5" customFormat="1" ht="16.5" thickTop="1" thickBot="1">
      <c r="A10" s="91" t="s">
        <v>82</v>
      </c>
      <c r="B10" s="19">
        <v>0.23</v>
      </c>
      <c r="C10" s="14">
        <v>26440</v>
      </c>
      <c r="D10" s="15"/>
      <c r="E10" s="15"/>
      <c r="F10" s="16"/>
      <c r="G10" s="16"/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8">
        <f t="shared" si="0"/>
        <v>43097.2</v>
      </c>
      <c r="V10" s="16"/>
      <c r="W10" s="18">
        <f t="shared" ref="W10:W19" si="4">(C10*0.66)+C10</f>
        <v>43890.400000000001</v>
      </c>
      <c r="X10" s="18">
        <f t="shared" si="1"/>
        <v>44419.199999999997</v>
      </c>
      <c r="Y10" s="16"/>
      <c r="Z10" s="18">
        <f t="shared" ref="Z10" si="5">(C10*0.71)+C10</f>
        <v>45212.399999999994</v>
      </c>
      <c r="AA10" s="18">
        <f t="shared" ref="AA10" si="6">(C10*0.73)+C10</f>
        <v>45741.2</v>
      </c>
    </row>
    <row r="11" spans="1:28" s="5" customFormat="1" ht="16.5" thickTop="1" thickBot="1">
      <c r="A11" s="91" t="s">
        <v>109</v>
      </c>
      <c r="B11" s="13">
        <v>0.2</v>
      </c>
      <c r="C11" s="14">
        <v>27100</v>
      </c>
      <c r="D11" s="15"/>
      <c r="E11" s="15"/>
      <c r="F11" s="16"/>
      <c r="G11" s="16"/>
      <c r="H11" s="15"/>
      <c r="I11" s="16"/>
      <c r="J11" s="16"/>
      <c r="K11" s="18">
        <f>(C11*0.45)+C11</f>
        <v>39295</v>
      </c>
      <c r="L11" s="16"/>
      <c r="M11" s="18">
        <f>(C11*0.5)+C11</f>
        <v>40650</v>
      </c>
      <c r="N11" s="16"/>
      <c r="O11" s="18">
        <f>(C11*0.53)+C11</f>
        <v>41463</v>
      </c>
      <c r="P11" s="16"/>
      <c r="Q11" s="18">
        <f>(C11*0.55)+C11</f>
        <v>42005</v>
      </c>
      <c r="R11" s="17">
        <f>(C11*0.5)+C11</f>
        <v>40650</v>
      </c>
      <c r="S11" s="17">
        <f>(C11*0.58)+C11</f>
        <v>42818</v>
      </c>
      <c r="T11" s="17">
        <f t="shared" ref="T11:T18" si="7">(C11*0.6)+C11</f>
        <v>43360</v>
      </c>
      <c r="U11" s="17">
        <f t="shared" ref="U11:U14" si="8">(C11*0.61)+C11</f>
        <v>43631</v>
      </c>
      <c r="V11" s="18">
        <f>(C11*0.63)+C11</f>
        <v>44173</v>
      </c>
      <c r="W11" s="18">
        <f>(C11*0.65)+C11</f>
        <v>44715</v>
      </c>
      <c r="X11" s="18">
        <f t="shared" ref="X11:X14" si="9">(C11*0.66)+C11</f>
        <v>44986</v>
      </c>
      <c r="Y11" s="18">
        <f>(C11*0.68)+C11</f>
        <v>45528</v>
      </c>
      <c r="Z11" s="16"/>
      <c r="AA11" s="16"/>
      <c r="AB11" s="4"/>
    </row>
    <row r="12" spans="1:28" s="5" customFormat="1" ht="16.5" thickTop="1" thickBot="1">
      <c r="A12" s="91" t="s">
        <v>211</v>
      </c>
      <c r="B12" s="13">
        <v>0.2</v>
      </c>
      <c r="C12" s="14">
        <v>28070</v>
      </c>
      <c r="D12" s="15"/>
      <c r="E12" s="15"/>
      <c r="F12" s="16"/>
      <c r="G12" s="16"/>
      <c r="H12" s="15"/>
      <c r="I12" s="16"/>
      <c r="J12" s="16"/>
      <c r="K12" s="18">
        <f>(C12*0.45)+C12</f>
        <v>40701.5</v>
      </c>
      <c r="L12" s="16"/>
      <c r="M12" s="18">
        <f>(C12*0.5)+C12</f>
        <v>42105</v>
      </c>
      <c r="N12" s="16"/>
      <c r="O12" s="18">
        <f>(C12*0.53)+C12</f>
        <v>42947.1</v>
      </c>
      <c r="P12" s="16"/>
      <c r="Q12" s="18">
        <f>(C12*0.55)+C12</f>
        <v>43508.5</v>
      </c>
      <c r="R12" s="17">
        <f t="shared" ref="R12:R15" si="10">(C12*0.5)+C12</f>
        <v>42105</v>
      </c>
      <c r="S12" s="17">
        <f t="shared" ref="S12:S14" si="11">(C12*0.58)+C12</f>
        <v>44350.6</v>
      </c>
      <c r="T12" s="17">
        <f t="shared" si="7"/>
        <v>44912</v>
      </c>
      <c r="U12" s="17">
        <f t="shared" si="8"/>
        <v>45192.7</v>
      </c>
      <c r="V12" s="18">
        <f>(C12*0.63)+C12</f>
        <v>45754.1</v>
      </c>
      <c r="W12" s="18">
        <f>(C12*0.65)+C12</f>
        <v>46315.5</v>
      </c>
      <c r="X12" s="18">
        <f t="shared" si="9"/>
        <v>46596.2</v>
      </c>
      <c r="Y12" s="18">
        <f>(C12*0.68)+C12</f>
        <v>47157.600000000006</v>
      </c>
      <c r="Z12" s="16"/>
      <c r="AA12" s="16"/>
      <c r="AB12" s="4"/>
    </row>
    <row r="13" spans="1:28" s="5" customFormat="1" ht="16.5" thickTop="1" thickBot="1">
      <c r="A13" s="91" t="s">
        <v>222</v>
      </c>
      <c r="B13" s="13">
        <v>0.2</v>
      </c>
      <c r="C13" s="14">
        <v>27327</v>
      </c>
      <c r="D13" s="15"/>
      <c r="E13" s="15"/>
      <c r="F13" s="16"/>
      <c r="G13" s="16"/>
      <c r="H13" s="15"/>
      <c r="I13" s="16"/>
      <c r="J13" s="16"/>
      <c r="K13" s="18">
        <f>(C13*0.45)+C13</f>
        <v>39624.15</v>
      </c>
      <c r="L13" s="16"/>
      <c r="M13" s="18">
        <f>(C13*0.5)+C13</f>
        <v>40990.5</v>
      </c>
      <c r="N13" s="16"/>
      <c r="O13" s="18">
        <f>(C13*0.53)+C13</f>
        <v>41810.31</v>
      </c>
      <c r="P13" s="16"/>
      <c r="Q13" s="18">
        <f>(C13*0.55)+C13</f>
        <v>42356.85</v>
      </c>
      <c r="R13" s="17">
        <f t="shared" si="10"/>
        <v>40990.5</v>
      </c>
      <c r="S13" s="17">
        <f t="shared" si="11"/>
        <v>43176.659999999996</v>
      </c>
      <c r="T13" s="17">
        <f t="shared" si="7"/>
        <v>43723.199999999997</v>
      </c>
      <c r="U13" s="17">
        <f t="shared" si="8"/>
        <v>43996.47</v>
      </c>
      <c r="V13" s="18">
        <f>(C13*0.63)+C13</f>
        <v>44543.009999999995</v>
      </c>
      <c r="W13" s="18">
        <f>(C13*0.65)+C13</f>
        <v>45089.55</v>
      </c>
      <c r="X13" s="18">
        <f t="shared" si="9"/>
        <v>45362.82</v>
      </c>
      <c r="Y13" s="18">
        <f>(C13*0.68)+C13</f>
        <v>45909.36</v>
      </c>
      <c r="Z13" s="16"/>
      <c r="AA13" s="16"/>
      <c r="AB13" s="4"/>
    </row>
    <row r="14" spans="1:28" s="5" customFormat="1" ht="16.5" thickTop="1" thickBot="1">
      <c r="A14" s="91" t="s">
        <v>110</v>
      </c>
      <c r="B14" s="13">
        <v>0.2</v>
      </c>
      <c r="C14" s="14">
        <v>27183</v>
      </c>
      <c r="D14" s="15"/>
      <c r="E14" s="15"/>
      <c r="F14" s="16"/>
      <c r="G14" s="16"/>
      <c r="H14" s="15"/>
      <c r="I14" s="16"/>
      <c r="J14" s="16"/>
      <c r="K14" s="18">
        <f>(C14*0.45)+C14</f>
        <v>39415.35</v>
      </c>
      <c r="L14" s="16"/>
      <c r="M14" s="18">
        <f t="shared" ref="M14:M54" si="12">(C14*0.5)+C14</f>
        <v>40774.5</v>
      </c>
      <c r="N14" s="16"/>
      <c r="O14" s="18">
        <f>(C14*0.53)+C14</f>
        <v>41589.990000000005</v>
      </c>
      <c r="P14" s="16"/>
      <c r="Q14" s="18">
        <f>(C14*0.55)+C14</f>
        <v>42133.65</v>
      </c>
      <c r="R14" s="17">
        <f t="shared" si="10"/>
        <v>40774.5</v>
      </c>
      <c r="S14" s="17">
        <f t="shared" si="11"/>
        <v>42949.14</v>
      </c>
      <c r="T14" s="17">
        <f t="shared" si="7"/>
        <v>43492.800000000003</v>
      </c>
      <c r="U14" s="17">
        <f t="shared" si="8"/>
        <v>43764.630000000005</v>
      </c>
      <c r="V14" s="18">
        <f>(C14*0.63)+C14</f>
        <v>44308.29</v>
      </c>
      <c r="W14" s="18">
        <f>(C14*0.65)+C14</f>
        <v>44851.95</v>
      </c>
      <c r="X14" s="18">
        <f t="shared" si="9"/>
        <v>45123.78</v>
      </c>
      <c r="Y14" s="18">
        <f>(C14*0.68)+C14</f>
        <v>45667.44</v>
      </c>
      <c r="Z14" s="16"/>
      <c r="AA14" s="16"/>
      <c r="AB14" s="4"/>
    </row>
    <row r="15" spans="1:28" s="4" customFormat="1" ht="16.5" thickTop="1" thickBot="1">
      <c r="A15" s="91" t="s">
        <v>44</v>
      </c>
      <c r="B15" s="13">
        <v>0.2</v>
      </c>
      <c r="C15" s="14">
        <v>26811</v>
      </c>
      <c r="D15" s="15"/>
      <c r="E15" s="15"/>
      <c r="F15" s="16"/>
      <c r="G15" s="16"/>
      <c r="H15" s="15"/>
      <c r="I15" s="16"/>
      <c r="J15" s="16"/>
      <c r="K15" s="18">
        <f>(C15*0.45)+C15</f>
        <v>38875.949999999997</v>
      </c>
      <c r="L15" s="16"/>
      <c r="M15" s="18">
        <f t="shared" si="12"/>
        <v>40216.5</v>
      </c>
      <c r="N15" s="16"/>
      <c r="O15" s="18">
        <f>(C15*0.53)+C15</f>
        <v>41020.83</v>
      </c>
      <c r="P15" s="16"/>
      <c r="Q15" s="18">
        <f>(C15*0.55)+C15</f>
        <v>41557.050000000003</v>
      </c>
      <c r="R15" s="17">
        <f t="shared" si="10"/>
        <v>40216.5</v>
      </c>
      <c r="S15" s="17">
        <f t="shared" ref="S15:S29" si="13">(C15*0.58)+C15</f>
        <v>42361.38</v>
      </c>
      <c r="T15" s="17">
        <f t="shared" si="7"/>
        <v>42897.599999999999</v>
      </c>
      <c r="U15" s="18">
        <f t="shared" si="0"/>
        <v>43701.93</v>
      </c>
      <c r="V15" s="18">
        <f t="shared" ref="V15:V19" si="14">(C15*0.65)+C15</f>
        <v>44238.15</v>
      </c>
      <c r="W15" s="18">
        <f t="shared" si="4"/>
        <v>44506.26</v>
      </c>
      <c r="X15" s="18">
        <f t="shared" si="1"/>
        <v>45042.479999999996</v>
      </c>
      <c r="Y15" s="18">
        <f t="shared" ref="Y15:Y19" si="15">(C15*0.7)+C15</f>
        <v>45578.7</v>
      </c>
      <c r="Z15" s="16"/>
      <c r="AA15" s="16"/>
    </row>
    <row r="16" spans="1:28" s="5" customFormat="1" ht="16.5" thickTop="1" thickBot="1">
      <c r="A16" s="91" t="s">
        <v>52</v>
      </c>
      <c r="B16" s="13">
        <v>0.2</v>
      </c>
      <c r="C16" s="14">
        <v>25883</v>
      </c>
      <c r="D16" s="15"/>
      <c r="E16" s="15"/>
      <c r="F16" s="16"/>
      <c r="G16" s="16"/>
      <c r="H16" s="15"/>
      <c r="I16" s="16"/>
      <c r="J16" s="16"/>
      <c r="K16" s="18">
        <f t="shared" ref="K16:K19" si="16">(C16*0.45)+C16</f>
        <v>37530.35</v>
      </c>
      <c r="L16" s="16"/>
      <c r="M16" s="18">
        <f t="shared" si="12"/>
        <v>38824.5</v>
      </c>
      <c r="N16" s="16"/>
      <c r="O16" s="18">
        <f t="shared" ref="O16:O54" si="17">(C16*0.53)+C16</f>
        <v>39600.99</v>
      </c>
      <c r="P16" s="16"/>
      <c r="Q16" s="18">
        <f t="shared" ref="Q16:Q54" si="18">(C16*0.55)+C16</f>
        <v>40118.65</v>
      </c>
      <c r="R16" s="17">
        <f t="shared" ref="R16:R29" si="19">(C16*0.5)+C16</f>
        <v>38824.5</v>
      </c>
      <c r="S16" s="17">
        <f t="shared" si="13"/>
        <v>40895.14</v>
      </c>
      <c r="T16" s="17">
        <f t="shared" si="7"/>
        <v>41412.800000000003</v>
      </c>
      <c r="U16" s="18">
        <f t="shared" si="0"/>
        <v>42189.29</v>
      </c>
      <c r="V16" s="18">
        <f t="shared" si="14"/>
        <v>42706.95</v>
      </c>
      <c r="W16" s="18">
        <f t="shared" si="4"/>
        <v>42965.78</v>
      </c>
      <c r="X16" s="18">
        <f t="shared" si="1"/>
        <v>43483.44</v>
      </c>
      <c r="Y16" s="18">
        <f t="shared" si="15"/>
        <v>44001.1</v>
      </c>
      <c r="Z16" s="16"/>
      <c r="AA16" s="16"/>
    </row>
    <row r="17" spans="1:28" s="5" customFormat="1" ht="16.5" thickTop="1" thickBot="1">
      <c r="A17" s="91" t="s">
        <v>81</v>
      </c>
      <c r="B17" s="13">
        <v>0.2</v>
      </c>
      <c r="C17" s="14">
        <v>25800</v>
      </c>
      <c r="D17" s="15"/>
      <c r="E17" s="15"/>
      <c r="F17" s="16"/>
      <c r="G17" s="16"/>
      <c r="H17" s="15"/>
      <c r="I17" s="16"/>
      <c r="J17" s="16"/>
      <c r="K17" s="18">
        <f t="shared" si="16"/>
        <v>37410</v>
      </c>
      <c r="L17" s="16"/>
      <c r="M17" s="18">
        <f t="shared" si="12"/>
        <v>38700</v>
      </c>
      <c r="N17" s="16"/>
      <c r="O17" s="18">
        <f t="shared" si="17"/>
        <v>39474</v>
      </c>
      <c r="P17" s="16"/>
      <c r="Q17" s="18">
        <f t="shared" si="18"/>
        <v>39990</v>
      </c>
      <c r="R17" s="17">
        <f t="shared" si="19"/>
        <v>38700</v>
      </c>
      <c r="S17" s="17">
        <f t="shared" si="13"/>
        <v>40764</v>
      </c>
      <c r="T17" s="17">
        <f t="shared" si="7"/>
        <v>41280</v>
      </c>
      <c r="U17" s="18">
        <f t="shared" si="0"/>
        <v>42054</v>
      </c>
      <c r="V17" s="18">
        <f t="shared" si="14"/>
        <v>42570</v>
      </c>
      <c r="W17" s="18">
        <f t="shared" si="4"/>
        <v>42828</v>
      </c>
      <c r="X17" s="18">
        <f t="shared" si="1"/>
        <v>43344</v>
      </c>
      <c r="Y17" s="18">
        <f t="shared" si="15"/>
        <v>43860</v>
      </c>
      <c r="Z17" s="16"/>
      <c r="AA17" s="16"/>
    </row>
    <row r="18" spans="1:28" s="5" customFormat="1" ht="16.5" thickTop="1" thickBot="1">
      <c r="A18" s="91" t="s">
        <v>53</v>
      </c>
      <c r="B18" s="13">
        <v>0.2</v>
      </c>
      <c r="C18" s="14">
        <v>25697</v>
      </c>
      <c r="D18" s="15"/>
      <c r="E18" s="15"/>
      <c r="F18" s="16"/>
      <c r="G18" s="16"/>
      <c r="H18" s="15"/>
      <c r="I18" s="16"/>
      <c r="J18" s="16"/>
      <c r="K18" s="18">
        <f t="shared" si="16"/>
        <v>37260.65</v>
      </c>
      <c r="L18" s="16"/>
      <c r="M18" s="18">
        <f t="shared" si="12"/>
        <v>38545.5</v>
      </c>
      <c r="N18" s="16"/>
      <c r="O18" s="18">
        <f t="shared" si="17"/>
        <v>39316.410000000003</v>
      </c>
      <c r="P18" s="16"/>
      <c r="Q18" s="18">
        <f t="shared" si="18"/>
        <v>39830.35</v>
      </c>
      <c r="R18" s="17">
        <f t="shared" si="19"/>
        <v>38545.5</v>
      </c>
      <c r="S18" s="17">
        <f t="shared" si="13"/>
        <v>40601.259999999995</v>
      </c>
      <c r="T18" s="17">
        <f t="shared" si="7"/>
        <v>41115.199999999997</v>
      </c>
      <c r="U18" s="18">
        <f t="shared" si="0"/>
        <v>41886.11</v>
      </c>
      <c r="V18" s="18">
        <f t="shared" si="14"/>
        <v>42400.05</v>
      </c>
      <c r="W18" s="18">
        <f t="shared" si="4"/>
        <v>42657.020000000004</v>
      </c>
      <c r="X18" s="18">
        <f t="shared" si="1"/>
        <v>43170.960000000006</v>
      </c>
      <c r="Y18" s="18">
        <f t="shared" si="15"/>
        <v>43684.899999999994</v>
      </c>
      <c r="Z18" s="16"/>
      <c r="AA18" s="16"/>
    </row>
    <row r="19" spans="1:28" s="5" customFormat="1" ht="16.5" thickTop="1" thickBot="1">
      <c r="A19" s="91" t="s">
        <v>45</v>
      </c>
      <c r="B19" s="13">
        <v>0.2</v>
      </c>
      <c r="C19" s="14">
        <v>25181</v>
      </c>
      <c r="D19" s="15"/>
      <c r="E19" s="15"/>
      <c r="F19" s="16"/>
      <c r="G19" s="16"/>
      <c r="H19" s="15"/>
      <c r="I19" s="16"/>
      <c r="J19" s="16"/>
      <c r="K19" s="18">
        <f t="shared" si="16"/>
        <v>36512.449999999997</v>
      </c>
      <c r="L19" s="16"/>
      <c r="M19" s="18">
        <f t="shared" si="12"/>
        <v>37771.5</v>
      </c>
      <c r="N19" s="16"/>
      <c r="O19" s="18">
        <f t="shared" si="17"/>
        <v>38526.93</v>
      </c>
      <c r="P19" s="16"/>
      <c r="Q19" s="18">
        <f t="shared" si="18"/>
        <v>39030.550000000003</v>
      </c>
      <c r="R19" s="17">
        <f t="shared" si="19"/>
        <v>37771.5</v>
      </c>
      <c r="S19" s="17">
        <f t="shared" si="13"/>
        <v>39785.979999999996</v>
      </c>
      <c r="T19" s="17">
        <f t="shared" ref="T19" si="20">(C19*0.6)+C19</f>
        <v>40289.599999999999</v>
      </c>
      <c r="U19" s="18">
        <f t="shared" si="0"/>
        <v>41045.03</v>
      </c>
      <c r="V19" s="18">
        <f t="shared" si="14"/>
        <v>41548.65</v>
      </c>
      <c r="W19" s="18">
        <f t="shared" si="4"/>
        <v>41800.46</v>
      </c>
      <c r="X19" s="18">
        <f t="shared" si="1"/>
        <v>42304.08</v>
      </c>
      <c r="Y19" s="18">
        <f t="shared" si="15"/>
        <v>42807.7</v>
      </c>
      <c r="Z19" s="16"/>
      <c r="AA19" s="16"/>
    </row>
    <row r="20" spans="1:28" s="4" customFormat="1" ht="16.5" thickTop="1" thickBot="1">
      <c r="A20" s="97" t="s">
        <v>223</v>
      </c>
      <c r="B20" s="19">
        <v>0.18</v>
      </c>
      <c r="C20" s="14">
        <v>24747</v>
      </c>
      <c r="D20" s="15"/>
      <c r="E20" s="15"/>
      <c r="F20" s="16"/>
      <c r="G20" s="16"/>
      <c r="H20" s="15"/>
      <c r="I20" s="16"/>
      <c r="J20" s="16"/>
      <c r="K20" s="16"/>
      <c r="L20" s="18">
        <f>(C20*0.48)+C20</f>
        <v>36625.56</v>
      </c>
      <c r="M20" s="16"/>
      <c r="N20" s="18">
        <f>(C20*0.51)+C20</f>
        <v>37367.97</v>
      </c>
      <c r="O20" s="18">
        <f>(C20*0.53)+C20</f>
        <v>37862.910000000003</v>
      </c>
      <c r="P20" s="18">
        <f>(C20*0.54)+C20</f>
        <v>38110.380000000005</v>
      </c>
      <c r="Q20" s="16"/>
      <c r="R20" s="17">
        <f>(C20*0.5)+C20</f>
        <v>37120.5</v>
      </c>
      <c r="S20" s="17">
        <f>(C20*0.58)+C20</f>
        <v>39100.259999999995</v>
      </c>
      <c r="T20" s="16"/>
      <c r="U20" s="18">
        <f>(C20*0.63)+C20</f>
        <v>40337.61</v>
      </c>
      <c r="V20" s="16"/>
      <c r="W20" s="16"/>
      <c r="X20" s="16"/>
      <c r="Y20" s="16"/>
      <c r="Z20" s="16"/>
      <c r="AA20" s="16"/>
    </row>
    <row r="21" spans="1:28" s="4" customFormat="1" ht="16.5" thickTop="1" thickBot="1">
      <c r="A21" s="91" t="s">
        <v>54</v>
      </c>
      <c r="B21" s="19">
        <v>0.18</v>
      </c>
      <c r="C21" s="14">
        <v>24706</v>
      </c>
      <c r="D21" s="15"/>
      <c r="E21" s="15"/>
      <c r="F21" s="16"/>
      <c r="G21" s="16"/>
      <c r="H21" s="15"/>
      <c r="I21" s="16"/>
      <c r="J21" s="16"/>
      <c r="K21" s="16"/>
      <c r="L21" s="18">
        <f>(C21*0.48)+C21</f>
        <v>36564.879999999997</v>
      </c>
      <c r="M21" s="16"/>
      <c r="N21" s="18">
        <f>(C21*0.51)+C21</f>
        <v>37306.06</v>
      </c>
      <c r="O21" s="18">
        <f t="shared" si="17"/>
        <v>37800.18</v>
      </c>
      <c r="P21" s="18">
        <f>(C21*0.54)+C21</f>
        <v>38047.240000000005</v>
      </c>
      <c r="Q21" s="16"/>
      <c r="R21" s="17">
        <f t="shared" si="19"/>
        <v>37059</v>
      </c>
      <c r="S21" s="17">
        <f t="shared" si="13"/>
        <v>39035.479999999996</v>
      </c>
      <c r="T21" s="16"/>
      <c r="U21" s="18">
        <f t="shared" si="0"/>
        <v>40270.78</v>
      </c>
      <c r="V21" s="16"/>
      <c r="W21" s="16"/>
      <c r="X21" s="16"/>
      <c r="Y21" s="16"/>
      <c r="Z21" s="16"/>
      <c r="AA21" s="16"/>
    </row>
    <row r="22" spans="1:28" s="4" customFormat="1" ht="16.5" thickTop="1" thickBot="1">
      <c r="A22" s="91" t="s">
        <v>12</v>
      </c>
      <c r="B22" s="19">
        <v>0.18</v>
      </c>
      <c r="C22" s="14">
        <v>24417</v>
      </c>
      <c r="D22" s="15"/>
      <c r="E22" s="15"/>
      <c r="F22" s="16"/>
      <c r="G22" s="16"/>
      <c r="H22" s="15"/>
      <c r="I22" s="16"/>
      <c r="J22" s="16"/>
      <c r="K22" s="16"/>
      <c r="L22" s="18">
        <f t="shared" ref="L22:L54" si="21">(C22*0.48)+C22</f>
        <v>36137.160000000003</v>
      </c>
      <c r="M22" s="16"/>
      <c r="N22" s="18">
        <f t="shared" ref="N22:N54" si="22">(C22*0.51)+C22</f>
        <v>36869.67</v>
      </c>
      <c r="O22" s="18">
        <f t="shared" si="17"/>
        <v>37358.01</v>
      </c>
      <c r="P22" s="18">
        <f t="shared" ref="P22" si="23">(C22*0.54)+C22</f>
        <v>37602.18</v>
      </c>
      <c r="Q22" s="16"/>
      <c r="R22" s="17">
        <f t="shared" si="19"/>
        <v>36625.5</v>
      </c>
      <c r="S22" s="17">
        <f t="shared" si="13"/>
        <v>38578.86</v>
      </c>
      <c r="T22" s="16"/>
      <c r="U22" s="18">
        <f t="shared" si="0"/>
        <v>39799.71</v>
      </c>
      <c r="V22" s="16"/>
      <c r="W22" s="16"/>
      <c r="X22" s="16"/>
      <c r="Y22" s="16"/>
      <c r="Z22" s="16"/>
      <c r="AA22" s="16"/>
    </row>
    <row r="23" spans="1:28" s="4" customFormat="1" ht="16.5" thickTop="1" thickBot="1">
      <c r="A23" s="91" t="s">
        <v>7</v>
      </c>
      <c r="B23" s="19">
        <v>0.18</v>
      </c>
      <c r="C23" s="14">
        <v>24273</v>
      </c>
      <c r="D23" s="15"/>
      <c r="E23" s="15"/>
      <c r="F23" s="16"/>
      <c r="G23" s="16"/>
      <c r="H23" s="15"/>
      <c r="I23" s="16"/>
      <c r="J23" s="16"/>
      <c r="K23" s="16"/>
      <c r="L23" s="18">
        <f t="shared" si="21"/>
        <v>35924.04</v>
      </c>
      <c r="M23" s="16"/>
      <c r="N23" s="18">
        <f t="shared" si="22"/>
        <v>36652.229999999996</v>
      </c>
      <c r="O23" s="18">
        <f t="shared" si="17"/>
        <v>37137.69</v>
      </c>
      <c r="P23" s="18">
        <f t="shared" ref="P23:P29" si="24">(C23*0.54)+C23</f>
        <v>37380.42</v>
      </c>
      <c r="Q23" s="16"/>
      <c r="R23" s="17">
        <f t="shared" si="19"/>
        <v>36409.5</v>
      </c>
      <c r="S23" s="17">
        <f t="shared" si="13"/>
        <v>38351.339999999997</v>
      </c>
      <c r="T23" s="16"/>
      <c r="U23" s="18">
        <f t="shared" si="0"/>
        <v>39564.99</v>
      </c>
      <c r="V23" s="16"/>
      <c r="W23" s="16"/>
      <c r="X23" s="16"/>
      <c r="Y23" s="16"/>
      <c r="Z23" s="16"/>
      <c r="AA23" s="16"/>
    </row>
    <row r="24" spans="1:28" s="4" customFormat="1" ht="16.5" thickTop="1" thickBot="1">
      <c r="A24" s="91" t="s">
        <v>4</v>
      </c>
      <c r="B24" s="19">
        <v>0.18</v>
      </c>
      <c r="C24" s="14">
        <v>24004</v>
      </c>
      <c r="D24" s="15"/>
      <c r="E24" s="15"/>
      <c r="F24" s="16"/>
      <c r="G24" s="16"/>
      <c r="H24" s="15"/>
      <c r="I24" s="16"/>
      <c r="J24" s="16"/>
      <c r="K24" s="16"/>
      <c r="L24" s="18">
        <f t="shared" si="21"/>
        <v>35525.919999999998</v>
      </c>
      <c r="M24" s="16"/>
      <c r="N24" s="18">
        <f t="shared" si="22"/>
        <v>36246.04</v>
      </c>
      <c r="O24" s="18">
        <f t="shared" si="17"/>
        <v>36726.120000000003</v>
      </c>
      <c r="P24" s="18">
        <f t="shared" si="24"/>
        <v>36966.160000000003</v>
      </c>
      <c r="Q24" s="16"/>
      <c r="R24" s="17">
        <f t="shared" si="19"/>
        <v>36006</v>
      </c>
      <c r="S24" s="17">
        <f t="shared" si="13"/>
        <v>37926.32</v>
      </c>
      <c r="T24" s="16"/>
      <c r="U24" s="18">
        <f t="shared" si="0"/>
        <v>39126.520000000004</v>
      </c>
      <c r="V24" s="16"/>
      <c r="W24" s="16"/>
      <c r="X24" s="16"/>
      <c r="Y24" s="16"/>
      <c r="Z24" s="16"/>
      <c r="AA24" s="16"/>
    </row>
    <row r="25" spans="1:28" s="4" customFormat="1" ht="16.5" thickTop="1" thickBot="1">
      <c r="A25" s="91" t="s">
        <v>6</v>
      </c>
      <c r="B25" s="19">
        <v>0.18</v>
      </c>
      <c r="C25" s="14">
        <v>24004</v>
      </c>
      <c r="D25" s="15"/>
      <c r="E25" s="15"/>
      <c r="F25" s="16"/>
      <c r="G25" s="16"/>
      <c r="H25" s="15"/>
      <c r="I25" s="16"/>
      <c r="J25" s="16"/>
      <c r="K25" s="16"/>
      <c r="L25" s="18">
        <f t="shared" si="21"/>
        <v>35525.919999999998</v>
      </c>
      <c r="M25" s="16"/>
      <c r="N25" s="18">
        <f t="shared" si="22"/>
        <v>36246.04</v>
      </c>
      <c r="O25" s="18">
        <f t="shared" si="17"/>
        <v>36726.120000000003</v>
      </c>
      <c r="P25" s="18">
        <f t="shared" si="24"/>
        <v>36966.160000000003</v>
      </c>
      <c r="Q25" s="16"/>
      <c r="R25" s="17">
        <f t="shared" si="19"/>
        <v>36006</v>
      </c>
      <c r="S25" s="17">
        <f t="shared" si="13"/>
        <v>37926.32</v>
      </c>
      <c r="T25" s="16"/>
      <c r="U25" s="18">
        <f t="shared" si="0"/>
        <v>39126.520000000004</v>
      </c>
      <c r="V25" s="16"/>
      <c r="W25" s="16"/>
      <c r="X25" s="16"/>
      <c r="Y25" s="16"/>
      <c r="Z25" s="16"/>
      <c r="AA25" s="16"/>
    </row>
    <row r="26" spans="1:28" s="4" customFormat="1" ht="16.5" thickTop="1" thickBot="1">
      <c r="A26" s="91" t="s">
        <v>217</v>
      </c>
      <c r="B26" s="19">
        <v>0.18</v>
      </c>
      <c r="C26" s="14">
        <v>23942</v>
      </c>
      <c r="D26" s="15"/>
      <c r="E26" s="15"/>
      <c r="F26" s="16"/>
      <c r="G26" s="16"/>
      <c r="H26" s="15"/>
      <c r="I26" s="16"/>
      <c r="J26" s="16"/>
      <c r="K26" s="16"/>
      <c r="L26" s="18">
        <f t="shared" si="21"/>
        <v>35434.160000000003</v>
      </c>
      <c r="M26" s="16"/>
      <c r="N26" s="18">
        <f t="shared" si="22"/>
        <v>36152.42</v>
      </c>
      <c r="O26" s="18">
        <f t="shared" si="17"/>
        <v>36631.26</v>
      </c>
      <c r="P26" s="18">
        <f t="shared" si="24"/>
        <v>36870.68</v>
      </c>
      <c r="Q26" s="16"/>
      <c r="R26" s="17">
        <f t="shared" si="19"/>
        <v>35913</v>
      </c>
      <c r="S26" s="17">
        <f t="shared" si="13"/>
        <v>37828.36</v>
      </c>
      <c r="T26" s="16"/>
      <c r="U26" s="18">
        <f t="shared" si="0"/>
        <v>39025.46</v>
      </c>
      <c r="V26" s="16"/>
      <c r="W26" s="16"/>
      <c r="X26" s="16"/>
      <c r="Y26" s="16"/>
      <c r="Z26" s="16"/>
      <c r="AA26" s="16"/>
    </row>
    <row r="27" spans="1:28" s="4" customFormat="1" ht="16.5" thickTop="1" thickBot="1">
      <c r="A27" s="91" t="s">
        <v>14</v>
      </c>
      <c r="B27" s="19">
        <v>0.18</v>
      </c>
      <c r="C27" s="14">
        <v>23860</v>
      </c>
      <c r="D27" s="15"/>
      <c r="E27" s="15"/>
      <c r="F27" s="16"/>
      <c r="G27" s="16"/>
      <c r="H27" s="15"/>
      <c r="I27" s="16"/>
      <c r="J27" s="16"/>
      <c r="K27" s="16"/>
      <c r="L27" s="18">
        <f t="shared" si="21"/>
        <v>35312.800000000003</v>
      </c>
      <c r="M27" s="16"/>
      <c r="N27" s="18">
        <f t="shared" si="22"/>
        <v>36028.6</v>
      </c>
      <c r="O27" s="18">
        <f t="shared" si="17"/>
        <v>36505.800000000003</v>
      </c>
      <c r="P27" s="18">
        <f t="shared" si="24"/>
        <v>36744.400000000001</v>
      </c>
      <c r="Q27" s="16"/>
      <c r="R27" s="17">
        <f t="shared" si="19"/>
        <v>35790</v>
      </c>
      <c r="S27" s="17">
        <f t="shared" si="13"/>
        <v>37698.800000000003</v>
      </c>
      <c r="T27" s="16"/>
      <c r="U27" s="18">
        <f t="shared" si="0"/>
        <v>38891.800000000003</v>
      </c>
      <c r="V27" s="16"/>
      <c r="W27" s="16"/>
      <c r="X27" s="16"/>
      <c r="Y27" s="16"/>
      <c r="Z27" s="16"/>
      <c r="AA27" s="16"/>
    </row>
    <row r="28" spans="1:28" s="4" customFormat="1" ht="16.5" thickTop="1" thickBot="1">
      <c r="A28" s="91" t="s">
        <v>69</v>
      </c>
      <c r="B28" s="19">
        <v>0.18</v>
      </c>
      <c r="C28" s="14">
        <v>23530</v>
      </c>
      <c r="D28" s="15"/>
      <c r="E28" s="15"/>
      <c r="F28" s="16"/>
      <c r="G28" s="16"/>
      <c r="H28" s="15"/>
      <c r="I28" s="16"/>
      <c r="J28" s="16"/>
      <c r="K28" s="16"/>
      <c r="L28" s="18">
        <f>(C28*0.48)+C28</f>
        <v>34824.400000000001</v>
      </c>
      <c r="M28" s="16"/>
      <c r="N28" s="18">
        <f>(C28*0.51)+C28</f>
        <v>35530.300000000003</v>
      </c>
      <c r="O28" s="18">
        <f t="shared" si="17"/>
        <v>36000.9</v>
      </c>
      <c r="P28" s="18">
        <f t="shared" si="24"/>
        <v>36236.199999999997</v>
      </c>
      <c r="Q28" s="16"/>
      <c r="R28" s="17">
        <f t="shared" si="19"/>
        <v>35295</v>
      </c>
      <c r="S28" s="17">
        <f t="shared" si="13"/>
        <v>37177.4</v>
      </c>
      <c r="T28" s="16"/>
      <c r="U28" s="18">
        <f t="shared" si="0"/>
        <v>38353.9</v>
      </c>
      <c r="V28" s="16"/>
      <c r="W28" s="16"/>
      <c r="X28" s="16"/>
      <c r="Y28" s="16"/>
      <c r="Z28" s="16"/>
      <c r="AA28" s="16"/>
    </row>
    <row r="29" spans="1:28" s="4" customFormat="1" ht="16.5" thickTop="1" thickBot="1">
      <c r="A29" s="91" t="s">
        <v>22</v>
      </c>
      <c r="B29" s="19">
        <v>0.18</v>
      </c>
      <c r="C29" s="14">
        <v>23365</v>
      </c>
      <c r="D29" s="15"/>
      <c r="E29" s="15"/>
      <c r="F29" s="16"/>
      <c r="G29" s="16"/>
      <c r="H29" s="15"/>
      <c r="I29" s="16"/>
      <c r="J29" s="16"/>
      <c r="K29" s="16"/>
      <c r="L29" s="18">
        <f t="shared" si="21"/>
        <v>34580.199999999997</v>
      </c>
      <c r="M29" s="16"/>
      <c r="N29" s="18">
        <f t="shared" si="22"/>
        <v>35281.15</v>
      </c>
      <c r="O29" s="18">
        <f t="shared" si="17"/>
        <v>35748.449999999997</v>
      </c>
      <c r="P29" s="18">
        <f t="shared" si="24"/>
        <v>35982.1</v>
      </c>
      <c r="Q29" s="16"/>
      <c r="R29" s="17">
        <f t="shared" si="19"/>
        <v>35047.5</v>
      </c>
      <c r="S29" s="17">
        <f t="shared" si="13"/>
        <v>36916.699999999997</v>
      </c>
      <c r="T29" s="16"/>
      <c r="U29" s="18">
        <f t="shared" si="0"/>
        <v>38084.949999999997</v>
      </c>
      <c r="V29" s="16"/>
      <c r="W29" s="16"/>
      <c r="X29" s="16"/>
      <c r="Y29" s="16"/>
      <c r="Z29" s="16"/>
      <c r="AA29" s="16"/>
    </row>
    <row r="30" spans="1:28" s="4" customFormat="1" ht="16.5" thickTop="1" thickBot="1">
      <c r="A30" s="91" t="s">
        <v>24</v>
      </c>
      <c r="B30" s="19">
        <v>0.15</v>
      </c>
      <c r="C30" s="14">
        <v>26667</v>
      </c>
      <c r="D30" s="15"/>
      <c r="E30" s="15"/>
      <c r="F30" s="16"/>
      <c r="G30" s="18">
        <f>(C30*0.38)+C30</f>
        <v>36800.46</v>
      </c>
      <c r="H30" s="15"/>
      <c r="I30" s="18">
        <f>(C30*0.41)+C30</f>
        <v>37600.47</v>
      </c>
      <c r="J30" s="18">
        <f>(C30*0.43)+C30</f>
        <v>38133.81</v>
      </c>
      <c r="K30" s="18">
        <f>(C30*0.45)+C30</f>
        <v>38667.15</v>
      </c>
      <c r="L30" s="18">
        <f t="shared" si="21"/>
        <v>39467.160000000003</v>
      </c>
      <c r="M30" s="18">
        <f t="shared" si="12"/>
        <v>40000.5</v>
      </c>
      <c r="N30" s="18">
        <f t="shared" si="22"/>
        <v>40267.17</v>
      </c>
      <c r="O30" s="18">
        <f t="shared" si="17"/>
        <v>40800.51</v>
      </c>
      <c r="P30" s="16"/>
      <c r="Q30" s="18">
        <f t="shared" si="18"/>
        <v>41333.85</v>
      </c>
      <c r="R30" s="16"/>
      <c r="S30" s="16"/>
      <c r="T30" s="17">
        <f>(C30*0.6)+C30</f>
        <v>42667.199999999997</v>
      </c>
      <c r="U30" s="16"/>
      <c r="V30" s="16"/>
      <c r="W30" s="16"/>
      <c r="X30" s="16"/>
      <c r="Y30" s="16"/>
      <c r="Z30" s="16"/>
      <c r="AA30" s="16"/>
    </row>
    <row r="31" spans="1:28" s="5" customFormat="1" ht="16.5" thickTop="1" thickBot="1">
      <c r="A31" s="91" t="s">
        <v>78</v>
      </c>
      <c r="B31" s="19">
        <v>0.15</v>
      </c>
      <c r="C31" s="14">
        <v>25552</v>
      </c>
      <c r="D31" s="15"/>
      <c r="E31" s="15"/>
      <c r="F31" s="16"/>
      <c r="G31" s="18">
        <f t="shared" ref="G31:G76" si="25">(C31*0.38)+C31</f>
        <v>35261.760000000002</v>
      </c>
      <c r="H31" s="15"/>
      <c r="I31" s="18">
        <f>(C31*0.41)+C31</f>
        <v>36028.32</v>
      </c>
      <c r="J31" s="18">
        <f>(C31*0.43)+C31</f>
        <v>36539.360000000001</v>
      </c>
      <c r="K31" s="18">
        <f t="shared" ref="K31:K41" si="26">(C31*0.45)+C31</f>
        <v>37050.400000000001</v>
      </c>
      <c r="L31" s="18">
        <f t="shared" si="21"/>
        <v>37816.959999999999</v>
      </c>
      <c r="M31" s="18">
        <f t="shared" si="12"/>
        <v>38328</v>
      </c>
      <c r="N31" s="18">
        <f t="shared" si="22"/>
        <v>38583.520000000004</v>
      </c>
      <c r="O31" s="18">
        <f t="shared" si="17"/>
        <v>39094.559999999998</v>
      </c>
      <c r="P31" s="16"/>
      <c r="Q31" s="18">
        <f t="shared" si="18"/>
        <v>39605.599999999999</v>
      </c>
      <c r="R31" s="16"/>
      <c r="S31" s="16"/>
      <c r="T31" s="17">
        <f>(C31*0.6)+C31</f>
        <v>40883.199999999997</v>
      </c>
      <c r="U31" s="16"/>
      <c r="V31" s="16"/>
      <c r="W31" s="16"/>
      <c r="X31" s="16"/>
      <c r="Y31" s="16"/>
      <c r="Z31" s="16"/>
      <c r="AA31" s="16"/>
    </row>
    <row r="32" spans="1:28" s="5" customFormat="1" ht="16.5" thickTop="1" thickBot="1">
      <c r="A32" s="91" t="s">
        <v>111</v>
      </c>
      <c r="B32" s="19">
        <v>0.15</v>
      </c>
      <c r="C32" s="14">
        <v>25552</v>
      </c>
      <c r="D32" s="15"/>
      <c r="E32" s="15"/>
      <c r="F32" s="16"/>
      <c r="G32" s="18">
        <f t="shared" ref="G32:G34" si="27">(C32*0.38)+C32</f>
        <v>35261.760000000002</v>
      </c>
      <c r="H32" s="15"/>
      <c r="I32" s="18">
        <f t="shared" ref="I32:I34" si="28">(C32*0.41)+C32</f>
        <v>36028.32</v>
      </c>
      <c r="J32" s="18">
        <f t="shared" ref="J32:J34" si="29">(C32*0.43)+C32</f>
        <v>36539.360000000001</v>
      </c>
      <c r="K32" s="18">
        <f t="shared" ref="K32:K34" si="30">(C32*0.45)+C32</f>
        <v>37050.400000000001</v>
      </c>
      <c r="L32" s="18">
        <f t="shared" ref="L32:L34" si="31">(C32*0.48)+C32</f>
        <v>37816.959999999999</v>
      </c>
      <c r="M32" s="18">
        <f t="shared" si="12"/>
        <v>38328</v>
      </c>
      <c r="N32" s="18">
        <f t="shared" ref="N32:N34" si="32">(C32*0.51)+C32</f>
        <v>38583.520000000004</v>
      </c>
      <c r="O32" s="18">
        <f t="shared" ref="O32:O34" si="33">(C32*0.53)+C32</f>
        <v>39094.559999999998</v>
      </c>
      <c r="P32" s="16"/>
      <c r="Q32" s="18">
        <f t="shared" ref="Q32:Q34" si="34">(C32*0.55)+C32</f>
        <v>39605.599999999999</v>
      </c>
      <c r="R32" s="16"/>
      <c r="S32" s="16"/>
      <c r="T32" s="17">
        <f t="shared" ref="T32:T34" si="35">(C32*0.6)+C32</f>
        <v>40883.199999999997</v>
      </c>
      <c r="U32" s="16"/>
      <c r="V32" s="16"/>
      <c r="W32" s="16"/>
      <c r="X32" s="16"/>
      <c r="Y32" s="16"/>
      <c r="Z32" s="16"/>
      <c r="AA32" s="16"/>
      <c r="AB32" s="4"/>
    </row>
    <row r="33" spans="1:28" s="5" customFormat="1" ht="16.5" thickTop="1" thickBot="1">
      <c r="A33" s="91" t="s">
        <v>112</v>
      </c>
      <c r="B33" s="19">
        <v>0.15</v>
      </c>
      <c r="C33" s="14">
        <v>25570</v>
      </c>
      <c r="D33" s="15"/>
      <c r="E33" s="15"/>
      <c r="F33" s="16"/>
      <c r="G33" s="18">
        <f t="shared" si="27"/>
        <v>35286.6</v>
      </c>
      <c r="H33" s="15"/>
      <c r="I33" s="18">
        <f t="shared" si="28"/>
        <v>36053.699999999997</v>
      </c>
      <c r="J33" s="18">
        <f t="shared" si="29"/>
        <v>36565.1</v>
      </c>
      <c r="K33" s="18">
        <f t="shared" si="30"/>
        <v>37076.5</v>
      </c>
      <c r="L33" s="18">
        <f t="shared" si="31"/>
        <v>37843.599999999999</v>
      </c>
      <c r="M33" s="18">
        <f t="shared" si="12"/>
        <v>38355</v>
      </c>
      <c r="N33" s="18">
        <f t="shared" si="32"/>
        <v>38610.699999999997</v>
      </c>
      <c r="O33" s="18">
        <f t="shared" si="33"/>
        <v>39122.1</v>
      </c>
      <c r="P33" s="16"/>
      <c r="Q33" s="18">
        <f t="shared" si="34"/>
        <v>39633.5</v>
      </c>
      <c r="R33" s="16"/>
      <c r="S33" s="16"/>
      <c r="T33" s="17">
        <f t="shared" si="35"/>
        <v>40912</v>
      </c>
      <c r="U33" s="16"/>
      <c r="V33" s="16"/>
      <c r="W33" s="16"/>
      <c r="X33" s="16"/>
      <c r="Y33" s="16"/>
      <c r="Z33" s="16"/>
      <c r="AA33" s="16"/>
      <c r="AB33" s="4"/>
    </row>
    <row r="34" spans="1:28" s="5" customFormat="1" ht="16.5" thickTop="1" thickBot="1">
      <c r="A34" s="91" t="s">
        <v>113</v>
      </c>
      <c r="B34" s="19">
        <v>0.15</v>
      </c>
      <c r="C34" s="14">
        <v>25449</v>
      </c>
      <c r="D34" s="15"/>
      <c r="E34" s="15"/>
      <c r="F34" s="16"/>
      <c r="G34" s="18">
        <f t="shared" si="27"/>
        <v>35119.620000000003</v>
      </c>
      <c r="H34" s="15"/>
      <c r="I34" s="18">
        <f t="shared" si="28"/>
        <v>35883.089999999997</v>
      </c>
      <c r="J34" s="18">
        <f t="shared" si="29"/>
        <v>36392.07</v>
      </c>
      <c r="K34" s="18">
        <f t="shared" si="30"/>
        <v>36901.050000000003</v>
      </c>
      <c r="L34" s="18">
        <f t="shared" si="31"/>
        <v>37664.520000000004</v>
      </c>
      <c r="M34" s="18">
        <f t="shared" si="12"/>
        <v>38173.5</v>
      </c>
      <c r="N34" s="18">
        <f t="shared" si="32"/>
        <v>38427.99</v>
      </c>
      <c r="O34" s="18">
        <f t="shared" si="33"/>
        <v>38936.97</v>
      </c>
      <c r="P34" s="16"/>
      <c r="Q34" s="18">
        <f t="shared" si="34"/>
        <v>39445.949999999997</v>
      </c>
      <c r="R34" s="16"/>
      <c r="S34" s="16"/>
      <c r="T34" s="17">
        <f t="shared" si="35"/>
        <v>40718.400000000001</v>
      </c>
      <c r="U34" s="16"/>
      <c r="V34" s="16"/>
      <c r="W34" s="16"/>
      <c r="X34" s="16"/>
      <c r="Y34" s="16"/>
      <c r="Z34" s="16"/>
      <c r="AA34" s="16"/>
      <c r="AB34" s="4"/>
    </row>
    <row r="35" spans="1:28" s="5" customFormat="1" ht="16.5" thickTop="1" thickBot="1">
      <c r="A35" s="91" t="s">
        <v>72</v>
      </c>
      <c r="B35" s="19">
        <v>0.15</v>
      </c>
      <c r="C35" s="14">
        <v>25284</v>
      </c>
      <c r="D35" s="15"/>
      <c r="E35" s="15"/>
      <c r="F35" s="16"/>
      <c r="G35" s="18">
        <f t="shared" si="25"/>
        <v>34891.919999999998</v>
      </c>
      <c r="H35" s="15"/>
      <c r="I35" s="18">
        <f>(C35*0.41)+C35</f>
        <v>35650.44</v>
      </c>
      <c r="J35" s="18">
        <f>(C35*0.43)+C35</f>
        <v>36156.119999999995</v>
      </c>
      <c r="K35" s="18">
        <f t="shared" si="26"/>
        <v>36661.800000000003</v>
      </c>
      <c r="L35" s="18">
        <f t="shared" si="21"/>
        <v>37420.32</v>
      </c>
      <c r="M35" s="18">
        <f t="shared" si="12"/>
        <v>37926</v>
      </c>
      <c r="N35" s="18">
        <f t="shared" si="22"/>
        <v>38178.839999999997</v>
      </c>
      <c r="O35" s="18">
        <f t="shared" si="17"/>
        <v>38684.520000000004</v>
      </c>
      <c r="P35" s="16"/>
      <c r="Q35" s="18">
        <f t="shared" si="18"/>
        <v>39190.199999999997</v>
      </c>
      <c r="R35" s="16"/>
      <c r="S35" s="16"/>
      <c r="T35" s="17">
        <f t="shared" ref="T35:T54" si="36">(C35*0.6)+C35</f>
        <v>40454.400000000001</v>
      </c>
      <c r="U35" s="16"/>
      <c r="V35" s="16"/>
      <c r="W35" s="16"/>
      <c r="X35" s="16"/>
      <c r="Y35" s="16"/>
      <c r="Z35" s="16"/>
      <c r="AA35" s="16"/>
      <c r="AB35" s="4"/>
    </row>
    <row r="36" spans="1:28" s="4" customFormat="1" ht="16.5" thickTop="1" thickBot="1">
      <c r="A36" s="91" t="s">
        <v>2</v>
      </c>
      <c r="B36" s="19">
        <v>0.15</v>
      </c>
      <c r="C36" s="29">
        <v>25160</v>
      </c>
      <c r="D36" s="15"/>
      <c r="E36" s="15"/>
      <c r="F36" s="16"/>
      <c r="G36" s="18">
        <f t="shared" si="25"/>
        <v>34720.800000000003</v>
      </c>
      <c r="H36" s="15"/>
      <c r="I36" s="18">
        <f t="shared" ref="I36:I59" si="37">(C36*0.41)+C36</f>
        <v>35475.599999999999</v>
      </c>
      <c r="J36" s="18">
        <f t="shared" ref="J36:J59" si="38">(C36*0.43)+C36</f>
        <v>35978.800000000003</v>
      </c>
      <c r="K36" s="18">
        <f t="shared" si="26"/>
        <v>36482</v>
      </c>
      <c r="L36" s="18">
        <f t="shared" si="21"/>
        <v>37236.800000000003</v>
      </c>
      <c r="M36" s="18">
        <f t="shared" si="12"/>
        <v>37740</v>
      </c>
      <c r="N36" s="18">
        <f t="shared" si="22"/>
        <v>37991.599999999999</v>
      </c>
      <c r="O36" s="18">
        <f t="shared" si="17"/>
        <v>38494.800000000003</v>
      </c>
      <c r="P36" s="16"/>
      <c r="Q36" s="18">
        <f t="shared" si="18"/>
        <v>38998</v>
      </c>
      <c r="R36" s="16"/>
      <c r="S36" s="16"/>
      <c r="T36" s="17">
        <f t="shared" si="36"/>
        <v>40256</v>
      </c>
      <c r="U36" s="16"/>
      <c r="V36" s="16"/>
      <c r="W36" s="16"/>
      <c r="X36" s="16"/>
      <c r="Y36" s="16"/>
      <c r="Z36" s="16"/>
      <c r="AA36" s="16"/>
    </row>
    <row r="37" spans="1:28" s="4" customFormat="1" ht="16.5" thickTop="1" thickBot="1">
      <c r="A37" s="91" t="s">
        <v>5</v>
      </c>
      <c r="B37" s="19">
        <v>0.15</v>
      </c>
      <c r="C37" s="14">
        <v>25181</v>
      </c>
      <c r="D37" s="15"/>
      <c r="E37" s="15"/>
      <c r="F37" s="16"/>
      <c r="G37" s="18">
        <f t="shared" si="25"/>
        <v>34749.78</v>
      </c>
      <c r="H37" s="15"/>
      <c r="I37" s="18">
        <f t="shared" si="37"/>
        <v>35505.21</v>
      </c>
      <c r="J37" s="18">
        <f t="shared" si="38"/>
        <v>36008.83</v>
      </c>
      <c r="K37" s="18">
        <f t="shared" si="26"/>
        <v>36512.449999999997</v>
      </c>
      <c r="L37" s="18">
        <f t="shared" si="21"/>
        <v>37267.879999999997</v>
      </c>
      <c r="M37" s="18">
        <f t="shared" si="12"/>
        <v>37771.5</v>
      </c>
      <c r="N37" s="18">
        <f t="shared" si="22"/>
        <v>38023.31</v>
      </c>
      <c r="O37" s="18">
        <f t="shared" si="17"/>
        <v>38526.93</v>
      </c>
      <c r="P37" s="16"/>
      <c r="Q37" s="18">
        <f t="shared" si="18"/>
        <v>39030.550000000003</v>
      </c>
      <c r="R37" s="16"/>
      <c r="S37" s="16"/>
      <c r="T37" s="17">
        <f t="shared" si="36"/>
        <v>40289.599999999999</v>
      </c>
      <c r="U37" s="16"/>
      <c r="V37" s="16"/>
      <c r="W37" s="16"/>
      <c r="X37" s="16"/>
      <c r="Y37" s="16"/>
      <c r="Z37" s="16"/>
      <c r="AA37" s="16"/>
    </row>
    <row r="38" spans="1:28" s="4" customFormat="1" ht="16.5" thickTop="1" thickBot="1">
      <c r="A38" s="91" t="s">
        <v>26</v>
      </c>
      <c r="B38" s="19">
        <v>0.15</v>
      </c>
      <c r="C38" s="14">
        <v>25078</v>
      </c>
      <c r="D38" s="15"/>
      <c r="E38" s="15"/>
      <c r="F38" s="16"/>
      <c r="G38" s="18">
        <f t="shared" si="25"/>
        <v>34607.64</v>
      </c>
      <c r="H38" s="15"/>
      <c r="I38" s="18">
        <f t="shared" si="37"/>
        <v>35359.979999999996</v>
      </c>
      <c r="J38" s="18">
        <f t="shared" si="38"/>
        <v>35861.54</v>
      </c>
      <c r="K38" s="18">
        <f t="shared" si="26"/>
        <v>36363.1</v>
      </c>
      <c r="L38" s="18">
        <f t="shared" si="21"/>
        <v>37115.440000000002</v>
      </c>
      <c r="M38" s="18">
        <f t="shared" si="12"/>
        <v>37617</v>
      </c>
      <c r="N38" s="18">
        <f t="shared" si="22"/>
        <v>37867.78</v>
      </c>
      <c r="O38" s="18">
        <f t="shared" si="17"/>
        <v>38369.339999999997</v>
      </c>
      <c r="P38" s="16"/>
      <c r="Q38" s="18">
        <f t="shared" si="18"/>
        <v>38870.9</v>
      </c>
      <c r="R38" s="16"/>
      <c r="S38" s="16"/>
      <c r="T38" s="17">
        <f t="shared" si="36"/>
        <v>40124.800000000003</v>
      </c>
      <c r="U38" s="16"/>
      <c r="V38" s="16"/>
      <c r="W38" s="16"/>
      <c r="X38" s="16"/>
      <c r="Y38" s="16"/>
      <c r="Z38" s="16"/>
      <c r="AA38" s="16"/>
    </row>
    <row r="39" spans="1:28" s="4" customFormat="1" ht="16.5" thickTop="1" thickBot="1">
      <c r="A39" s="91" t="s">
        <v>9</v>
      </c>
      <c r="B39" s="19">
        <v>0.15</v>
      </c>
      <c r="C39" s="14">
        <v>24665</v>
      </c>
      <c r="D39" s="15"/>
      <c r="E39" s="15"/>
      <c r="F39" s="16"/>
      <c r="G39" s="18">
        <f t="shared" si="25"/>
        <v>34037.699999999997</v>
      </c>
      <c r="H39" s="15"/>
      <c r="I39" s="18">
        <f t="shared" si="37"/>
        <v>34777.65</v>
      </c>
      <c r="J39" s="18">
        <f t="shared" si="38"/>
        <v>35270.949999999997</v>
      </c>
      <c r="K39" s="18">
        <f t="shared" si="26"/>
        <v>35764.25</v>
      </c>
      <c r="L39" s="18">
        <f t="shared" si="21"/>
        <v>36504.199999999997</v>
      </c>
      <c r="M39" s="18">
        <f t="shared" si="12"/>
        <v>36997.5</v>
      </c>
      <c r="N39" s="18">
        <f t="shared" si="22"/>
        <v>37244.15</v>
      </c>
      <c r="O39" s="18">
        <f t="shared" si="17"/>
        <v>37737.449999999997</v>
      </c>
      <c r="P39" s="16"/>
      <c r="Q39" s="18">
        <f t="shared" si="18"/>
        <v>38230.75</v>
      </c>
      <c r="R39" s="16"/>
      <c r="S39" s="16"/>
      <c r="T39" s="17">
        <f t="shared" si="36"/>
        <v>39464</v>
      </c>
      <c r="U39" s="16"/>
      <c r="V39" s="16"/>
      <c r="W39" s="16"/>
      <c r="X39" s="16"/>
      <c r="Y39" s="16"/>
      <c r="Z39" s="16"/>
      <c r="AA39" s="16"/>
    </row>
    <row r="40" spans="1:28" s="4" customFormat="1" ht="16.5" thickTop="1" thickBot="1">
      <c r="A40" s="91" t="s">
        <v>15</v>
      </c>
      <c r="B40" s="19">
        <v>0.15</v>
      </c>
      <c r="C40" s="14">
        <v>24025</v>
      </c>
      <c r="D40" s="15"/>
      <c r="E40" s="15"/>
      <c r="F40" s="16"/>
      <c r="G40" s="18">
        <f t="shared" si="25"/>
        <v>33154.5</v>
      </c>
      <c r="H40" s="15"/>
      <c r="I40" s="18">
        <f t="shared" si="37"/>
        <v>33875.25</v>
      </c>
      <c r="J40" s="18">
        <f t="shared" si="38"/>
        <v>34355.75</v>
      </c>
      <c r="K40" s="18">
        <f t="shared" si="26"/>
        <v>34836.25</v>
      </c>
      <c r="L40" s="18">
        <f t="shared" si="21"/>
        <v>35557</v>
      </c>
      <c r="M40" s="18">
        <f t="shared" si="12"/>
        <v>36037.5</v>
      </c>
      <c r="N40" s="18">
        <f t="shared" si="22"/>
        <v>36277.75</v>
      </c>
      <c r="O40" s="18">
        <f t="shared" si="17"/>
        <v>36758.25</v>
      </c>
      <c r="P40" s="16"/>
      <c r="Q40" s="18">
        <f t="shared" si="18"/>
        <v>37238.75</v>
      </c>
      <c r="R40" s="16"/>
      <c r="S40" s="16"/>
      <c r="T40" s="17">
        <f t="shared" si="36"/>
        <v>38440</v>
      </c>
      <c r="U40" s="16"/>
      <c r="V40" s="16"/>
      <c r="W40" s="16"/>
      <c r="X40" s="16"/>
      <c r="Y40" s="16"/>
      <c r="Z40" s="16"/>
      <c r="AA40" s="16"/>
    </row>
    <row r="41" spans="1:28" s="4" customFormat="1" ht="16.5" thickTop="1" thickBot="1">
      <c r="A41" s="91" t="s">
        <v>17</v>
      </c>
      <c r="B41" s="19">
        <v>0.15</v>
      </c>
      <c r="C41" s="14">
        <v>23984</v>
      </c>
      <c r="D41" s="15"/>
      <c r="E41" s="15"/>
      <c r="F41" s="16"/>
      <c r="G41" s="18">
        <f t="shared" si="25"/>
        <v>33097.919999999998</v>
      </c>
      <c r="H41" s="15"/>
      <c r="I41" s="18">
        <f t="shared" si="37"/>
        <v>33817.440000000002</v>
      </c>
      <c r="J41" s="18">
        <f t="shared" si="38"/>
        <v>34297.119999999995</v>
      </c>
      <c r="K41" s="18">
        <f t="shared" si="26"/>
        <v>34776.800000000003</v>
      </c>
      <c r="L41" s="18">
        <f t="shared" si="21"/>
        <v>35496.32</v>
      </c>
      <c r="M41" s="18">
        <f t="shared" si="12"/>
        <v>35976</v>
      </c>
      <c r="N41" s="18">
        <f t="shared" si="22"/>
        <v>36215.839999999997</v>
      </c>
      <c r="O41" s="18">
        <f t="shared" si="17"/>
        <v>36695.520000000004</v>
      </c>
      <c r="P41" s="16"/>
      <c r="Q41" s="18">
        <f t="shared" si="18"/>
        <v>37175.199999999997</v>
      </c>
      <c r="R41" s="16"/>
      <c r="S41" s="16"/>
      <c r="T41" s="17">
        <f t="shared" si="36"/>
        <v>38374.400000000001</v>
      </c>
      <c r="U41" s="16"/>
      <c r="V41" s="16"/>
      <c r="W41" s="16"/>
      <c r="X41" s="16"/>
      <c r="Y41" s="16"/>
      <c r="Z41" s="16"/>
      <c r="AA41" s="16"/>
    </row>
    <row r="42" spans="1:28" s="4" customFormat="1" ht="16.5" thickTop="1" thickBot="1">
      <c r="A42" s="91" t="s">
        <v>55</v>
      </c>
      <c r="B42" s="19">
        <v>0.15</v>
      </c>
      <c r="C42" s="14">
        <v>23736</v>
      </c>
      <c r="D42" s="15"/>
      <c r="E42" s="15"/>
      <c r="F42" s="16"/>
      <c r="G42" s="18">
        <f t="shared" si="25"/>
        <v>32755.68</v>
      </c>
      <c r="H42" s="15"/>
      <c r="I42" s="18">
        <f t="shared" si="37"/>
        <v>33467.760000000002</v>
      </c>
      <c r="J42" s="18">
        <f t="shared" si="38"/>
        <v>33942.479999999996</v>
      </c>
      <c r="K42" s="18">
        <f t="shared" ref="K42:K54" si="39">(C42*0.45)+C42</f>
        <v>34417.199999999997</v>
      </c>
      <c r="L42" s="18">
        <f t="shared" si="21"/>
        <v>35129.279999999999</v>
      </c>
      <c r="M42" s="18">
        <f t="shared" si="12"/>
        <v>35604</v>
      </c>
      <c r="N42" s="18">
        <f t="shared" si="22"/>
        <v>35841.360000000001</v>
      </c>
      <c r="O42" s="18">
        <f t="shared" si="17"/>
        <v>36316.080000000002</v>
      </c>
      <c r="P42" s="16"/>
      <c r="Q42" s="18">
        <f t="shared" si="18"/>
        <v>36790.800000000003</v>
      </c>
      <c r="R42" s="16"/>
      <c r="S42" s="16"/>
      <c r="T42" s="17">
        <f t="shared" si="36"/>
        <v>37977.599999999999</v>
      </c>
      <c r="U42" s="16"/>
      <c r="V42" s="16"/>
      <c r="W42" s="16"/>
      <c r="X42" s="16"/>
      <c r="Y42" s="16"/>
      <c r="Z42" s="16"/>
      <c r="AA42" s="16"/>
    </row>
    <row r="43" spans="1:28" s="4" customFormat="1" ht="16.5" thickTop="1" thickBot="1">
      <c r="A43" s="91" t="s">
        <v>21</v>
      </c>
      <c r="B43" s="19">
        <v>0.15</v>
      </c>
      <c r="C43" s="14">
        <v>23592</v>
      </c>
      <c r="D43" s="15"/>
      <c r="E43" s="15"/>
      <c r="F43" s="16"/>
      <c r="G43" s="18">
        <f t="shared" si="25"/>
        <v>32556.959999999999</v>
      </c>
      <c r="H43" s="15"/>
      <c r="I43" s="18">
        <f t="shared" si="37"/>
        <v>33264.720000000001</v>
      </c>
      <c r="J43" s="18">
        <f t="shared" si="38"/>
        <v>33736.559999999998</v>
      </c>
      <c r="K43" s="18">
        <f t="shared" si="39"/>
        <v>34208.400000000001</v>
      </c>
      <c r="L43" s="18">
        <f t="shared" si="21"/>
        <v>34916.160000000003</v>
      </c>
      <c r="M43" s="18">
        <f t="shared" si="12"/>
        <v>35388</v>
      </c>
      <c r="N43" s="18">
        <f t="shared" si="22"/>
        <v>35623.919999999998</v>
      </c>
      <c r="O43" s="18">
        <f t="shared" si="17"/>
        <v>36095.760000000002</v>
      </c>
      <c r="P43" s="16"/>
      <c r="Q43" s="18">
        <f t="shared" si="18"/>
        <v>36567.599999999999</v>
      </c>
      <c r="R43" s="16"/>
      <c r="S43" s="16"/>
      <c r="T43" s="17">
        <f t="shared" si="36"/>
        <v>37747.199999999997</v>
      </c>
      <c r="U43" s="16"/>
      <c r="V43" s="16"/>
      <c r="W43" s="16"/>
      <c r="X43" s="16"/>
      <c r="Y43" s="16"/>
      <c r="Z43" s="16"/>
      <c r="AA43" s="16"/>
    </row>
    <row r="44" spans="1:28" s="5" customFormat="1" ht="16.5" thickTop="1" thickBot="1">
      <c r="A44" s="91" t="s">
        <v>73</v>
      </c>
      <c r="B44" s="19">
        <v>0.15</v>
      </c>
      <c r="C44" s="14">
        <v>22787</v>
      </c>
      <c r="D44" s="15"/>
      <c r="E44" s="15"/>
      <c r="F44" s="16"/>
      <c r="G44" s="18">
        <f t="shared" si="25"/>
        <v>31446.059999999998</v>
      </c>
      <c r="H44" s="15"/>
      <c r="I44" s="18">
        <f t="shared" si="37"/>
        <v>32129.67</v>
      </c>
      <c r="J44" s="18">
        <f t="shared" si="38"/>
        <v>32585.41</v>
      </c>
      <c r="K44" s="18">
        <f t="shared" si="39"/>
        <v>33041.15</v>
      </c>
      <c r="L44" s="18">
        <f t="shared" si="21"/>
        <v>33724.76</v>
      </c>
      <c r="M44" s="18">
        <f t="shared" si="12"/>
        <v>34180.5</v>
      </c>
      <c r="N44" s="18">
        <f t="shared" si="22"/>
        <v>34408.370000000003</v>
      </c>
      <c r="O44" s="18">
        <f t="shared" si="17"/>
        <v>34864.11</v>
      </c>
      <c r="P44" s="16"/>
      <c r="Q44" s="18">
        <f t="shared" si="18"/>
        <v>35319.85</v>
      </c>
      <c r="R44" s="16"/>
      <c r="S44" s="16"/>
      <c r="T44" s="17">
        <f t="shared" si="36"/>
        <v>36459.199999999997</v>
      </c>
      <c r="U44" s="16"/>
      <c r="V44" s="16"/>
      <c r="W44" s="16"/>
      <c r="X44" s="16"/>
      <c r="Y44" s="16"/>
      <c r="Z44" s="16"/>
      <c r="AA44" s="16"/>
    </row>
    <row r="45" spans="1:28" s="4" customFormat="1" ht="16.5" thickTop="1" thickBot="1">
      <c r="A45" s="91" t="s">
        <v>8</v>
      </c>
      <c r="B45" s="19">
        <v>0.15</v>
      </c>
      <c r="C45" s="14">
        <v>22126</v>
      </c>
      <c r="D45" s="15"/>
      <c r="E45" s="15"/>
      <c r="F45" s="16"/>
      <c r="G45" s="18">
        <f t="shared" si="25"/>
        <v>30533.879999999997</v>
      </c>
      <c r="H45" s="15"/>
      <c r="I45" s="18">
        <f t="shared" si="37"/>
        <v>31197.66</v>
      </c>
      <c r="J45" s="18">
        <f t="shared" si="38"/>
        <v>31640.18</v>
      </c>
      <c r="K45" s="18">
        <f t="shared" si="39"/>
        <v>32082.7</v>
      </c>
      <c r="L45" s="18">
        <f t="shared" si="21"/>
        <v>32746.48</v>
      </c>
      <c r="M45" s="18">
        <f t="shared" si="12"/>
        <v>33189</v>
      </c>
      <c r="N45" s="18">
        <f t="shared" si="22"/>
        <v>33410.26</v>
      </c>
      <c r="O45" s="18">
        <f t="shared" si="17"/>
        <v>33852.78</v>
      </c>
      <c r="P45" s="16"/>
      <c r="Q45" s="18">
        <f t="shared" si="18"/>
        <v>34295.300000000003</v>
      </c>
      <c r="R45" s="16"/>
      <c r="S45" s="16"/>
      <c r="T45" s="17">
        <f t="shared" si="36"/>
        <v>35401.599999999999</v>
      </c>
      <c r="U45" s="16"/>
      <c r="V45" s="16"/>
      <c r="W45" s="16"/>
      <c r="X45" s="16"/>
      <c r="Y45" s="16"/>
      <c r="Z45" s="16"/>
      <c r="AA45" s="16"/>
    </row>
    <row r="46" spans="1:28" s="4" customFormat="1" ht="16.5" thickTop="1" thickBot="1">
      <c r="A46" s="91" t="s">
        <v>13</v>
      </c>
      <c r="B46" s="19">
        <v>0.15</v>
      </c>
      <c r="C46" s="14">
        <v>21796</v>
      </c>
      <c r="D46" s="15"/>
      <c r="E46" s="15"/>
      <c r="F46" s="16"/>
      <c r="G46" s="18">
        <f t="shared" si="25"/>
        <v>30078.48</v>
      </c>
      <c r="H46" s="15"/>
      <c r="I46" s="18">
        <f t="shared" si="37"/>
        <v>30732.36</v>
      </c>
      <c r="J46" s="18">
        <f t="shared" si="38"/>
        <v>31168.28</v>
      </c>
      <c r="K46" s="18">
        <f t="shared" si="39"/>
        <v>31604.2</v>
      </c>
      <c r="L46" s="18">
        <f t="shared" si="21"/>
        <v>32258.080000000002</v>
      </c>
      <c r="M46" s="18">
        <f t="shared" si="12"/>
        <v>32694</v>
      </c>
      <c r="N46" s="18">
        <f t="shared" si="22"/>
        <v>32911.96</v>
      </c>
      <c r="O46" s="18">
        <f t="shared" si="17"/>
        <v>33347.880000000005</v>
      </c>
      <c r="P46" s="16"/>
      <c r="Q46" s="18">
        <f t="shared" si="18"/>
        <v>33783.800000000003</v>
      </c>
      <c r="R46" s="16"/>
      <c r="S46" s="16"/>
      <c r="T46" s="17">
        <f t="shared" si="36"/>
        <v>34873.599999999999</v>
      </c>
      <c r="U46" s="16"/>
      <c r="V46" s="16"/>
      <c r="W46" s="16"/>
      <c r="X46" s="16"/>
      <c r="Y46" s="16"/>
      <c r="Z46" s="16"/>
      <c r="AA46" s="16"/>
    </row>
    <row r="47" spans="1:28" s="4" customFormat="1" ht="16.5" thickTop="1" thickBot="1">
      <c r="A47" s="91" t="s">
        <v>18</v>
      </c>
      <c r="B47" s="19">
        <v>0.15</v>
      </c>
      <c r="C47" s="14">
        <v>21713</v>
      </c>
      <c r="D47" s="15"/>
      <c r="E47" s="15"/>
      <c r="F47" s="16"/>
      <c r="G47" s="18">
        <f t="shared" si="25"/>
        <v>29963.940000000002</v>
      </c>
      <c r="H47" s="15"/>
      <c r="I47" s="18">
        <f t="shared" si="37"/>
        <v>30615.33</v>
      </c>
      <c r="J47" s="18">
        <f t="shared" si="38"/>
        <v>31049.59</v>
      </c>
      <c r="K47" s="18">
        <f t="shared" si="39"/>
        <v>31483.85</v>
      </c>
      <c r="L47" s="18">
        <f t="shared" si="21"/>
        <v>32135.239999999998</v>
      </c>
      <c r="M47" s="18">
        <f t="shared" si="12"/>
        <v>32569.5</v>
      </c>
      <c r="N47" s="18">
        <f t="shared" si="22"/>
        <v>32786.630000000005</v>
      </c>
      <c r="O47" s="18">
        <f t="shared" si="17"/>
        <v>33220.89</v>
      </c>
      <c r="P47" s="16"/>
      <c r="Q47" s="18">
        <f t="shared" si="18"/>
        <v>33655.15</v>
      </c>
      <c r="R47" s="16"/>
      <c r="S47" s="16"/>
      <c r="T47" s="17">
        <f t="shared" si="36"/>
        <v>34740.800000000003</v>
      </c>
      <c r="U47" s="16"/>
      <c r="V47" s="16"/>
      <c r="W47" s="16"/>
      <c r="X47" s="16"/>
      <c r="Y47" s="16"/>
      <c r="Z47" s="16"/>
      <c r="AA47" s="16"/>
    </row>
    <row r="48" spans="1:28" s="4" customFormat="1" ht="16.5" thickTop="1" thickBot="1">
      <c r="A48" s="91" t="s">
        <v>23</v>
      </c>
      <c r="B48" s="19">
        <v>0.15</v>
      </c>
      <c r="C48" s="14">
        <v>21507</v>
      </c>
      <c r="D48" s="15"/>
      <c r="E48" s="15"/>
      <c r="F48" s="16"/>
      <c r="G48" s="18">
        <f t="shared" si="25"/>
        <v>29679.66</v>
      </c>
      <c r="H48" s="15"/>
      <c r="I48" s="18">
        <f t="shared" si="37"/>
        <v>30324.87</v>
      </c>
      <c r="J48" s="18">
        <f t="shared" si="38"/>
        <v>30755.010000000002</v>
      </c>
      <c r="K48" s="18">
        <f t="shared" si="39"/>
        <v>31185.15</v>
      </c>
      <c r="L48" s="18">
        <f t="shared" si="21"/>
        <v>31830.36</v>
      </c>
      <c r="M48" s="18">
        <f t="shared" si="12"/>
        <v>32260.5</v>
      </c>
      <c r="N48" s="18">
        <f t="shared" si="22"/>
        <v>32475.57</v>
      </c>
      <c r="O48" s="18">
        <f t="shared" si="17"/>
        <v>32905.71</v>
      </c>
      <c r="P48" s="16"/>
      <c r="Q48" s="18">
        <f t="shared" si="18"/>
        <v>33335.85</v>
      </c>
      <c r="R48" s="16"/>
      <c r="S48" s="16"/>
      <c r="T48" s="17">
        <f t="shared" si="36"/>
        <v>34411.199999999997</v>
      </c>
      <c r="U48" s="16"/>
      <c r="V48" s="16"/>
      <c r="W48" s="16"/>
      <c r="X48" s="16"/>
      <c r="Y48" s="16"/>
      <c r="Z48" s="16"/>
      <c r="AA48" s="16"/>
    </row>
    <row r="49" spans="1:27" s="4" customFormat="1" ht="16.5" thickTop="1" thickBot="1">
      <c r="A49" s="91" t="s">
        <v>10</v>
      </c>
      <c r="B49" s="19">
        <v>0.15</v>
      </c>
      <c r="C49" s="14">
        <v>20743</v>
      </c>
      <c r="D49" s="15"/>
      <c r="E49" s="15"/>
      <c r="F49" s="16"/>
      <c r="G49" s="18">
        <f t="shared" si="25"/>
        <v>28625.34</v>
      </c>
      <c r="H49" s="15"/>
      <c r="I49" s="18">
        <f t="shared" si="37"/>
        <v>29247.629999999997</v>
      </c>
      <c r="J49" s="18">
        <f t="shared" si="38"/>
        <v>29662.489999999998</v>
      </c>
      <c r="K49" s="18">
        <f t="shared" si="39"/>
        <v>30077.35</v>
      </c>
      <c r="L49" s="18">
        <f t="shared" si="21"/>
        <v>30699.64</v>
      </c>
      <c r="M49" s="18">
        <f t="shared" si="12"/>
        <v>31114.5</v>
      </c>
      <c r="N49" s="18">
        <f t="shared" si="22"/>
        <v>31321.93</v>
      </c>
      <c r="O49" s="18">
        <f t="shared" si="17"/>
        <v>31736.79</v>
      </c>
      <c r="P49" s="16"/>
      <c r="Q49" s="18">
        <f t="shared" si="18"/>
        <v>32151.65</v>
      </c>
      <c r="R49" s="16"/>
      <c r="S49" s="16"/>
      <c r="T49" s="17">
        <f t="shared" si="36"/>
        <v>33188.800000000003</v>
      </c>
      <c r="U49" s="16"/>
      <c r="V49" s="16"/>
      <c r="W49" s="16"/>
      <c r="X49" s="16"/>
      <c r="Y49" s="16"/>
      <c r="Z49" s="16"/>
      <c r="AA49" s="16"/>
    </row>
    <row r="50" spans="1:27" s="4" customFormat="1" ht="16.5" thickTop="1" thickBot="1">
      <c r="A50" s="91" t="s">
        <v>89</v>
      </c>
      <c r="B50" s="19">
        <v>0.15</v>
      </c>
      <c r="C50" s="20">
        <v>20537</v>
      </c>
      <c r="D50" s="15"/>
      <c r="E50" s="15"/>
      <c r="F50" s="16"/>
      <c r="G50" s="18">
        <f t="shared" si="25"/>
        <v>28341.06</v>
      </c>
      <c r="H50" s="15"/>
      <c r="I50" s="18">
        <f t="shared" si="37"/>
        <v>28957.17</v>
      </c>
      <c r="J50" s="18">
        <f t="shared" si="38"/>
        <v>29367.91</v>
      </c>
      <c r="K50" s="18">
        <f t="shared" si="39"/>
        <v>29778.65</v>
      </c>
      <c r="L50" s="18">
        <f t="shared" si="21"/>
        <v>30394.760000000002</v>
      </c>
      <c r="M50" s="18">
        <f t="shared" si="12"/>
        <v>30805.5</v>
      </c>
      <c r="N50" s="18">
        <f t="shared" si="22"/>
        <v>31010.870000000003</v>
      </c>
      <c r="O50" s="18">
        <f t="shared" si="17"/>
        <v>31421.61</v>
      </c>
      <c r="P50" s="16"/>
      <c r="Q50" s="18">
        <f t="shared" si="18"/>
        <v>31832.35</v>
      </c>
      <c r="R50" s="16"/>
      <c r="S50" s="16"/>
      <c r="T50" s="17">
        <f t="shared" si="36"/>
        <v>32859.199999999997</v>
      </c>
      <c r="U50" s="16"/>
      <c r="V50" s="16"/>
      <c r="W50" s="16"/>
      <c r="X50" s="16"/>
      <c r="Y50" s="16"/>
      <c r="Z50" s="16"/>
      <c r="AA50" s="16"/>
    </row>
    <row r="51" spans="1:27" s="5" customFormat="1" ht="16.5" thickTop="1" thickBot="1">
      <c r="A51" s="91" t="s">
        <v>83</v>
      </c>
      <c r="B51" s="19">
        <v>0.15</v>
      </c>
      <c r="C51" s="14">
        <v>20434</v>
      </c>
      <c r="D51" s="15"/>
      <c r="E51" s="15"/>
      <c r="F51" s="16"/>
      <c r="G51" s="18">
        <f>(C51*0.38)+C51</f>
        <v>28198.92</v>
      </c>
      <c r="H51" s="15"/>
      <c r="I51" s="18">
        <f>(C51*0.41)+C51</f>
        <v>28811.94</v>
      </c>
      <c r="J51" s="18">
        <f>(C51*0.43)+C51</f>
        <v>29220.62</v>
      </c>
      <c r="K51" s="18">
        <f>(C51*0.45)+C51</f>
        <v>29629.300000000003</v>
      </c>
      <c r="L51" s="18">
        <f>(C51*0.48)+C51</f>
        <v>30242.32</v>
      </c>
      <c r="M51" s="18">
        <f t="shared" si="12"/>
        <v>30651</v>
      </c>
      <c r="N51" s="18">
        <f>(C51*0.51)+C51</f>
        <v>30855.34</v>
      </c>
      <c r="O51" s="18">
        <f>(C51*0.53)+C51</f>
        <v>31264.02</v>
      </c>
      <c r="P51" s="16"/>
      <c r="Q51" s="18">
        <f>(C51*0.55)+C51</f>
        <v>31672.7</v>
      </c>
      <c r="R51" s="16"/>
      <c r="S51" s="16"/>
      <c r="T51" s="17">
        <f t="shared" si="36"/>
        <v>32694.400000000001</v>
      </c>
      <c r="U51" s="16"/>
      <c r="V51" s="16"/>
      <c r="W51" s="16"/>
      <c r="X51" s="16"/>
      <c r="Y51" s="16"/>
      <c r="Z51" s="16"/>
      <c r="AA51" s="16"/>
    </row>
    <row r="52" spans="1:27" s="4" customFormat="1" ht="16.5" thickTop="1" thickBot="1">
      <c r="A52" s="91" t="s">
        <v>51</v>
      </c>
      <c r="B52" s="19">
        <v>0.15</v>
      </c>
      <c r="C52" s="14">
        <v>20248</v>
      </c>
      <c r="D52" s="15"/>
      <c r="E52" s="15"/>
      <c r="F52" s="16"/>
      <c r="G52" s="18">
        <f t="shared" si="25"/>
        <v>27942.239999999998</v>
      </c>
      <c r="H52" s="15"/>
      <c r="I52" s="18">
        <f t="shared" si="37"/>
        <v>28549.68</v>
      </c>
      <c r="J52" s="18">
        <f t="shared" si="38"/>
        <v>28954.639999999999</v>
      </c>
      <c r="K52" s="18">
        <f t="shared" si="39"/>
        <v>29359.599999999999</v>
      </c>
      <c r="L52" s="18">
        <f t="shared" si="21"/>
        <v>29967.040000000001</v>
      </c>
      <c r="M52" s="18">
        <f t="shared" si="12"/>
        <v>30372</v>
      </c>
      <c r="N52" s="18">
        <f t="shared" si="22"/>
        <v>30574.48</v>
      </c>
      <c r="O52" s="18">
        <f t="shared" si="17"/>
        <v>30979.440000000002</v>
      </c>
      <c r="P52" s="16"/>
      <c r="Q52" s="18">
        <f t="shared" si="18"/>
        <v>31384.400000000001</v>
      </c>
      <c r="R52" s="16"/>
      <c r="S52" s="16"/>
      <c r="T52" s="17">
        <f t="shared" si="36"/>
        <v>32396.799999999999</v>
      </c>
      <c r="U52" s="16"/>
      <c r="V52" s="16"/>
      <c r="W52" s="16"/>
      <c r="X52" s="16"/>
      <c r="Y52" s="16"/>
      <c r="Z52" s="16"/>
      <c r="AA52" s="16"/>
    </row>
    <row r="53" spans="1:27" s="4" customFormat="1" ht="16.5" thickTop="1" thickBot="1">
      <c r="A53" s="91" t="s">
        <v>29</v>
      </c>
      <c r="B53" s="19">
        <v>0.15</v>
      </c>
      <c r="C53" s="14">
        <v>20186</v>
      </c>
      <c r="D53" s="15"/>
      <c r="E53" s="15"/>
      <c r="F53" s="16"/>
      <c r="G53" s="18">
        <f t="shared" si="25"/>
        <v>27856.68</v>
      </c>
      <c r="H53" s="15"/>
      <c r="I53" s="18">
        <f t="shared" si="37"/>
        <v>28462.260000000002</v>
      </c>
      <c r="J53" s="18">
        <f t="shared" si="38"/>
        <v>28865.98</v>
      </c>
      <c r="K53" s="18">
        <f t="shared" si="39"/>
        <v>29269.7</v>
      </c>
      <c r="L53" s="18">
        <f t="shared" si="21"/>
        <v>29875.279999999999</v>
      </c>
      <c r="M53" s="18">
        <f t="shared" si="12"/>
        <v>30279</v>
      </c>
      <c r="N53" s="18">
        <f t="shared" si="22"/>
        <v>30480.86</v>
      </c>
      <c r="O53" s="18">
        <f t="shared" si="17"/>
        <v>30884.58</v>
      </c>
      <c r="P53" s="16"/>
      <c r="Q53" s="18">
        <f t="shared" si="18"/>
        <v>31288.300000000003</v>
      </c>
      <c r="R53" s="16"/>
      <c r="S53" s="16"/>
      <c r="T53" s="17">
        <f t="shared" si="36"/>
        <v>32297.599999999999</v>
      </c>
      <c r="U53" s="16"/>
      <c r="V53" s="16"/>
      <c r="W53" s="16"/>
      <c r="X53" s="16"/>
      <c r="Y53" s="16"/>
      <c r="Z53" s="16"/>
      <c r="AA53" s="16"/>
    </row>
    <row r="54" spans="1:27" s="4" customFormat="1" ht="16.5" thickTop="1" thickBot="1">
      <c r="A54" s="91" t="s">
        <v>35</v>
      </c>
      <c r="B54" s="19">
        <v>0.15</v>
      </c>
      <c r="C54" s="14">
        <v>20000</v>
      </c>
      <c r="D54" s="15"/>
      <c r="E54" s="15"/>
      <c r="F54" s="16"/>
      <c r="G54" s="18">
        <f t="shared" si="25"/>
        <v>27600</v>
      </c>
      <c r="H54" s="15"/>
      <c r="I54" s="18">
        <f t="shared" si="37"/>
        <v>28200</v>
      </c>
      <c r="J54" s="18">
        <f t="shared" si="38"/>
        <v>28600</v>
      </c>
      <c r="K54" s="18">
        <f t="shared" si="39"/>
        <v>29000</v>
      </c>
      <c r="L54" s="18">
        <f t="shared" si="21"/>
        <v>29600</v>
      </c>
      <c r="M54" s="18">
        <f t="shared" si="12"/>
        <v>30000</v>
      </c>
      <c r="N54" s="18">
        <f t="shared" si="22"/>
        <v>30200</v>
      </c>
      <c r="O54" s="18">
        <f t="shared" si="17"/>
        <v>30600</v>
      </c>
      <c r="P54" s="16"/>
      <c r="Q54" s="18">
        <f t="shared" si="18"/>
        <v>31000</v>
      </c>
      <c r="R54" s="16"/>
      <c r="S54" s="16"/>
      <c r="T54" s="17">
        <f t="shared" si="36"/>
        <v>32000</v>
      </c>
      <c r="U54" s="16"/>
      <c r="V54" s="16"/>
      <c r="W54" s="16"/>
      <c r="X54" s="16"/>
      <c r="Y54" s="16"/>
      <c r="Z54" s="16"/>
      <c r="AA54" s="16"/>
    </row>
    <row r="55" spans="1:27" s="4" customFormat="1" ht="16.5" thickTop="1" thickBot="1">
      <c r="A55" s="91" t="s">
        <v>87</v>
      </c>
      <c r="B55" s="19">
        <v>0.13</v>
      </c>
      <c r="C55" s="14">
        <v>22291</v>
      </c>
      <c r="D55" s="15"/>
      <c r="E55" s="15"/>
      <c r="F55" s="16"/>
      <c r="G55" s="18">
        <f t="shared" si="25"/>
        <v>30761.58</v>
      </c>
      <c r="H55" s="15"/>
      <c r="I55" s="18">
        <f t="shared" si="37"/>
        <v>31430.309999999998</v>
      </c>
      <c r="J55" s="18">
        <f t="shared" si="38"/>
        <v>31876.129999999997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4" customFormat="1" ht="16.5" thickTop="1" thickBot="1">
      <c r="A56" s="91" t="s">
        <v>42</v>
      </c>
      <c r="B56" s="19">
        <v>0.13</v>
      </c>
      <c r="C56" s="14">
        <v>20929</v>
      </c>
      <c r="D56" s="15"/>
      <c r="E56" s="21">
        <f>(C56*0.33)+C56</f>
        <v>27835.57</v>
      </c>
      <c r="F56" s="18">
        <f>(C56*0.36)+C56</f>
        <v>28463.439999999999</v>
      </c>
      <c r="G56" s="18">
        <f t="shared" si="25"/>
        <v>28882.02</v>
      </c>
      <c r="H56" s="21">
        <f>(C56*0.39)+C56</f>
        <v>29091.31</v>
      </c>
      <c r="I56" s="18">
        <f t="shared" si="37"/>
        <v>29509.89</v>
      </c>
      <c r="J56" s="18">
        <f t="shared" si="38"/>
        <v>29928.47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4" customFormat="1" ht="15.6" customHeight="1" thickTop="1" thickBot="1">
      <c r="A57" s="91" t="s">
        <v>32</v>
      </c>
      <c r="B57" s="19">
        <v>0.13</v>
      </c>
      <c r="C57" s="14">
        <v>20589</v>
      </c>
      <c r="D57" s="15"/>
      <c r="E57" s="21">
        <f t="shared" ref="E57:E59" si="40">(C57*0.33)+C57</f>
        <v>27383.37</v>
      </c>
      <c r="F57" s="18">
        <f t="shared" ref="F57:F73" si="41">(C57*0.36)+C57</f>
        <v>28001.040000000001</v>
      </c>
      <c r="G57" s="18">
        <f t="shared" si="25"/>
        <v>28412.82</v>
      </c>
      <c r="H57" s="21">
        <f t="shared" ref="H57:H60" si="42">(C57*0.39)+C57</f>
        <v>28618.71</v>
      </c>
      <c r="I57" s="18">
        <f t="shared" si="37"/>
        <v>29030.489999999998</v>
      </c>
      <c r="J57" s="18">
        <f t="shared" si="38"/>
        <v>29442.27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s="4" customFormat="1" ht="16.5" thickTop="1" thickBot="1">
      <c r="A58" s="91" t="s">
        <v>40</v>
      </c>
      <c r="B58" s="19">
        <v>0.13</v>
      </c>
      <c r="C58" s="14">
        <v>20516</v>
      </c>
      <c r="D58" s="15"/>
      <c r="E58" s="21">
        <f t="shared" si="40"/>
        <v>27286.28</v>
      </c>
      <c r="F58" s="18">
        <f t="shared" si="41"/>
        <v>27901.759999999998</v>
      </c>
      <c r="G58" s="18">
        <f t="shared" si="25"/>
        <v>28312.080000000002</v>
      </c>
      <c r="H58" s="21">
        <f t="shared" si="42"/>
        <v>28517.24</v>
      </c>
      <c r="I58" s="18">
        <f t="shared" si="37"/>
        <v>28927.559999999998</v>
      </c>
      <c r="J58" s="18">
        <f t="shared" si="38"/>
        <v>29337.879999999997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s="4" customFormat="1" ht="16.5" thickTop="1" thickBot="1">
      <c r="A59" s="91" t="s">
        <v>37</v>
      </c>
      <c r="B59" s="19">
        <v>0.13</v>
      </c>
      <c r="C59" s="14">
        <v>20269</v>
      </c>
      <c r="D59" s="15"/>
      <c r="E59" s="21">
        <f t="shared" si="40"/>
        <v>26957.77</v>
      </c>
      <c r="F59" s="18">
        <f t="shared" si="41"/>
        <v>27565.84</v>
      </c>
      <c r="G59" s="18">
        <f t="shared" si="25"/>
        <v>27971.22</v>
      </c>
      <c r="H59" s="21">
        <f t="shared" si="42"/>
        <v>28173.91</v>
      </c>
      <c r="I59" s="18">
        <f t="shared" si="37"/>
        <v>28579.29</v>
      </c>
      <c r="J59" s="18">
        <f t="shared" si="38"/>
        <v>28984.67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s="4" customFormat="1" ht="16.5" thickTop="1" thickBot="1">
      <c r="A60" s="91" t="s">
        <v>70</v>
      </c>
      <c r="B60" s="19">
        <v>0.1</v>
      </c>
      <c r="C60" s="14">
        <v>21775</v>
      </c>
      <c r="D60" s="21">
        <f t="shared" ref="D60:D76" si="43">(C60*0.3)+C60</f>
        <v>28307.5</v>
      </c>
      <c r="E60" s="21">
        <f t="shared" ref="E60:E75" si="44">(C60*0.33)+C60</f>
        <v>28960.75</v>
      </c>
      <c r="F60" s="18">
        <f t="shared" si="41"/>
        <v>29614</v>
      </c>
      <c r="G60" s="18">
        <f t="shared" si="25"/>
        <v>30049.5</v>
      </c>
      <c r="H60" s="21">
        <f t="shared" si="42"/>
        <v>30267.25</v>
      </c>
      <c r="I60" s="16"/>
      <c r="J60" s="16"/>
      <c r="K60" s="15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s="4" customFormat="1" ht="16.5" thickTop="1" thickBot="1">
      <c r="A61" s="91" t="s">
        <v>39</v>
      </c>
      <c r="B61" s="19">
        <v>0.1</v>
      </c>
      <c r="C61" s="14">
        <v>21672</v>
      </c>
      <c r="D61" s="21">
        <f t="shared" si="43"/>
        <v>28173.599999999999</v>
      </c>
      <c r="E61" s="21">
        <f t="shared" si="44"/>
        <v>28823.760000000002</v>
      </c>
      <c r="F61" s="18">
        <f t="shared" si="41"/>
        <v>29473.919999999998</v>
      </c>
      <c r="G61" s="18">
        <f t="shared" si="25"/>
        <v>29907.360000000001</v>
      </c>
      <c r="H61" s="15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4" customFormat="1" ht="16.5" thickTop="1" thickBot="1">
      <c r="A62" s="91" t="s">
        <v>85</v>
      </c>
      <c r="B62" s="19">
        <v>0.1</v>
      </c>
      <c r="C62" s="14">
        <v>21301</v>
      </c>
      <c r="D62" s="21">
        <f t="shared" si="43"/>
        <v>27691.3</v>
      </c>
      <c r="E62" s="21">
        <f t="shared" si="44"/>
        <v>28330.33</v>
      </c>
      <c r="F62" s="18">
        <f t="shared" si="41"/>
        <v>28969.360000000001</v>
      </c>
      <c r="G62" s="18">
        <f t="shared" si="25"/>
        <v>29395.38</v>
      </c>
      <c r="H62" s="15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s="4" customFormat="1" ht="15.6" customHeight="1" thickTop="1" thickBot="1">
      <c r="A63" s="91" t="s">
        <v>31</v>
      </c>
      <c r="B63" s="19">
        <v>0.1</v>
      </c>
      <c r="C63" s="14">
        <v>21259</v>
      </c>
      <c r="D63" s="21">
        <f t="shared" si="43"/>
        <v>27636.7</v>
      </c>
      <c r="E63" s="21">
        <f t="shared" si="44"/>
        <v>28274.47</v>
      </c>
      <c r="F63" s="18">
        <f t="shared" si="41"/>
        <v>28912.239999999998</v>
      </c>
      <c r="G63" s="18">
        <f t="shared" si="25"/>
        <v>29337.42</v>
      </c>
      <c r="H63" s="15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s="4" customFormat="1" ht="16.5" thickTop="1" thickBot="1">
      <c r="A64" s="91" t="s">
        <v>27</v>
      </c>
      <c r="B64" s="19">
        <v>0.1</v>
      </c>
      <c r="C64" s="14">
        <v>21177</v>
      </c>
      <c r="D64" s="21">
        <f t="shared" si="43"/>
        <v>27530.1</v>
      </c>
      <c r="E64" s="21">
        <f t="shared" si="44"/>
        <v>28165.41</v>
      </c>
      <c r="F64" s="18">
        <f t="shared" si="41"/>
        <v>28800.720000000001</v>
      </c>
      <c r="G64" s="18">
        <f t="shared" si="25"/>
        <v>29224.260000000002</v>
      </c>
      <c r="H64" s="15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s="4" customFormat="1" ht="16.5" thickTop="1" thickBot="1">
      <c r="A65" s="91" t="s">
        <v>41</v>
      </c>
      <c r="B65" s="19">
        <v>0.1</v>
      </c>
      <c r="C65" s="14">
        <v>20888</v>
      </c>
      <c r="D65" s="21">
        <f t="shared" si="43"/>
        <v>27154.400000000001</v>
      </c>
      <c r="E65" s="21">
        <f t="shared" si="44"/>
        <v>27781.040000000001</v>
      </c>
      <c r="F65" s="18">
        <f t="shared" si="41"/>
        <v>28407.68</v>
      </c>
      <c r="G65" s="18">
        <f t="shared" si="25"/>
        <v>28825.440000000002</v>
      </c>
      <c r="H65" s="15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s="4" customFormat="1" ht="17.25" thickTop="1" thickBot="1">
      <c r="A66" s="91" t="s">
        <v>38</v>
      </c>
      <c r="B66" s="19">
        <v>0.1</v>
      </c>
      <c r="C66" s="14">
        <v>20289</v>
      </c>
      <c r="D66" s="21">
        <f t="shared" si="43"/>
        <v>26375.7</v>
      </c>
      <c r="E66" s="21">
        <f t="shared" si="44"/>
        <v>26984.37</v>
      </c>
      <c r="F66" s="18">
        <f t="shared" si="41"/>
        <v>27593.040000000001</v>
      </c>
      <c r="G66" s="18">
        <f t="shared" si="25"/>
        <v>27998.82</v>
      </c>
      <c r="H66" s="15"/>
      <c r="I66" s="30"/>
      <c r="J66" s="31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4" customFormat="1" ht="16.5" thickTop="1" thickBot="1">
      <c r="A67" s="91" t="s">
        <v>36</v>
      </c>
      <c r="B67" s="19">
        <v>0.1</v>
      </c>
      <c r="C67" s="14">
        <v>20083</v>
      </c>
      <c r="D67" s="21">
        <f t="shared" si="43"/>
        <v>26107.9</v>
      </c>
      <c r="E67" s="21">
        <f t="shared" si="44"/>
        <v>26710.39</v>
      </c>
      <c r="F67" s="18">
        <f t="shared" si="41"/>
        <v>27312.880000000001</v>
      </c>
      <c r="G67" s="18">
        <f t="shared" si="25"/>
        <v>27714.54</v>
      </c>
      <c r="H67" s="15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s="4" customFormat="1" ht="16.5" thickTop="1" thickBot="1">
      <c r="A68" s="91" t="s">
        <v>49</v>
      </c>
      <c r="B68" s="19">
        <v>0.1</v>
      </c>
      <c r="C68" s="14">
        <v>19814</v>
      </c>
      <c r="D68" s="21">
        <f t="shared" si="43"/>
        <v>25758.2</v>
      </c>
      <c r="E68" s="21">
        <f t="shared" si="44"/>
        <v>26352.62</v>
      </c>
      <c r="F68" s="18">
        <f t="shared" si="41"/>
        <v>26947.040000000001</v>
      </c>
      <c r="G68" s="18">
        <f t="shared" si="25"/>
        <v>27343.32</v>
      </c>
      <c r="H68" s="15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s="4" customFormat="1" ht="16.5" thickTop="1" thickBot="1">
      <c r="A69" s="91" t="s">
        <v>71</v>
      </c>
      <c r="B69" s="19">
        <v>0.1</v>
      </c>
      <c r="C69" s="14">
        <v>19092</v>
      </c>
      <c r="D69" s="21">
        <f>(C69*0.3)+C69</f>
        <v>24819.599999999999</v>
      </c>
      <c r="E69" s="21">
        <f t="shared" si="44"/>
        <v>25392.36</v>
      </c>
      <c r="F69" s="18">
        <f t="shared" si="41"/>
        <v>25965.119999999999</v>
      </c>
      <c r="G69" s="18">
        <f t="shared" si="25"/>
        <v>26346.959999999999</v>
      </c>
      <c r="H69" s="15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s="5" customFormat="1" ht="16.5" thickTop="1" thickBot="1">
      <c r="A70" s="91" t="s">
        <v>56</v>
      </c>
      <c r="B70" s="19">
        <v>0.1</v>
      </c>
      <c r="C70" s="14">
        <v>18960</v>
      </c>
      <c r="D70" s="21">
        <f t="shared" ref="D70:D72" si="45">(C70*0.3)+C70</f>
        <v>24648</v>
      </c>
      <c r="E70" s="21">
        <f t="shared" si="44"/>
        <v>25216.799999999999</v>
      </c>
      <c r="F70" s="18">
        <f t="shared" si="41"/>
        <v>25785.599999999999</v>
      </c>
      <c r="G70" s="18">
        <f t="shared" si="25"/>
        <v>26164.799999999999</v>
      </c>
      <c r="H70" s="15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s="4" customFormat="1" ht="17.25" thickTop="1" thickBot="1">
      <c r="A71" s="91" t="s">
        <v>48</v>
      </c>
      <c r="B71" s="19">
        <v>0.1</v>
      </c>
      <c r="C71" s="14">
        <v>18428</v>
      </c>
      <c r="D71" s="21">
        <f t="shared" si="45"/>
        <v>23956.400000000001</v>
      </c>
      <c r="E71" s="21">
        <f t="shared" si="44"/>
        <v>24509.24</v>
      </c>
      <c r="F71" s="18">
        <f t="shared" si="41"/>
        <v>25062.080000000002</v>
      </c>
      <c r="G71" s="18">
        <f t="shared" si="25"/>
        <v>25430.639999999999</v>
      </c>
      <c r="H71" s="16"/>
      <c r="I71" s="16"/>
      <c r="J71" s="16"/>
      <c r="K71" s="16"/>
      <c r="L71" s="30"/>
      <c r="M71" s="30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4" customFormat="1" ht="16.5" thickTop="1" thickBot="1">
      <c r="A72" s="91" t="s">
        <v>34</v>
      </c>
      <c r="B72" s="19">
        <v>0.1</v>
      </c>
      <c r="C72" s="14">
        <v>18081</v>
      </c>
      <c r="D72" s="21">
        <f t="shared" si="45"/>
        <v>23505.3</v>
      </c>
      <c r="E72" s="21">
        <f t="shared" si="44"/>
        <v>24047.73</v>
      </c>
      <c r="F72" s="18">
        <f t="shared" si="41"/>
        <v>24590.16</v>
      </c>
      <c r="G72" s="18">
        <f t="shared" si="25"/>
        <v>24951.78</v>
      </c>
      <c r="H72" s="15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s="4" customFormat="1" ht="16.5" thickTop="1" thickBot="1">
      <c r="A73" s="91" t="s">
        <v>30</v>
      </c>
      <c r="B73" s="19">
        <v>0.1</v>
      </c>
      <c r="C73" s="14">
        <v>17833</v>
      </c>
      <c r="D73" s="21">
        <f t="shared" si="43"/>
        <v>23182.9</v>
      </c>
      <c r="E73" s="21">
        <f t="shared" si="44"/>
        <v>23717.89</v>
      </c>
      <c r="F73" s="18">
        <f t="shared" si="41"/>
        <v>24252.880000000001</v>
      </c>
      <c r="G73" s="18">
        <f t="shared" si="25"/>
        <v>24609.54</v>
      </c>
      <c r="H73" s="15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s="4" customFormat="1" ht="16.5" thickTop="1" thickBot="1">
      <c r="A74" s="91" t="s">
        <v>28</v>
      </c>
      <c r="B74" s="19">
        <v>0.1</v>
      </c>
      <c r="C74" s="14">
        <v>17812</v>
      </c>
      <c r="D74" s="21">
        <f t="shared" si="43"/>
        <v>23155.599999999999</v>
      </c>
      <c r="E74" s="21">
        <f t="shared" si="44"/>
        <v>23689.96</v>
      </c>
      <c r="F74" s="18">
        <f>(C73*0.36)+C73</f>
        <v>24252.880000000001</v>
      </c>
      <c r="G74" s="18">
        <f t="shared" si="25"/>
        <v>24580.560000000001</v>
      </c>
      <c r="H74" s="15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s="4" customFormat="1" ht="16.5" thickTop="1" thickBot="1">
      <c r="A75" s="91" t="s">
        <v>213</v>
      </c>
      <c r="B75" s="19">
        <v>0.1</v>
      </c>
      <c r="C75" s="14">
        <v>17709</v>
      </c>
      <c r="D75" s="21">
        <f t="shared" si="43"/>
        <v>23021.7</v>
      </c>
      <c r="E75" s="21">
        <f t="shared" si="44"/>
        <v>23552.97</v>
      </c>
      <c r="F75" s="18">
        <f>(C74*0.36)+C74</f>
        <v>24224.32</v>
      </c>
      <c r="G75" s="18">
        <f t="shared" si="25"/>
        <v>24438.42</v>
      </c>
      <c r="H75" s="15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s="4" customFormat="1" ht="16.5" thickTop="1" thickBot="1">
      <c r="A76" s="91" t="s">
        <v>43</v>
      </c>
      <c r="B76" s="19">
        <v>0.1</v>
      </c>
      <c r="C76" s="14">
        <v>17317</v>
      </c>
      <c r="D76" s="21">
        <f t="shared" si="43"/>
        <v>22512.1</v>
      </c>
      <c r="E76" s="21">
        <f>(C74*0.33)+C74</f>
        <v>23689.96</v>
      </c>
      <c r="F76" s="18">
        <f>(C74*0.36)+C74</f>
        <v>24224.32</v>
      </c>
      <c r="G76" s="18">
        <f t="shared" si="25"/>
        <v>23897.46</v>
      </c>
      <c r="H76" s="15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6.5" thickTop="1">
      <c r="A77" s="95"/>
      <c r="B77" s="3"/>
    </row>
    <row r="78" spans="1:27">
      <c r="A78" s="95"/>
      <c r="B78" s="3"/>
    </row>
    <row r="79" spans="1:27">
      <c r="A79" s="95"/>
      <c r="B79" s="3"/>
    </row>
    <row r="80" spans="1:27">
      <c r="A80" s="95"/>
      <c r="B80" s="3"/>
    </row>
    <row r="81" spans="1:2">
      <c r="A81" s="95"/>
      <c r="B81" s="3"/>
    </row>
    <row r="82" spans="1:2">
      <c r="A82" s="95"/>
      <c r="B82" s="3"/>
    </row>
    <row r="83" spans="1:2">
      <c r="A83" s="95"/>
    </row>
    <row r="84" spans="1:2">
      <c r="A84" s="95"/>
      <c r="B84" s="3"/>
    </row>
    <row r="85" spans="1:2">
      <c r="A85" s="95"/>
      <c r="B85" s="3"/>
    </row>
    <row r="86" spans="1:2">
      <c r="A86" s="95"/>
      <c r="B86" s="3"/>
    </row>
  </sheetData>
  <mergeCells count="1">
    <mergeCell ref="A2:A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4" zoomScale="115" zoomScaleNormal="115" workbookViewId="0">
      <selection activeCell="G18" sqref="G18"/>
    </sheetView>
  </sheetViews>
  <sheetFormatPr defaultColWidth="9.140625" defaultRowHeight="15.75"/>
  <cols>
    <col min="1" max="1" width="33.28515625" style="92" customWidth="1"/>
    <col min="2" max="3" width="13.7109375" customWidth="1"/>
  </cols>
  <sheetData>
    <row r="1" spans="1:12" ht="16.5" thickTop="1" thickBot="1">
      <c r="A1" s="93" t="s">
        <v>114</v>
      </c>
      <c r="B1" s="36" t="s">
        <v>115</v>
      </c>
      <c r="C1" s="37"/>
      <c r="D1" s="36" t="s">
        <v>116</v>
      </c>
      <c r="E1" s="38"/>
      <c r="F1" s="38"/>
      <c r="G1" s="38"/>
      <c r="H1" s="38"/>
      <c r="I1" s="38"/>
      <c r="J1" s="37"/>
    </row>
    <row r="2" spans="1:12" thickTop="1">
      <c r="A2" s="77" t="s">
        <v>104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2" ht="1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2" thickBot="1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2" s="8" customFormat="1" ht="17.25" thickTop="1" thickBot="1">
      <c r="A5" s="94" t="s">
        <v>102</v>
      </c>
      <c r="B5" s="10" t="s">
        <v>101</v>
      </c>
      <c r="C5" s="10" t="s">
        <v>79</v>
      </c>
      <c r="D5" s="11">
        <v>0.3</v>
      </c>
      <c r="E5" s="11">
        <v>0.33</v>
      </c>
      <c r="F5" s="11">
        <v>0.38</v>
      </c>
      <c r="G5" s="11">
        <v>0.43</v>
      </c>
      <c r="H5" s="11">
        <v>0.45</v>
      </c>
      <c r="I5" s="11">
        <v>0.5</v>
      </c>
      <c r="J5" s="11">
        <v>0.55000000000000004</v>
      </c>
      <c r="K5" s="11">
        <v>0.6</v>
      </c>
      <c r="L5" s="9"/>
    </row>
    <row r="6" spans="1:12" s="8" customFormat="1" ht="17.25" thickTop="1" thickBot="1">
      <c r="A6" s="91" t="s">
        <v>218</v>
      </c>
      <c r="B6" s="98">
        <v>0.2</v>
      </c>
      <c r="C6" s="99">
        <v>28070</v>
      </c>
      <c r="D6" s="100"/>
      <c r="E6" s="100"/>
      <c r="F6" s="100"/>
      <c r="G6" s="100"/>
      <c r="H6" s="18">
        <f>(C6*0.45)+C6</f>
        <v>40701.5</v>
      </c>
      <c r="I6" s="18">
        <f>(C6*0.5)+C6</f>
        <v>42105</v>
      </c>
      <c r="J6" s="18">
        <f>(C6*0.55)+C6</f>
        <v>43508.5</v>
      </c>
      <c r="K6" s="18">
        <f>(C6*0.6)+C6</f>
        <v>44912</v>
      </c>
      <c r="L6" s="9"/>
    </row>
    <row r="7" spans="1:12" s="8" customFormat="1" ht="17.25" thickTop="1" thickBot="1">
      <c r="A7" s="91" t="s">
        <v>117</v>
      </c>
      <c r="B7" s="19">
        <v>0.2</v>
      </c>
      <c r="C7" s="14">
        <v>27183</v>
      </c>
      <c r="D7" s="15"/>
      <c r="E7" s="15"/>
      <c r="F7" s="15"/>
      <c r="G7" s="16"/>
      <c r="H7" s="18">
        <f>(C7*0.45)+C7</f>
        <v>39415.35</v>
      </c>
      <c r="I7" s="18">
        <f>(C7*0.5)+C7</f>
        <v>40774.5</v>
      </c>
      <c r="J7" s="18">
        <f>(C7*0.55)+C7</f>
        <v>42133.65</v>
      </c>
      <c r="K7" s="18">
        <f>(C7*0.6)+C7</f>
        <v>43492.800000000003</v>
      </c>
    </row>
    <row r="8" spans="1:12" s="4" customFormat="1" ht="16.5" thickTop="1" thickBot="1">
      <c r="A8" s="91" t="s">
        <v>45</v>
      </c>
      <c r="B8" s="19">
        <v>0.2</v>
      </c>
      <c r="C8" s="14">
        <v>25387</v>
      </c>
      <c r="D8" s="15"/>
      <c r="E8" s="15"/>
      <c r="F8" s="15"/>
      <c r="G8" s="43"/>
      <c r="H8" s="18">
        <f t="shared" ref="H8:H15" si="0">(C8*0.45)+C8</f>
        <v>36811.15</v>
      </c>
      <c r="I8" s="18">
        <f t="shared" ref="I8:I13" si="1">(C8*0.5)+C8</f>
        <v>38080.5</v>
      </c>
      <c r="J8" s="18">
        <f t="shared" ref="J8:J13" si="2">(C8*0.55)+C8</f>
        <v>39349.85</v>
      </c>
      <c r="K8" s="18">
        <f t="shared" ref="K8:K13" si="3">(C8*0.6)+C8</f>
        <v>40619.199999999997</v>
      </c>
    </row>
    <row r="9" spans="1:12" s="4" customFormat="1" ht="16.5" thickTop="1" thickBot="1">
      <c r="A9" s="91" t="s">
        <v>110</v>
      </c>
      <c r="B9" s="19">
        <v>0.2</v>
      </c>
      <c r="C9" s="14">
        <v>24933</v>
      </c>
      <c r="D9" s="15"/>
      <c r="E9" s="15"/>
      <c r="F9" s="16"/>
      <c r="G9" s="41"/>
      <c r="H9" s="18">
        <f t="shared" si="0"/>
        <v>36152.85</v>
      </c>
      <c r="I9" s="18">
        <f t="shared" si="1"/>
        <v>37399.5</v>
      </c>
      <c r="J9" s="18">
        <f t="shared" si="2"/>
        <v>38646.15</v>
      </c>
      <c r="K9" s="18">
        <f t="shared" si="3"/>
        <v>39892.800000000003</v>
      </c>
    </row>
    <row r="10" spans="1:12" s="4" customFormat="1" ht="16.5" thickTop="1" thickBot="1">
      <c r="A10" s="91" t="s">
        <v>81</v>
      </c>
      <c r="B10" s="19">
        <v>0.2</v>
      </c>
      <c r="C10" s="14">
        <v>24913</v>
      </c>
      <c r="D10" s="15"/>
      <c r="E10" s="15"/>
      <c r="F10" s="15"/>
      <c r="G10" s="43"/>
      <c r="H10" s="18">
        <f t="shared" si="0"/>
        <v>36123.85</v>
      </c>
      <c r="I10" s="18">
        <f t="shared" si="1"/>
        <v>37369.5</v>
      </c>
      <c r="J10" s="18">
        <f t="shared" si="2"/>
        <v>38615.15</v>
      </c>
      <c r="K10" s="18">
        <f t="shared" si="3"/>
        <v>39860.800000000003</v>
      </c>
    </row>
    <row r="11" spans="1:12" s="5" customFormat="1" ht="16.5" thickTop="1" thickBot="1">
      <c r="A11" s="91" t="s">
        <v>52</v>
      </c>
      <c r="B11" s="19">
        <v>0.2</v>
      </c>
      <c r="C11" s="14">
        <v>24830</v>
      </c>
      <c r="D11" s="15"/>
      <c r="E11" s="15"/>
      <c r="F11" s="15"/>
      <c r="G11" s="43"/>
      <c r="H11" s="18">
        <f t="shared" si="0"/>
        <v>36003.5</v>
      </c>
      <c r="I11" s="18">
        <f t="shared" si="1"/>
        <v>37245</v>
      </c>
      <c r="J11" s="18">
        <f t="shared" si="2"/>
        <v>38486.5</v>
      </c>
      <c r="K11" s="18">
        <f t="shared" si="3"/>
        <v>39728</v>
      </c>
    </row>
    <row r="12" spans="1:12" s="4" customFormat="1" ht="16.5" thickTop="1" thickBot="1">
      <c r="A12" s="91" t="s">
        <v>76</v>
      </c>
      <c r="B12" s="19">
        <v>0.2</v>
      </c>
      <c r="C12" s="14">
        <v>24717</v>
      </c>
      <c r="D12" s="15"/>
      <c r="E12" s="15"/>
      <c r="F12" s="15"/>
      <c r="G12" s="43"/>
      <c r="H12" s="18">
        <f t="shared" si="0"/>
        <v>35839.65</v>
      </c>
      <c r="I12" s="18">
        <f t="shared" si="1"/>
        <v>37075.5</v>
      </c>
      <c r="J12" s="18">
        <f t="shared" si="2"/>
        <v>38311.35</v>
      </c>
      <c r="K12" s="18">
        <f t="shared" si="3"/>
        <v>39547.199999999997</v>
      </c>
    </row>
    <row r="13" spans="1:12" s="4" customFormat="1" ht="16.5" thickTop="1" thickBot="1">
      <c r="A13" s="91" t="s">
        <v>109</v>
      </c>
      <c r="B13" s="19">
        <v>0.2</v>
      </c>
      <c r="C13" s="14">
        <v>23612</v>
      </c>
      <c r="D13" s="15"/>
      <c r="E13" s="15"/>
      <c r="F13" s="15"/>
      <c r="G13" s="43"/>
      <c r="H13" s="18">
        <f t="shared" si="0"/>
        <v>34237.4</v>
      </c>
      <c r="I13" s="18">
        <f t="shared" si="1"/>
        <v>35418</v>
      </c>
      <c r="J13" s="18">
        <f t="shared" si="2"/>
        <v>36598.6</v>
      </c>
      <c r="K13" s="18">
        <f t="shared" si="3"/>
        <v>37779.199999999997</v>
      </c>
    </row>
    <row r="14" spans="1:12" s="4" customFormat="1" ht="16.5" thickTop="1" thickBot="1">
      <c r="A14" s="91" t="s">
        <v>16</v>
      </c>
      <c r="B14" s="19">
        <v>0.2</v>
      </c>
      <c r="C14" s="14">
        <v>23199</v>
      </c>
      <c r="D14" s="15"/>
      <c r="E14" s="15"/>
      <c r="F14" s="15"/>
      <c r="G14" s="43"/>
      <c r="H14" s="18">
        <f t="shared" si="0"/>
        <v>33638.550000000003</v>
      </c>
      <c r="I14" s="18">
        <f t="shared" ref="I14:I28" si="4">(C14*0.5)+C14</f>
        <v>34798.5</v>
      </c>
      <c r="J14" s="40">
        <f t="shared" ref="J14:J32" si="5">(C14*0.55)+C14</f>
        <v>35958.449999999997</v>
      </c>
      <c r="K14" s="18">
        <f>(C14*0.6)+C14</f>
        <v>37118.400000000001</v>
      </c>
    </row>
    <row r="15" spans="1:12" s="4" customFormat="1" ht="16.5" thickTop="1" thickBot="1">
      <c r="A15" s="97" t="s">
        <v>118</v>
      </c>
      <c r="B15" s="19">
        <v>0.15</v>
      </c>
      <c r="C15" s="14">
        <v>25676</v>
      </c>
      <c r="D15" s="32"/>
      <c r="E15" s="15"/>
      <c r="F15" s="21">
        <f t="shared" ref="F15:F46" si="6">(C15*0.38)+C15</f>
        <v>35432.880000000005</v>
      </c>
      <c r="G15" s="18">
        <f>(C15*0.43)+C15</f>
        <v>36716.68</v>
      </c>
      <c r="H15" s="18">
        <f t="shared" si="0"/>
        <v>37230.199999999997</v>
      </c>
      <c r="I15" s="18">
        <f t="shared" si="4"/>
        <v>38514</v>
      </c>
      <c r="J15" s="40">
        <f t="shared" si="5"/>
        <v>39797.800000000003</v>
      </c>
      <c r="K15" s="16"/>
    </row>
    <row r="16" spans="1:12" s="4" customFormat="1" ht="16.5" thickTop="1" thickBot="1">
      <c r="A16" s="91" t="s">
        <v>25</v>
      </c>
      <c r="B16" s="19">
        <v>0.15</v>
      </c>
      <c r="C16" s="14">
        <v>25160</v>
      </c>
      <c r="D16" s="15"/>
      <c r="E16" s="15"/>
      <c r="F16" s="21">
        <f t="shared" si="6"/>
        <v>34720.800000000003</v>
      </c>
      <c r="G16" s="18">
        <f>(C16*0.43)+C16</f>
        <v>35978.800000000003</v>
      </c>
      <c r="H16" s="39">
        <f>(C16*0.45)+C16</f>
        <v>36482</v>
      </c>
      <c r="I16" s="18">
        <f t="shared" si="4"/>
        <v>37740</v>
      </c>
      <c r="J16" s="40">
        <f t="shared" si="5"/>
        <v>38998</v>
      </c>
      <c r="K16" s="16"/>
    </row>
    <row r="17" spans="1:11" s="4" customFormat="1" ht="16.5" thickTop="1" thickBot="1">
      <c r="A17" s="91" t="s">
        <v>88</v>
      </c>
      <c r="B17" s="19">
        <v>0.15</v>
      </c>
      <c r="C17" s="20">
        <v>25119</v>
      </c>
      <c r="D17" s="15"/>
      <c r="E17" s="15"/>
      <c r="F17" s="21">
        <f t="shared" si="6"/>
        <v>34664.22</v>
      </c>
      <c r="G17" s="18">
        <f t="shared" ref="G17:G20" si="7">(C17*0.43)+C17</f>
        <v>35920.17</v>
      </c>
      <c r="H17" s="39">
        <f t="shared" ref="H17" si="8">(C17*0.45)+C17</f>
        <v>36422.550000000003</v>
      </c>
      <c r="I17" s="18">
        <f t="shared" si="4"/>
        <v>37678.5</v>
      </c>
      <c r="J17" s="40">
        <f t="shared" si="5"/>
        <v>38934.449999999997</v>
      </c>
      <c r="K17" s="16"/>
    </row>
    <row r="18" spans="1:11" s="4" customFormat="1" ht="16.5" thickTop="1" thickBot="1">
      <c r="A18" s="91" t="s">
        <v>11</v>
      </c>
      <c r="B18" s="19">
        <v>0.15</v>
      </c>
      <c r="C18" s="14">
        <v>25027</v>
      </c>
      <c r="D18" s="15"/>
      <c r="E18" s="42"/>
      <c r="F18" s="21">
        <f t="shared" si="6"/>
        <v>34537.26</v>
      </c>
      <c r="G18" s="18">
        <f t="shared" si="7"/>
        <v>35788.61</v>
      </c>
      <c r="H18" s="39">
        <f>(C18*0.45)+C18</f>
        <v>36289.15</v>
      </c>
      <c r="I18" s="18">
        <f t="shared" si="4"/>
        <v>37540.5</v>
      </c>
      <c r="J18" s="40">
        <f t="shared" si="5"/>
        <v>38791.85</v>
      </c>
      <c r="K18" s="16"/>
    </row>
    <row r="19" spans="1:11" s="4" customFormat="1" ht="16.5" thickTop="1" thickBot="1">
      <c r="A19" s="91" t="s">
        <v>50</v>
      </c>
      <c r="B19" s="19">
        <v>0.15</v>
      </c>
      <c r="C19" s="14">
        <v>25181</v>
      </c>
      <c r="D19" s="15"/>
      <c r="E19" s="15"/>
      <c r="F19" s="21">
        <f t="shared" si="6"/>
        <v>34749.78</v>
      </c>
      <c r="G19" s="18">
        <f t="shared" si="7"/>
        <v>36008.83</v>
      </c>
      <c r="H19" s="39">
        <f t="shared" ref="H19:H20" si="9">(C19*0.45)+C19</f>
        <v>36512.449999999997</v>
      </c>
      <c r="I19" s="18">
        <f t="shared" si="4"/>
        <v>37771.5</v>
      </c>
      <c r="J19" s="40">
        <f t="shared" si="5"/>
        <v>39030.550000000003</v>
      </c>
      <c r="K19" s="16"/>
    </row>
    <row r="20" spans="1:11" s="4" customFormat="1" ht="16.5" thickTop="1" thickBot="1">
      <c r="A20" s="91" t="s">
        <v>89</v>
      </c>
      <c r="B20" s="19">
        <v>0.15</v>
      </c>
      <c r="C20" s="20">
        <v>25160</v>
      </c>
      <c r="D20" s="15"/>
      <c r="E20" s="15"/>
      <c r="F20" s="21">
        <f t="shared" si="6"/>
        <v>34720.800000000003</v>
      </c>
      <c r="G20" s="18">
        <f t="shared" si="7"/>
        <v>35978.800000000003</v>
      </c>
      <c r="H20" s="39">
        <f t="shared" si="9"/>
        <v>36482</v>
      </c>
      <c r="I20" s="18">
        <f t="shared" si="4"/>
        <v>37740</v>
      </c>
      <c r="J20" s="40">
        <f t="shared" si="5"/>
        <v>38998</v>
      </c>
      <c r="K20" s="16"/>
    </row>
    <row r="21" spans="1:11" s="4" customFormat="1" ht="16.5" thickTop="1" thickBot="1">
      <c r="A21" s="91" t="s">
        <v>3</v>
      </c>
      <c r="B21" s="19">
        <v>0.15</v>
      </c>
      <c r="C21" s="14">
        <v>24541</v>
      </c>
      <c r="D21" s="16"/>
      <c r="E21" s="15"/>
      <c r="F21" s="21">
        <f t="shared" si="6"/>
        <v>33866.58</v>
      </c>
      <c r="G21" s="18">
        <f t="shared" ref="G21:G33" si="10">(C21*0.43)+C21</f>
        <v>35093.629999999997</v>
      </c>
      <c r="H21" s="39">
        <f t="shared" ref="H21:H32" si="11">(C21*0.45)+C21</f>
        <v>35584.449999999997</v>
      </c>
      <c r="I21" s="18">
        <f t="shared" si="4"/>
        <v>36811.5</v>
      </c>
      <c r="J21" s="40">
        <f t="shared" si="5"/>
        <v>38038.550000000003</v>
      </c>
      <c r="K21" s="16"/>
    </row>
    <row r="22" spans="1:11" s="4" customFormat="1" ht="16.5" thickTop="1" thickBot="1">
      <c r="A22" s="91" t="s">
        <v>18</v>
      </c>
      <c r="B22" s="19">
        <v>0.15</v>
      </c>
      <c r="C22" s="14">
        <v>23984</v>
      </c>
      <c r="D22" s="15"/>
      <c r="E22" s="15"/>
      <c r="F22" s="21">
        <f t="shared" si="6"/>
        <v>33097.919999999998</v>
      </c>
      <c r="G22" s="18">
        <f t="shared" si="10"/>
        <v>34297.119999999995</v>
      </c>
      <c r="H22" s="39">
        <f t="shared" si="11"/>
        <v>34776.800000000003</v>
      </c>
      <c r="I22" s="18">
        <f t="shared" si="4"/>
        <v>35976</v>
      </c>
      <c r="J22" s="40">
        <f t="shared" si="5"/>
        <v>37175.199999999997</v>
      </c>
      <c r="K22" s="16"/>
    </row>
    <row r="23" spans="1:11" s="4" customFormat="1" ht="16.5" thickTop="1" thickBot="1">
      <c r="A23" s="91" t="s">
        <v>13</v>
      </c>
      <c r="B23" s="19">
        <v>0.15</v>
      </c>
      <c r="C23" s="14">
        <v>23901</v>
      </c>
      <c r="D23" s="15"/>
      <c r="E23" s="15"/>
      <c r="F23" s="21">
        <f t="shared" si="6"/>
        <v>32983.379999999997</v>
      </c>
      <c r="G23" s="18">
        <f t="shared" si="10"/>
        <v>34178.43</v>
      </c>
      <c r="H23" s="39">
        <f t="shared" si="11"/>
        <v>34656.449999999997</v>
      </c>
      <c r="I23" s="18">
        <f t="shared" si="4"/>
        <v>35851.5</v>
      </c>
      <c r="J23" s="40">
        <f t="shared" si="5"/>
        <v>37046.550000000003</v>
      </c>
      <c r="K23" s="16"/>
    </row>
    <row r="24" spans="1:11" s="4" customFormat="1" ht="16.5" thickTop="1" thickBot="1">
      <c r="A24" s="91" t="s">
        <v>20</v>
      </c>
      <c r="B24" s="19">
        <v>0.15</v>
      </c>
      <c r="C24" s="14">
        <v>23076</v>
      </c>
      <c r="D24" s="15"/>
      <c r="E24" s="15"/>
      <c r="F24" s="21">
        <f t="shared" si="6"/>
        <v>31844.879999999997</v>
      </c>
      <c r="G24" s="18">
        <f t="shared" si="10"/>
        <v>32998.68</v>
      </c>
      <c r="H24" s="39">
        <f t="shared" si="11"/>
        <v>33460.199999999997</v>
      </c>
      <c r="I24" s="18">
        <f t="shared" si="4"/>
        <v>34614</v>
      </c>
      <c r="J24" s="40">
        <f t="shared" si="5"/>
        <v>35767.800000000003</v>
      </c>
      <c r="K24" s="16"/>
    </row>
    <row r="25" spans="1:11" s="4" customFormat="1" ht="16.5" thickTop="1" thickBot="1">
      <c r="A25" s="91" t="s">
        <v>21</v>
      </c>
      <c r="B25" s="19">
        <v>0.15</v>
      </c>
      <c r="C25" s="14">
        <v>22105</v>
      </c>
      <c r="D25" s="15"/>
      <c r="E25" s="15"/>
      <c r="F25" s="21">
        <f t="shared" si="6"/>
        <v>30504.9</v>
      </c>
      <c r="G25" s="18">
        <f t="shared" si="10"/>
        <v>31610.15</v>
      </c>
      <c r="H25" s="39">
        <f t="shared" si="11"/>
        <v>32052.25</v>
      </c>
      <c r="I25" s="18">
        <f t="shared" si="4"/>
        <v>33157.5</v>
      </c>
      <c r="J25" s="40">
        <f t="shared" si="5"/>
        <v>34262.75</v>
      </c>
      <c r="K25" s="16"/>
    </row>
    <row r="26" spans="1:11" s="4" customFormat="1" ht="16.5" thickTop="1" thickBot="1">
      <c r="A26" s="91" t="s">
        <v>55</v>
      </c>
      <c r="B26" s="19">
        <v>0.15</v>
      </c>
      <c r="C26" s="14">
        <v>21961</v>
      </c>
      <c r="D26" s="15"/>
      <c r="E26" s="15"/>
      <c r="F26" s="21">
        <f t="shared" si="6"/>
        <v>30306.18</v>
      </c>
      <c r="G26" s="18">
        <f t="shared" si="10"/>
        <v>31404.23</v>
      </c>
      <c r="H26" s="39">
        <f t="shared" si="11"/>
        <v>31843.45</v>
      </c>
      <c r="I26" s="18">
        <f t="shared" si="4"/>
        <v>32941.5</v>
      </c>
      <c r="J26" s="40">
        <f t="shared" si="5"/>
        <v>34039.550000000003</v>
      </c>
      <c r="K26" s="16"/>
    </row>
    <row r="27" spans="1:11" s="4" customFormat="1" ht="16.5" thickTop="1" thickBot="1">
      <c r="A27" s="91" t="s">
        <v>15</v>
      </c>
      <c r="B27" s="19">
        <v>0.15</v>
      </c>
      <c r="C27" s="14">
        <v>21672</v>
      </c>
      <c r="D27" s="15"/>
      <c r="E27" s="15"/>
      <c r="F27" s="21">
        <f t="shared" si="6"/>
        <v>29907.360000000001</v>
      </c>
      <c r="G27" s="18">
        <f t="shared" si="10"/>
        <v>30990.959999999999</v>
      </c>
      <c r="H27" s="39">
        <f t="shared" si="11"/>
        <v>31424.400000000001</v>
      </c>
      <c r="I27" s="18">
        <f t="shared" si="4"/>
        <v>32508</v>
      </c>
      <c r="J27" s="40">
        <f t="shared" si="5"/>
        <v>33591.599999999999</v>
      </c>
      <c r="K27" s="16"/>
    </row>
    <row r="28" spans="1:11" s="4" customFormat="1" ht="16.5" thickTop="1" thickBot="1">
      <c r="A28" s="91" t="s">
        <v>8</v>
      </c>
      <c r="B28" s="19">
        <v>0.15</v>
      </c>
      <c r="C28" s="14">
        <v>20888</v>
      </c>
      <c r="D28" s="15"/>
      <c r="E28" s="15"/>
      <c r="F28" s="21">
        <f t="shared" si="6"/>
        <v>28825.440000000002</v>
      </c>
      <c r="G28" s="18">
        <f t="shared" si="10"/>
        <v>29869.84</v>
      </c>
      <c r="H28" s="39">
        <f t="shared" si="11"/>
        <v>30287.599999999999</v>
      </c>
      <c r="I28" s="18">
        <f t="shared" si="4"/>
        <v>31332</v>
      </c>
      <c r="J28" s="40">
        <f t="shared" si="5"/>
        <v>32376.400000000001</v>
      </c>
      <c r="K28" s="16"/>
    </row>
    <row r="29" spans="1:11" s="4" customFormat="1" ht="16.5" thickTop="1" thickBot="1">
      <c r="A29" s="91" t="s">
        <v>111</v>
      </c>
      <c r="B29" s="19">
        <v>0.15</v>
      </c>
      <c r="C29" s="14">
        <v>20145</v>
      </c>
      <c r="D29" s="15"/>
      <c r="E29" s="15"/>
      <c r="F29" s="21">
        <f t="shared" si="6"/>
        <v>27800.1</v>
      </c>
      <c r="G29" s="18">
        <f t="shared" si="10"/>
        <v>28807.35</v>
      </c>
      <c r="H29" s="39">
        <f t="shared" si="11"/>
        <v>29210.25</v>
      </c>
      <c r="I29" s="18">
        <f>(B29*0.5)+B29</f>
        <v>0.22499999999999998</v>
      </c>
      <c r="J29" s="40">
        <f t="shared" si="5"/>
        <v>31224.75</v>
      </c>
      <c r="K29" s="16"/>
    </row>
    <row r="30" spans="1:11" s="4" customFormat="1" ht="16.5" thickTop="1" thickBot="1">
      <c r="A30" s="91" t="s">
        <v>10</v>
      </c>
      <c r="B30" s="19">
        <v>0.15</v>
      </c>
      <c r="C30" s="14">
        <v>19587</v>
      </c>
      <c r="D30" s="15"/>
      <c r="E30" s="15"/>
      <c r="F30" s="21">
        <f t="shared" si="6"/>
        <v>27030.06</v>
      </c>
      <c r="G30" s="18">
        <f t="shared" si="10"/>
        <v>28009.41</v>
      </c>
      <c r="H30" s="39">
        <f t="shared" si="11"/>
        <v>28401.15</v>
      </c>
      <c r="I30" s="18">
        <f>(C30*0.5)+C30</f>
        <v>29380.5</v>
      </c>
      <c r="J30" s="40">
        <f t="shared" si="5"/>
        <v>30359.85</v>
      </c>
      <c r="K30" s="16"/>
    </row>
    <row r="31" spans="1:11" s="4" customFormat="1" ht="16.5" thickTop="1" thickBot="1">
      <c r="A31" s="91" t="s">
        <v>17</v>
      </c>
      <c r="B31" s="19">
        <v>0.15</v>
      </c>
      <c r="C31" s="14">
        <v>19030</v>
      </c>
      <c r="D31" s="15"/>
      <c r="E31" s="15"/>
      <c r="F31" s="21">
        <f t="shared" si="6"/>
        <v>26261.4</v>
      </c>
      <c r="G31" s="18">
        <f t="shared" si="10"/>
        <v>27212.9</v>
      </c>
      <c r="H31" s="39">
        <f t="shared" si="11"/>
        <v>27593.5</v>
      </c>
      <c r="I31" s="18">
        <f>(C31*0.5)+C31</f>
        <v>28545</v>
      </c>
      <c r="J31" s="40">
        <f t="shared" si="5"/>
        <v>29496.5</v>
      </c>
      <c r="K31" s="16"/>
    </row>
    <row r="32" spans="1:11" s="4" customFormat="1" ht="16.5" thickTop="1" thickBot="1">
      <c r="A32" s="91" t="s">
        <v>51</v>
      </c>
      <c r="B32" s="19">
        <v>0.15</v>
      </c>
      <c r="C32" s="14">
        <v>19030</v>
      </c>
      <c r="D32" s="15"/>
      <c r="E32" s="15"/>
      <c r="F32" s="21">
        <f t="shared" si="6"/>
        <v>26261.4</v>
      </c>
      <c r="G32" s="18">
        <f t="shared" si="10"/>
        <v>27212.9</v>
      </c>
      <c r="H32" s="39">
        <f t="shared" si="11"/>
        <v>27593.5</v>
      </c>
      <c r="I32" s="18">
        <f>(C32*0.5)+C32</f>
        <v>28545</v>
      </c>
      <c r="J32" s="40">
        <f t="shared" si="5"/>
        <v>29496.5</v>
      </c>
      <c r="K32" s="16"/>
    </row>
    <row r="33" spans="1:11" s="4" customFormat="1" ht="16.5" thickTop="1" thickBot="1">
      <c r="A33" s="91" t="s">
        <v>33</v>
      </c>
      <c r="B33" s="13">
        <v>0.13</v>
      </c>
      <c r="C33" s="14">
        <v>20186</v>
      </c>
      <c r="D33" s="15"/>
      <c r="E33" s="21">
        <f>(C33*0.33)+C33</f>
        <v>26847.38</v>
      </c>
      <c r="F33" s="21">
        <f t="shared" si="6"/>
        <v>27856.68</v>
      </c>
      <c r="G33" s="18">
        <f t="shared" si="10"/>
        <v>28865.98</v>
      </c>
      <c r="H33" s="16"/>
      <c r="I33" s="16"/>
      <c r="J33" s="16"/>
      <c r="K33" s="16"/>
    </row>
    <row r="34" spans="1:11" s="4" customFormat="1" ht="16.5" thickTop="1" thickBot="1">
      <c r="A34" s="91" t="s">
        <v>84</v>
      </c>
      <c r="B34" s="19">
        <v>0.1</v>
      </c>
      <c r="C34" s="14">
        <v>22415</v>
      </c>
      <c r="D34" s="21">
        <f t="shared" ref="D34:D46" si="12">(C34*0.3)+C34</f>
        <v>29139.5</v>
      </c>
      <c r="E34" s="21">
        <f t="shared" ref="E34:E46" si="13">(C34*0.33)+C34</f>
        <v>29811.95</v>
      </c>
      <c r="F34" s="21">
        <f t="shared" si="6"/>
        <v>30932.7</v>
      </c>
      <c r="G34" s="16"/>
      <c r="H34" s="16"/>
      <c r="I34" s="16"/>
      <c r="J34" s="16"/>
      <c r="K34" s="16"/>
    </row>
    <row r="35" spans="1:11" s="4" customFormat="1" ht="16.5" thickTop="1" thickBot="1">
      <c r="A35" s="91" t="s">
        <v>221</v>
      </c>
      <c r="B35" s="19">
        <v>0.1</v>
      </c>
      <c r="C35" s="14">
        <v>21713</v>
      </c>
      <c r="D35" s="21">
        <f t="shared" si="12"/>
        <v>28226.9</v>
      </c>
      <c r="E35" s="21">
        <f t="shared" si="13"/>
        <v>28878.29</v>
      </c>
      <c r="F35" s="21">
        <f t="shared" si="6"/>
        <v>29963.940000000002</v>
      </c>
      <c r="G35" s="16"/>
      <c r="H35" s="16"/>
      <c r="I35" s="16"/>
      <c r="J35" s="16"/>
      <c r="K35" s="16"/>
    </row>
    <row r="36" spans="1:11" s="4" customFormat="1" ht="16.5" thickTop="1" thickBot="1">
      <c r="A36" s="91" t="s">
        <v>43</v>
      </c>
      <c r="B36" s="19">
        <v>0.1</v>
      </c>
      <c r="C36" s="14">
        <v>20706</v>
      </c>
      <c r="D36" s="21">
        <f t="shared" si="12"/>
        <v>26917.8</v>
      </c>
      <c r="E36" s="21">
        <f t="shared" si="13"/>
        <v>27538.98</v>
      </c>
      <c r="F36" s="21">
        <f t="shared" si="6"/>
        <v>28574.28</v>
      </c>
      <c r="G36" s="16"/>
      <c r="H36" s="16"/>
      <c r="I36" s="16"/>
      <c r="J36" s="16"/>
      <c r="K36" s="16"/>
    </row>
    <row r="37" spans="1:11" s="4" customFormat="1" ht="16.5" thickTop="1" thickBot="1">
      <c r="A37" s="91" t="s">
        <v>213</v>
      </c>
      <c r="B37" s="19">
        <v>0.1</v>
      </c>
      <c r="C37" s="14">
        <v>19691</v>
      </c>
      <c r="D37" s="21">
        <f t="shared" si="12"/>
        <v>25598.3</v>
      </c>
      <c r="E37" s="21">
        <f t="shared" si="13"/>
        <v>26189.03</v>
      </c>
      <c r="F37" s="21">
        <f t="shared" si="6"/>
        <v>27173.58</v>
      </c>
      <c r="G37" s="16"/>
      <c r="H37" s="16"/>
      <c r="I37" s="16"/>
      <c r="J37" s="16"/>
      <c r="K37" s="16"/>
    </row>
    <row r="38" spans="1:11" s="4" customFormat="1" ht="16.5" thickTop="1" thickBot="1">
      <c r="A38" s="91" t="s">
        <v>86</v>
      </c>
      <c r="B38" s="13">
        <v>0.1</v>
      </c>
      <c r="C38" s="14">
        <v>18406</v>
      </c>
      <c r="D38" s="21">
        <f t="shared" si="12"/>
        <v>23927.8</v>
      </c>
      <c r="E38" s="21">
        <f t="shared" si="13"/>
        <v>24479.98</v>
      </c>
      <c r="F38" s="21">
        <f t="shared" si="6"/>
        <v>25400.28</v>
      </c>
      <c r="G38" s="16"/>
      <c r="H38" s="16"/>
      <c r="I38" s="16"/>
      <c r="J38" s="16"/>
      <c r="K38" s="16"/>
    </row>
    <row r="39" spans="1:11" s="4" customFormat="1" ht="16.5" thickTop="1" thickBot="1">
      <c r="A39" s="91" t="s">
        <v>57</v>
      </c>
      <c r="B39" s="19">
        <v>0.1</v>
      </c>
      <c r="C39" s="14">
        <v>18010</v>
      </c>
      <c r="D39" s="21">
        <f t="shared" si="12"/>
        <v>23413</v>
      </c>
      <c r="E39" s="21">
        <f t="shared" si="13"/>
        <v>23953.3</v>
      </c>
      <c r="F39" s="21">
        <f t="shared" si="6"/>
        <v>24853.8</v>
      </c>
      <c r="G39" s="16"/>
      <c r="H39" s="16"/>
      <c r="I39" s="16"/>
      <c r="J39" s="16"/>
      <c r="K39" s="16"/>
    </row>
    <row r="40" spans="1:11" s="4" customFormat="1" ht="16.5" thickTop="1" thickBot="1">
      <c r="A40" s="91" t="s">
        <v>49</v>
      </c>
      <c r="B40" s="19">
        <v>0.1</v>
      </c>
      <c r="C40" s="14">
        <v>17585</v>
      </c>
      <c r="D40" s="21">
        <f t="shared" si="12"/>
        <v>22860.5</v>
      </c>
      <c r="E40" s="21">
        <f t="shared" si="13"/>
        <v>23388.05</v>
      </c>
      <c r="F40" s="21">
        <f t="shared" si="6"/>
        <v>24267.3</v>
      </c>
      <c r="G40" s="16"/>
      <c r="H40" s="16"/>
      <c r="I40" s="16"/>
      <c r="J40" s="16"/>
      <c r="K40" s="16"/>
    </row>
    <row r="41" spans="1:11" s="4" customFormat="1" ht="16.5" thickTop="1" thickBot="1">
      <c r="A41" s="91" t="s">
        <v>36</v>
      </c>
      <c r="B41" s="19">
        <v>0.1</v>
      </c>
      <c r="C41" s="14">
        <v>17317</v>
      </c>
      <c r="D41" s="21">
        <f t="shared" si="12"/>
        <v>22512.1</v>
      </c>
      <c r="E41" s="21">
        <f t="shared" si="13"/>
        <v>23031.61</v>
      </c>
      <c r="F41" s="21">
        <f t="shared" si="6"/>
        <v>23897.46</v>
      </c>
      <c r="G41" s="16"/>
      <c r="H41" s="16"/>
      <c r="I41" s="16"/>
      <c r="J41" s="16"/>
      <c r="K41" s="16"/>
    </row>
    <row r="42" spans="1:11" s="4" customFormat="1" ht="16.5" thickTop="1" thickBot="1">
      <c r="A42" s="91" t="s">
        <v>34</v>
      </c>
      <c r="B42" s="19">
        <v>0.1</v>
      </c>
      <c r="C42" s="14">
        <v>17276</v>
      </c>
      <c r="D42" s="21">
        <f t="shared" si="12"/>
        <v>22458.799999999999</v>
      </c>
      <c r="E42" s="21">
        <f t="shared" si="13"/>
        <v>22977.08</v>
      </c>
      <c r="F42" s="21">
        <f t="shared" si="6"/>
        <v>23840.880000000001</v>
      </c>
      <c r="G42" s="16"/>
      <c r="H42" s="16"/>
      <c r="I42" s="16"/>
      <c r="J42" s="16"/>
      <c r="K42" s="16"/>
    </row>
    <row r="43" spans="1:11" s="4" customFormat="1" ht="16.5" thickTop="1" thickBot="1">
      <c r="A43" s="91" t="s">
        <v>0</v>
      </c>
      <c r="B43" s="19">
        <v>0.1</v>
      </c>
      <c r="C43" s="14">
        <v>17424</v>
      </c>
      <c r="D43" s="21">
        <f t="shared" si="12"/>
        <v>22651.200000000001</v>
      </c>
      <c r="E43" s="21">
        <f t="shared" si="13"/>
        <v>23173.919999999998</v>
      </c>
      <c r="F43" s="21">
        <f t="shared" si="6"/>
        <v>24045.119999999999</v>
      </c>
      <c r="G43" s="16"/>
      <c r="H43" s="16"/>
      <c r="I43" s="16"/>
      <c r="J43" s="16"/>
      <c r="K43" s="16"/>
    </row>
    <row r="44" spans="1:11" s="4" customFormat="1" ht="16.5" thickTop="1" thickBot="1">
      <c r="A44" s="91" t="s">
        <v>38</v>
      </c>
      <c r="B44" s="19">
        <v>0.1</v>
      </c>
      <c r="C44" s="14">
        <v>17111</v>
      </c>
      <c r="D44" s="21">
        <f t="shared" si="12"/>
        <v>22244.3</v>
      </c>
      <c r="E44" s="21">
        <f t="shared" si="13"/>
        <v>22757.63</v>
      </c>
      <c r="F44" s="21">
        <f t="shared" si="6"/>
        <v>23613.18</v>
      </c>
      <c r="G44" s="16"/>
      <c r="H44" s="16"/>
      <c r="I44" s="16"/>
      <c r="J44" s="16"/>
      <c r="K44" s="16"/>
    </row>
    <row r="45" spans="1:11" s="4" customFormat="1" ht="16.5" thickTop="1" thickBot="1">
      <c r="A45" s="91" t="s">
        <v>1</v>
      </c>
      <c r="B45" s="19">
        <v>0.1</v>
      </c>
      <c r="C45" s="14">
        <v>17132</v>
      </c>
      <c r="D45" s="21">
        <f t="shared" si="12"/>
        <v>22271.599999999999</v>
      </c>
      <c r="E45" s="21">
        <f t="shared" si="13"/>
        <v>22785.56</v>
      </c>
      <c r="F45" s="21">
        <f t="shared" si="6"/>
        <v>23642.16</v>
      </c>
      <c r="G45" s="16"/>
      <c r="H45" s="16"/>
      <c r="I45" s="16"/>
      <c r="J45" s="16"/>
      <c r="K45" s="16"/>
    </row>
    <row r="46" spans="1:11" s="4" customFormat="1" ht="16.5" thickTop="1" thickBot="1">
      <c r="A46" s="91" t="s">
        <v>46</v>
      </c>
      <c r="B46" s="19">
        <v>0.1</v>
      </c>
      <c r="C46" s="14">
        <v>17006</v>
      </c>
      <c r="D46" s="21">
        <f t="shared" si="12"/>
        <v>22107.8</v>
      </c>
      <c r="E46" s="21">
        <f t="shared" si="13"/>
        <v>22617.98</v>
      </c>
      <c r="F46" s="21">
        <f t="shared" si="6"/>
        <v>23468.28</v>
      </c>
      <c r="G46" s="16"/>
      <c r="H46" s="16"/>
      <c r="I46" s="16"/>
      <c r="J46" s="16"/>
      <c r="K46" s="16"/>
    </row>
    <row r="47" spans="1:11" s="5" customFormat="1" ht="16.5" thickTop="1">
      <c r="A47" s="95"/>
      <c r="B47" s="6"/>
      <c r="K47" s="7"/>
    </row>
    <row r="48" spans="1:11" s="5" customFormat="1">
      <c r="A48" s="95"/>
      <c r="B48" s="6"/>
    </row>
    <row r="49" spans="1:2">
      <c r="A49" s="95"/>
      <c r="B49" s="3"/>
    </row>
    <row r="50" spans="1:2">
      <c r="A50" s="95"/>
      <c r="B50" s="3"/>
    </row>
  </sheetData>
  <mergeCells count="1">
    <mergeCell ref="A2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sqref="A1:B25"/>
    </sheetView>
  </sheetViews>
  <sheetFormatPr defaultColWidth="9.140625" defaultRowHeight="15"/>
  <cols>
    <col min="1" max="1" width="8.7109375" customWidth="1"/>
    <col min="2" max="2" width="33.140625" customWidth="1"/>
  </cols>
  <sheetData>
    <row r="1" spans="1:2" s="1" customFormat="1" ht="16.5" thickTop="1" thickBot="1">
      <c r="A1" s="66" t="s">
        <v>90</v>
      </c>
      <c r="B1" s="67" t="s">
        <v>91</v>
      </c>
    </row>
    <row r="2" spans="1:2" s="1" customFormat="1" ht="16.5" thickTop="1" thickBot="1">
      <c r="A2" s="70">
        <v>0.73</v>
      </c>
      <c r="B2" s="68" t="s">
        <v>92</v>
      </c>
    </row>
    <row r="3" spans="1:2" s="1" customFormat="1" ht="15.75" thickBot="1">
      <c r="A3" s="71">
        <v>0.71</v>
      </c>
      <c r="B3" s="69" t="s">
        <v>93</v>
      </c>
    </row>
    <row r="4" spans="1:2" s="1" customFormat="1" ht="15.75" thickBot="1">
      <c r="A4" s="71">
        <v>0.7</v>
      </c>
      <c r="B4" s="69" t="s">
        <v>74</v>
      </c>
    </row>
    <row r="5" spans="1:2" s="1" customFormat="1" ht="15.75" thickBot="1">
      <c r="A5" s="71">
        <v>0.68</v>
      </c>
      <c r="B5" s="69" t="s">
        <v>80</v>
      </c>
    </row>
    <row r="6" spans="1:2" s="1" customFormat="1" ht="15.75" thickBot="1">
      <c r="A6" s="71">
        <v>0.66</v>
      </c>
      <c r="B6" s="69" t="s">
        <v>94</v>
      </c>
    </row>
    <row r="7" spans="1:2" s="1" customFormat="1" ht="15.75" thickBot="1">
      <c r="A7" s="71">
        <v>0.65</v>
      </c>
      <c r="B7" s="69" t="s">
        <v>75</v>
      </c>
    </row>
    <row r="8" spans="1:2" s="1" customFormat="1" ht="15.75" thickBot="1">
      <c r="A8" s="71">
        <v>0.63</v>
      </c>
      <c r="B8" s="69" t="s">
        <v>95</v>
      </c>
    </row>
    <row r="9" spans="1:2" s="1" customFormat="1" ht="15.75" thickBot="1">
      <c r="A9" s="71">
        <v>0.6</v>
      </c>
      <c r="B9" s="69" t="s">
        <v>96</v>
      </c>
    </row>
    <row r="10" spans="1:2" s="1" customFormat="1" ht="15.75" thickBot="1">
      <c r="A10" s="71">
        <v>0.57999999999999996</v>
      </c>
      <c r="B10" s="69" t="s">
        <v>58</v>
      </c>
    </row>
    <row r="11" spans="1:2" s="1" customFormat="1" ht="15.75" thickBot="1">
      <c r="A11" s="71">
        <v>0.56000000000000005</v>
      </c>
      <c r="B11" s="69" t="s">
        <v>59</v>
      </c>
    </row>
    <row r="12" spans="1:2" s="1" customFormat="1" ht="15.75" thickBot="1">
      <c r="A12" s="71">
        <v>0.55000000000000004</v>
      </c>
      <c r="B12" s="69" t="s">
        <v>97</v>
      </c>
    </row>
    <row r="13" spans="1:2" s="1" customFormat="1" ht="15.75" thickBot="1">
      <c r="A13" s="71">
        <v>0.54</v>
      </c>
      <c r="B13" s="69" t="s">
        <v>60</v>
      </c>
    </row>
    <row r="14" spans="1:2" s="1" customFormat="1" ht="15.75" thickBot="1">
      <c r="A14" s="71">
        <v>0.53</v>
      </c>
      <c r="B14" s="69" t="s">
        <v>98</v>
      </c>
    </row>
    <row r="15" spans="1:2" s="1" customFormat="1" ht="15.75" thickBot="1">
      <c r="A15" s="71">
        <v>0.51</v>
      </c>
      <c r="B15" s="69" t="s">
        <v>61</v>
      </c>
    </row>
    <row r="16" spans="1:2" s="1" customFormat="1" ht="15.75" thickBot="1">
      <c r="A16" s="71">
        <v>0.5</v>
      </c>
      <c r="B16" s="69" t="s">
        <v>215</v>
      </c>
    </row>
    <row r="17" spans="1:2" s="1" customFormat="1" ht="15.75" thickBot="1">
      <c r="A17" s="71">
        <v>0.48</v>
      </c>
      <c r="B17" s="69" t="s">
        <v>62</v>
      </c>
    </row>
    <row r="18" spans="1:2" s="1" customFormat="1" ht="15.75" thickBot="1">
      <c r="A18" s="71">
        <v>0.45</v>
      </c>
      <c r="B18" s="69" t="s">
        <v>99</v>
      </c>
    </row>
    <row r="19" spans="1:2" s="1" customFormat="1" ht="15.75" thickBot="1">
      <c r="A19" s="71">
        <v>0.43</v>
      </c>
      <c r="B19" s="69" t="s">
        <v>63</v>
      </c>
    </row>
    <row r="20" spans="1:2" s="1" customFormat="1" ht="15.75" thickBot="1">
      <c r="A20" s="71">
        <v>0.41</v>
      </c>
      <c r="B20" s="69" t="s">
        <v>64</v>
      </c>
    </row>
    <row r="21" spans="1:2" s="1" customFormat="1" ht="15.75" thickBot="1">
      <c r="A21" s="71">
        <v>0.39</v>
      </c>
      <c r="B21" s="69" t="s">
        <v>65</v>
      </c>
    </row>
    <row r="22" spans="1:2" s="1" customFormat="1" ht="15.75" thickBot="1">
      <c r="A22" s="71">
        <v>0.38</v>
      </c>
      <c r="B22" s="69" t="s">
        <v>100</v>
      </c>
    </row>
    <row r="23" spans="1:2" s="1" customFormat="1" ht="15.75" thickBot="1">
      <c r="A23" s="71">
        <v>0.36</v>
      </c>
      <c r="B23" s="69" t="s">
        <v>66</v>
      </c>
    </row>
    <row r="24" spans="1:2" s="1" customFormat="1" ht="15.75" thickBot="1">
      <c r="A24" s="71">
        <v>0.33</v>
      </c>
      <c r="B24" s="69" t="s">
        <v>67</v>
      </c>
    </row>
    <row r="25" spans="1:2" s="1" customFormat="1" ht="15.75" thickBot="1">
      <c r="A25" s="72">
        <v>0.3</v>
      </c>
      <c r="B25" s="69" t="s">
        <v>68</v>
      </c>
    </row>
    <row r="26" spans="1:2" s="1" customFormat="1" ht="15.75" thickTop="1"/>
    <row r="27" spans="1:2" s="1" customFormat="1"/>
    <row r="28" spans="1:2" s="1" customFormat="1"/>
    <row r="29" spans="1:2" s="1" customFormat="1">
      <c r="A29"/>
      <c r="B29"/>
    </row>
    <row r="30" spans="1:2" s="1" customFormat="1">
      <c r="A30"/>
      <c r="B30"/>
    </row>
    <row r="31" spans="1:2" s="1" customFormat="1">
      <c r="A31"/>
      <c r="B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ATTACK HIGHEST</vt:lpstr>
      <vt:lpstr>DEFENSE HIGHEST</vt:lpstr>
      <vt:lpstr>ATK%COMBO</vt:lpstr>
      <vt:lpstr>DEF%COMBO</vt:lpstr>
      <vt:lpstr>COMBO KEY</vt:lpstr>
    </vt:vector>
  </TitlesOfParts>
  <Company>Whirlwind Print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Nathan Anderson</cp:lastModifiedBy>
  <dcterms:created xsi:type="dcterms:W3CDTF">2013-05-21T07:28:24Z</dcterms:created>
  <dcterms:modified xsi:type="dcterms:W3CDTF">2013-11-12T01:42:57Z</dcterms:modified>
</cp:coreProperties>
</file>