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Work_Files\nathan.anderson\NATHAN PERSONAL\RAGE CARDS\"/>
    </mc:Choice>
  </mc:AlternateContent>
  <bookViews>
    <workbookView xWindow="0" yWindow="0" windowWidth="25545" windowHeight="10740" activeTab="1"/>
  </bookViews>
  <sheets>
    <sheet name="ATK LIST" sheetId="10" r:id="rId1"/>
    <sheet name="DEF LIST" sheetId="11" r:id="rId2"/>
    <sheet name="ATK % COMBO" sheetId="6" r:id="rId3"/>
    <sheet name="DEF%COMOBO" sheetId="7" r:id="rId4"/>
    <sheet name="COMBO KEY" sheetId="9" r:id="rId5"/>
  </sheets>
  <calcPr calcId="152511"/>
</workbook>
</file>

<file path=xl/calcChain.xml><?xml version="1.0" encoding="utf-8"?>
<calcChain xmlns="http://schemas.openxmlformats.org/spreadsheetml/2006/main">
  <c r="F35" i="7" l="1"/>
  <c r="F37" i="7"/>
  <c r="F38" i="7"/>
  <c r="F39" i="7"/>
  <c r="E35" i="7"/>
  <c r="E37" i="7"/>
  <c r="E38" i="7"/>
  <c r="E39" i="7"/>
  <c r="D39" i="7"/>
  <c r="D40" i="7"/>
  <c r="G35" i="7"/>
  <c r="H35" i="7"/>
  <c r="I35" i="7"/>
  <c r="G39" i="7"/>
  <c r="M14" i="7" l="1"/>
  <c r="K14" i="7"/>
  <c r="N14" i="7"/>
  <c r="P14" i="7"/>
  <c r="Q14" i="7"/>
  <c r="T28" i="6" l="1"/>
  <c r="T29" i="6"/>
  <c r="Q28" i="6"/>
  <c r="Q29" i="6"/>
  <c r="M28" i="6"/>
  <c r="M29" i="6"/>
  <c r="M30" i="6"/>
  <c r="K28" i="6"/>
  <c r="K29" i="6"/>
  <c r="J28" i="6"/>
  <c r="J29" i="6"/>
  <c r="I28" i="6"/>
  <c r="I29" i="6"/>
  <c r="G28" i="6"/>
  <c r="L28" i="6"/>
  <c r="N28" i="6"/>
  <c r="O28" i="6"/>
  <c r="O19" i="7"/>
  <c r="O20" i="7"/>
  <c r="O21" i="7"/>
  <c r="L19" i="7"/>
  <c r="L20" i="7"/>
  <c r="J19" i="7"/>
  <c r="J20" i="7"/>
  <c r="J21" i="7"/>
  <c r="I19" i="7"/>
  <c r="I20" i="7"/>
  <c r="I21" i="7"/>
  <c r="H20" i="7"/>
  <c r="H21" i="7"/>
  <c r="G20" i="7"/>
  <c r="K20" i="7"/>
  <c r="M20" i="7"/>
  <c r="N20" i="7"/>
  <c r="L9" i="7" l="1"/>
  <c r="L10" i="7"/>
  <c r="L11" i="7"/>
  <c r="L12" i="7"/>
  <c r="L13" i="7"/>
  <c r="L17" i="7"/>
  <c r="L18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8" i="7"/>
  <c r="M10" i="6"/>
  <c r="M11" i="6"/>
  <c r="M12" i="6"/>
  <c r="M13" i="6"/>
  <c r="M14" i="6"/>
  <c r="M15" i="6"/>
  <c r="M16" i="6"/>
  <c r="M17" i="6"/>
  <c r="M18" i="6"/>
  <c r="M27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9" i="6"/>
  <c r="W9" i="6"/>
  <c r="W10" i="6"/>
  <c r="W11" i="6"/>
  <c r="W12" i="6"/>
  <c r="W13" i="6"/>
  <c r="W14" i="6"/>
  <c r="W15" i="6"/>
  <c r="W16" i="6"/>
  <c r="W17" i="6"/>
  <c r="W18" i="6"/>
  <c r="W8" i="6"/>
  <c r="S9" i="7" l="1"/>
  <c r="R9" i="7"/>
  <c r="Q9" i="7"/>
  <c r="P9" i="7"/>
  <c r="O9" i="7"/>
  <c r="N9" i="7"/>
  <c r="J9" i="7"/>
  <c r="F40" i="7"/>
  <c r="E40" i="7"/>
  <c r="G40" i="7"/>
  <c r="G32" i="7"/>
  <c r="H32" i="7"/>
  <c r="I32" i="7"/>
  <c r="J32" i="7"/>
  <c r="K32" i="7"/>
  <c r="M32" i="7"/>
  <c r="N32" i="7"/>
  <c r="O32" i="7"/>
  <c r="J12" i="7"/>
  <c r="N12" i="7"/>
  <c r="O12" i="7"/>
  <c r="P12" i="7"/>
  <c r="Q12" i="7"/>
  <c r="R12" i="7"/>
  <c r="S12" i="7"/>
  <c r="T30" i="6"/>
  <c r="T31" i="6"/>
  <c r="Q51" i="6"/>
  <c r="Q52" i="6"/>
  <c r="Q30" i="6"/>
  <c r="Q31" i="6"/>
  <c r="Q32" i="6"/>
  <c r="Q33" i="6"/>
  <c r="Q34" i="6"/>
  <c r="Q35" i="6"/>
  <c r="Q36" i="6"/>
  <c r="Q37" i="6"/>
  <c r="Q38" i="6"/>
  <c r="S12" i="6"/>
  <c r="S13" i="6"/>
  <c r="R12" i="6"/>
  <c r="Q12" i="6"/>
  <c r="Q13" i="6"/>
  <c r="Q14" i="6"/>
  <c r="Q15" i="6"/>
  <c r="Q16" i="6"/>
  <c r="Q17" i="6"/>
  <c r="Q18" i="6"/>
  <c r="O12" i="6"/>
  <c r="O13" i="6"/>
  <c r="K12" i="6"/>
  <c r="H54" i="6"/>
  <c r="H55" i="6"/>
  <c r="K30" i="6"/>
  <c r="K31" i="6"/>
  <c r="K32" i="6"/>
  <c r="J30" i="6"/>
  <c r="J31" i="6"/>
  <c r="J32" i="6"/>
  <c r="I30" i="6"/>
  <c r="I31" i="6"/>
  <c r="I32" i="6"/>
  <c r="I33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F54" i="6"/>
  <c r="F55" i="6"/>
  <c r="E54" i="6"/>
  <c r="D62" i="6"/>
  <c r="D63" i="6"/>
  <c r="D68" i="6"/>
  <c r="E68" i="6"/>
  <c r="F68" i="6"/>
  <c r="E63" i="6"/>
  <c r="F63" i="6"/>
  <c r="E62" i="6"/>
  <c r="F62" i="6"/>
  <c r="I54" i="6"/>
  <c r="J54" i="6"/>
  <c r="I52" i="6"/>
  <c r="J52" i="6"/>
  <c r="K52" i="6"/>
  <c r="L52" i="6"/>
  <c r="N52" i="6"/>
  <c r="O52" i="6"/>
  <c r="T52" i="6"/>
  <c r="I51" i="6"/>
  <c r="J51" i="6"/>
  <c r="K51" i="6"/>
  <c r="L51" i="6"/>
  <c r="N51" i="6"/>
  <c r="O51" i="6"/>
  <c r="T51" i="6"/>
  <c r="I37" i="6"/>
  <c r="J37" i="6"/>
  <c r="K37" i="6"/>
  <c r="L37" i="6"/>
  <c r="N37" i="6"/>
  <c r="O37" i="6"/>
  <c r="T37" i="6"/>
  <c r="L31" i="6"/>
  <c r="N31" i="6"/>
  <c r="O31" i="6"/>
  <c r="K18" i="6"/>
  <c r="O18" i="6"/>
  <c r="R18" i="6"/>
  <c r="S18" i="6"/>
  <c r="T18" i="6"/>
  <c r="U18" i="6"/>
  <c r="V18" i="6"/>
  <c r="X18" i="6"/>
  <c r="Y18" i="6"/>
  <c r="T12" i="6"/>
  <c r="U12" i="6"/>
  <c r="V12" i="6"/>
  <c r="X12" i="6"/>
  <c r="Y12" i="6"/>
  <c r="Y9" i="6"/>
  <c r="Y10" i="6"/>
  <c r="X9" i="6"/>
  <c r="X10" i="6"/>
  <c r="V9" i="6"/>
  <c r="V10" i="6"/>
  <c r="U9" i="6"/>
  <c r="U10" i="6"/>
  <c r="T10" i="6"/>
  <c r="T9" i="6"/>
  <c r="S9" i="6"/>
  <c r="S10" i="6"/>
  <c r="R9" i="6"/>
  <c r="R10" i="6"/>
  <c r="Q9" i="6"/>
  <c r="Q10" i="6"/>
  <c r="O9" i="6"/>
  <c r="O10" i="6"/>
  <c r="K9" i="6"/>
  <c r="K10" i="6"/>
  <c r="U8" i="6"/>
  <c r="U11" i="6"/>
  <c r="Z7" i="6"/>
  <c r="Z8" i="6"/>
  <c r="Z6" i="6"/>
  <c r="X7" i="6"/>
  <c r="X8" i="6"/>
  <c r="X11" i="6"/>
  <c r="X13" i="6"/>
  <c r="X14" i="6"/>
  <c r="X15" i="6"/>
  <c r="X16" i="6"/>
  <c r="X17" i="6"/>
  <c r="X6" i="6"/>
  <c r="I18" i="7" l="1"/>
  <c r="I22" i="7"/>
  <c r="I23" i="7"/>
  <c r="I24" i="7"/>
  <c r="I25" i="7"/>
  <c r="I26" i="7"/>
  <c r="I27" i="7"/>
  <c r="I28" i="7"/>
  <c r="I29" i="7"/>
  <c r="I33" i="7"/>
  <c r="I30" i="7"/>
  <c r="I31" i="7"/>
  <c r="I34" i="7"/>
  <c r="I36" i="7"/>
  <c r="I37" i="7"/>
  <c r="H18" i="7"/>
  <c r="H19" i="7"/>
  <c r="H22" i="7"/>
  <c r="H23" i="7"/>
  <c r="H24" i="7"/>
  <c r="H25" i="7"/>
  <c r="H26" i="7"/>
  <c r="H27" i="7"/>
  <c r="H28" i="7"/>
  <c r="H29" i="7"/>
  <c r="H33" i="7"/>
  <c r="H30" i="7"/>
  <c r="H31" i="7"/>
  <c r="H34" i="7"/>
  <c r="H36" i="7"/>
  <c r="H37" i="7"/>
  <c r="I17" i="7"/>
  <c r="H17" i="7"/>
  <c r="G18" i="7"/>
  <c r="G19" i="7"/>
  <c r="G21" i="7"/>
  <c r="G22" i="7"/>
  <c r="G23" i="7"/>
  <c r="G24" i="7"/>
  <c r="G25" i="7"/>
  <c r="G26" i="7"/>
  <c r="G27" i="7"/>
  <c r="G28" i="7"/>
  <c r="G29" i="7"/>
  <c r="G33" i="7"/>
  <c r="G30" i="7"/>
  <c r="G31" i="7"/>
  <c r="G34" i="7"/>
  <c r="G36" i="7"/>
  <c r="G37" i="7"/>
  <c r="G38" i="7"/>
  <c r="G41" i="7"/>
  <c r="G42" i="7"/>
  <c r="G43" i="7"/>
  <c r="G17" i="7"/>
  <c r="F41" i="7"/>
  <c r="F42" i="7"/>
  <c r="F43" i="7"/>
  <c r="E41" i="7"/>
  <c r="E42" i="7"/>
  <c r="E43" i="7"/>
  <c r="F36" i="7"/>
  <c r="E36" i="7"/>
  <c r="D41" i="7"/>
  <c r="D42" i="7"/>
  <c r="D43" i="7"/>
  <c r="J7" i="7"/>
  <c r="J8" i="7"/>
  <c r="J10" i="7"/>
  <c r="J11" i="7"/>
  <c r="J13" i="7"/>
  <c r="J17" i="7"/>
  <c r="J18" i="7"/>
  <c r="K16" i="7"/>
  <c r="K17" i="7"/>
  <c r="K18" i="7"/>
  <c r="K19" i="7"/>
  <c r="K21" i="7"/>
  <c r="K22" i="7"/>
  <c r="K23" i="7"/>
  <c r="K24" i="7"/>
  <c r="K25" i="7"/>
  <c r="K26" i="7"/>
  <c r="K27" i="7"/>
  <c r="K28" i="7"/>
  <c r="K29" i="7"/>
  <c r="K33" i="7"/>
  <c r="K30" i="7"/>
  <c r="K31" i="7"/>
  <c r="K34" i="7"/>
  <c r="K15" i="7"/>
  <c r="M16" i="7"/>
  <c r="M17" i="7"/>
  <c r="M18" i="7"/>
  <c r="M19" i="7"/>
  <c r="M21" i="7"/>
  <c r="M22" i="7"/>
  <c r="M23" i="7"/>
  <c r="M24" i="7"/>
  <c r="M25" i="7"/>
  <c r="M26" i="7"/>
  <c r="M27" i="7"/>
  <c r="M28" i="7"/>
  <c r="M29" i="7"/>
  <c r="M33" i="7"/>
  <c r="M30" i="7"/>
  <c r="M31" i="7"/>
  <c r="M34" i="7"/>
  <c r="M15" i="7"/>
  <c r="N8" i="7"/>
  <c r="N10" i="7"/>
  <c r="N11" i="7"/>
  <c r="N13" i="7"/>
  <c r="N15" i="7"/>
  <c r="N16" i="7"/>
  <c r="N17" i="7"/>
  <c r="N18" i="7"/>
  <c r="N19" i="7"/>
  <c r="N21" i="7"/>
  <c r="N22" i="7"/>
  <c r="N23" i="7"/>
  <c r="N24" i="7"/>
  <c r="N25" i="7"/>
  <c r="N26" i="7"/>
  <c r="N27" i="7"/>
  <c r="N28" i="7"/>
  <c r="N29" i="7"/>
  <c r="N33" i="7"/>
  <c r="N30" i="7"/>
  <c r="N31" i="7"/>
  <c r="N34" i="7"/>
  <c r="N7" i="7"/>
  <c r="P8" i="7"/>
  <c r="P10" i="7"/>
  <c r="P11" i="7"/>
  <c r="P13" i="7"/>
  <c r="P15" i="7"/>
  <c r="P16" i="7"/>
  <c r="P7" i="7"/>
  <c r="R8" i="7"/>
  <c r="R10" i="7"/>
  <c r="R11" i="7"/>
  <c r="R7" i="7"/>
  <c r="S7" i="7"/>
  <c r="S8" i="7"/>
  <c r="S10" i="7"/>
  <c r="S11" i="7"/>
  <c r="S6" i="7"/>
  <c r="D60" i="6"/>
  <c r="D61" i="6"/>
  <c r="D64" i="6"/>
  <c r="D65" i="6"/>
  <c r="D66" i="6"/>
  <c r="D67" i="6"/>
  <c r="D69" i="6"/>
  <c r="D70" i="6"/>
  <c r="D71" i="6"/>
  <c r="D72" i="6"/>
  <c r="E55" i="6"/>
  <c r="E56" i="6"/>
  <c r="E57" i="6"/>
  <c r="E58" i="6"/>
  <c r="E59" i="6"/>
  <c r="E60" i="6"/>
  <c r="E61" i="6"/>
  <c r="E64" i="6"/>
  <c r="E65" i="6"/>
  <c r="E66" i="6"/>
  <c r="E67" i="6"/>
  <c r="E69" i="6"/>
  <c r="E70" i="6"/>
  <c r="E71" i="6"/>
  <c r="E72" i="6"/>
  <c r="F56" i="6"/>
  <c r="F57" i="6"/>
  <c r="F58" i="6"/>
  <c r="F59" i="6"/>
  <c r="F60" i="6"/>
  <c r="F61" i="6"/>
  <c r="F64" i="6"/>
  <c r="F65" i="6"/>
  <c r="F66" i="6"/>
  <c r="F67" i="6"/>
  <c r="F69" i="6"/>
  <c r="F70" i="6"/>
  <c r="F71" i="6"/>
  <c r="F72" i="6"/>
  <c r="G70" i="6"/>
  <c r="G71" i="6"/>
  <c r="G72" i="6"/>
  <c r="G27" i="6"/>
  <c r="H58" i="6"/>
  <c r="H56" i="6"/>
  <c r="H57" i="6"/>
  <c r="J27" i="6"/>
  <c r="I27" i="6"/>
  <c r="I34" i="6"/>
  <c r="I35" i="6"/>
  <c r="I36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3" i="6"/>
  <c r="I55" i="6"/>
  <c r="I56" i="6"/>
  <c r="I57" i="6"/>
  <c r="I58" i="6"/>
  <c r="J33" i="6"/>
  <c r="J34" i="6"/>
  <c r="J35" i="6"/>
  <c r="J36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3" i="6"/>
  <c r="J55" i="6"/>
  <c r="J56" i="6"/>
  <c r="J57" i="6"/>
  <c r="J58" i="6"/>
  <c r="K27" i="6"/>
  <c r="K11" i="6"/>
  <c r="K13" i="6"/>
  <c r="K14" i="6"/>
  <c r="K15" i="6"/>
  <c r="K16" i="6"/>
  <c r="K17" i="6"/>
  <c r="K33" i="6"/>
  <c r="K34" i="6"/>
  <c r="K35" i="6"/>
  <c r="K36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L20" i="6"/>
  <c r="L21" i="6"/>
  <c r="L22" i="6"/>
  <c r="L23" i="6"/>
  <c r="L24" i="6"/>
  <c r="L25" i="6"/>
  <c r="L26" i="6"/>
  <c r="L27" i="6"/>
  <c r="L29" i="6"/>
  <c r="L30" i="6"/>
  <c r="L32" i="6"/>
  <c r="L33" i="6"/>
  <c r="L34" i="6"/>
  <c r="L35" i="6"/>
  <c r="L36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19" i="6"/>
  <c r="N20" i="6"/>
  <c r="N21" i="6"/>
  <c r="N22" i="6"/>
  <c r="N23" i="6"/>
  <c r="N24" i="6"/>
  <c r="N25" i="6"/>
  <c r="N26" i="6"/>
  <c r="N27" i="6"/>
  <c r="N29" i="6"/>
  <c r="N30" i="6"/>
  <c r="N32" i="6"/>
  <c r="N33" i="6"/>
  <c r="N34" i="6"/>
  <c r="N35" i="6"/>
  <c r="N36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19" i="6"/>
  <c r="O14" i="6"/>
  <c r="O15" i="6"/>
  <c r="O16" i="6"/>
  <c r="O17" i="6"/>
  <c r="O19" i="6"/>
  <c r="O20" i="6"/>
  <c r="O21" i="6"/>
  <c r="O22" i="6"/>
  <c r="O23" i="6"/>
  <c r="O24" i="6"/>
  <c r="O25" i="6"/>
  <c r="O26" i="6"/>
  <c r="O27" i="6"/>
  <c r="O29" i="6"/>
  <c r="O30" i="6"/>
  <c r="O32" i="6"/>
  <c r="O33" i="6"/>
  <c r="O34" i="6"/>
  <c r="O35" i="6"/>
  <c r="O36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11" i="6"/>
  <c r="S14" i="6"/>
  <c r="S15" i="6"/>
  <c r="S16" i="6"/>
  <c r="S17" i="6"/>
  <c r="S19" i="6"/>
  <c r="S20" i="6"/>
  <c r="S21" i="6"/>
  <c r="S22" i="6"/>
  <c r="S23" i="6"/>
  <c r="S24" i="6"/>
  <c r="S25" i="6"/>
  <c r="S26" i="6"/>
  <c r="S11" i="6"/>
  <c r="R13" i="6"/>
  <c r="R14" i="6"/>
  <c r="R15" i="6"/>
  <c r="R16" i="6"/>
  <c r="R17" i="6"/>
  <c r="R19" i="6"/>
  <c r="R20" i="6"/>
  <c r="R21" i="6"/>
  <c r="R22" i="6"/>
  <c r="R23" i="6"/>
  <c r="R24" i="6"/>
  <c r="R25" i="6"/>
  <c r="R26" i="6"/>
  <c r="R11" i="6"/>
  <c r="P20" i="6"/>
  <c r="P21" i="6"/>
  <c r="P22" i="6"/>
  <c r="P23" i="6"/>
  <c r="P24" i="6"/>
  <c r="P25" i="6"/>
  <c r="P26" i="6"/>
  <c r="P19" i="6"/>
  <c r="Q27" i="6"/>
  <c r="Q39" i="6"/>
  <c r="Q40" i="6"/>
  <c r="Q41" i="6"/>
  <c r="Q42" i="6"/>
  <c r="Q43" i="6"/>
  <c r="Q44" i="6"/>
  <c r="Q45" i="6"/>
  <c r="Q46" i="6"/>
  <c r="Q47" i="6"/>
  <c r="Q48" i="6"/>
  <c r="Q49" i="6"/>
  <c r="Q50" i="6"/>
  <c r="Q11" i="6"/>
  <c r="T50" i="6"/>
  <c r="T32" i="6"/>
  <c r="T33" i="6"/>
  <c r="T34" i="6"/>
  <c r="T35" i="6"/>
  <c r="T36" i="6"/>
  <c r="T38" i="6"/>
  <c r="T39" i="6"/>
  <c r="T40" i="6"/>
  <c r="T41" i="6"/>
  <c r="T42" i="6"/>
  <c r="T43" i="6"/>
  <c r="T44" i="6"/>
  <c r="T45" i="6"/>
  <c r="T46" i="6"/>
  <c r="T47" i="6"/>
  <c r="T48" i="6"/>
  <c r="T49" i="6"/>
  <c r="T7" i="6"/>
  <c r="T11" i="6"/>
  <c r="T13" i="6"/>
  <c r="T14" i="6"/>
  <c r="T15" i="6"/>
  <c r="T16" i="6"/>
  <c r="T17" i="6"/>
  <c r="T27" i="6"/>
  <c r="T6" i="6"/>
  <c r="Y7" i="6"/>
  <c r="Y11" i="6"/>
  <c r="Y13" i="6"/>
  <c r="Y14" i="6"/>
  <c r="Y15" i="6"/>
  <c r="Y16" i="6"/>
  <c r="Y17" i="6"/>
  <c r="Y6" i="6"/>
  <c r="U25" i="6"/>
  <c r="U26" i="6"/>
  <c r="Q13" i="7" l="1"/>
  <c r="Q15" i="7"/>
  <c r="Q11" i="7"/>
  <c r="O11" i="7"/>
  <c r="O13" i="7"/>
  <c r="Q8" i="7"/>
  <c r="Q10" i="7"/>
  <c r="O8" i="7"/>
  <c r="V16" i="6"/>
  <c r="V17" i="6"/>
  <c r="U17" i="6"/>
  <c r="U19" i="6"/>
  <c r="Q7" i="7"/>
  <c r="U15" i="6"/>
  <c r="U16" i="6"/>
  <c r="O10" i="7"/>
  <c r="V14" i="6"/>
  <c r="V15" i="6"/>
  <c r="U14" i="6"/>
  <c r="V13" i="6"/>
  <c r="U13" i="6"/>
  <c r="V6" i="6"/>
  <c r="V11" i="6"/>
  <c r="V7" i="6"/>
  <c r="U6" i="6"/>
  <c r="U20" i="6"/>
  <c r="U21" i="6"/>
  <c r="U22" i="6"/>
  <c r="U23" i="6"/>
  <c r="U24" i="6"/>
  <c r="U7" i="6"/>
  <c r="Q16" i="7" l="1"/>
  <c r="O17" i="7"/>
  <c r="O18" i="7"/>
  <c r="H53" i="6"/>
  <c r="F53" i="6"/>
  <c r="E53" i="6"/>
  <c r="D59" i="6"/>
  <c r="O22" i="7"/>
  <c r="O23" i="7"/>
  <c r="O24" i="7"/>
  <c r="O25" i="7"/>
  <c r="O26" i="7"/>
  <c r="O27" i="7"/>
  <c r="O28" i="7"/>
  <c r="O29" i="7"/>
  <c r="O33" i="7"/>
  <c r="O30" i="7"/>
  <c r="O31" i="7"/>
  <c r="O34" i="7"/>
  <c r="O7" i="7"/>
  <c r="J22" i="7"/>
  <c r="J23" i="7"/>
  <c r="J24" i="7"/>
  <c r="J25" i="7"/>
  <c r="J26" i="7"/>
  <c r="J27" i="7"/>
  <c r="J28" i="7"/>
  <c r="J29" i="7"/>
  <c r="J33" i="7"/>
  <c r="J30" i="7"/>
  <c r="J31" i="7"/>
  <c r="J34" i="7"/>
  <c r="D38" i="7"/>
</calcChain>
</file>

<file path=xl/sharedStrings.xml><?xml version="1.0" encoding="utf-8"?>
<sst xmlns="http://schemas.openxmlformats.org/spreadsheetml/2006/main" count="555" uniqueCount="247">
  <si>
    <t>Lord Arthur</t>
  </si>
  <si>
    <t>Spartacus</t>
  </si>
  <si>
    <t>Avenger of Ebonflame</t>
  </si>
  <si>
    <t>Batraz</t>
  </si>
  <si>
    <t>Marduk</t>
  </si>
  <si>
    <t>Aurelia, Regal Saber</t>
  </si>
  <si>
    <t>Captain Walfrid</t>
  </si>
  <si>
    <t>Arjuna</t>
  </si>
  <si>
    <t>Master Explorer</t>
  </si>
  <si>
    <t>Merlin</t>
  </si>
  <si>
    <t>Majestic Dancer</t>
  </si>
  <si>
    <t>Legendary Fighter</t>
  </si>
  <si>
    <t>Hector</t>
  </si>
  <si>
    <t>Harpist Arriet</t>
  </si>
  <si>
    <t>Medea</t>
  </si>
  <si>
    <t>Alice</t>
  </si>
  <si>
    <t>Siegfried</t>
  </si>
  <si>
    <t>Gawain</t>
  </si>
  <si>
    <t>Achilles</t>
  </si>
  <si>
    <t>Goblinbane Lucius</t>
  </si>
  <si>
    <t>Kaguya</t>
  </si>
  <si>
    <t>Lioness Tamer</t>
  </si>
  <si>
    <t>Icarus</t>
  </si>
  <si>
    <t>Flower Magician</t>
  </si>
  <si>
    <t>Griffon Rider</t>
  </si>
  <si>
    <t>Lancelot</t>
  </si>
  <si>
    <t>Longinus</t>
  </si>
  <si>
    <t>Righteous Lancer</t>
  </si>
  <si>
    <t>Tristan</t>
  </si>
  <si>
    <t>Alexander</t>
  </si>
  <si>
    <t>Cuhullin</t>
  </si>
  <si>
    <t>Robin Hood</t>
  </si>
  <si>
    <t>Nightbane Lucius</t>
  </si>
  <si>
    <t>Helsing</t>
  </si>
  <si>
    <t>Summertime Witchcrafter</t>
  </si>
  <si>
    <t>Arc Elementalist</t>
  </si>
  <si>
    <t>Muse</t>
  </si>
  <si>
    <t>Monster Summoner Mimi</t>
  </si>
  <si>
    <t>King Arthur</t>
  </si>
  <si>
    <t>Jeanne D'Arc</t>
  </si>
  <si>
    <t>Master Warlock</t>
  </si>
  <si>
    <t>Queen of Hearts</t>
  </si>
  <si>
    <t>Master Adventurer</t>
  </si>
  <si>
    <t>Master Thief</t>
  </si>
  <si>
    <t> Claymore Maid</t>
  </si>
  <si>
    <t>Summertime Amelia</t>
  </si>
  <si>
    <t>Perseus</t>
  </si>
  <si>
    <t>Queen Alwilda</t>
  </si>
  <si>
    <t>Arch Warlock</t>
  </si>
  <si>
    <t>Summertime Scribe</t>
  </si>
  <si>
    <t>Pirate Lady</t>
  </si>
  <si>
    <t>20 X 2 &amp; 18 X 1</t>
  </si>
  <si>
    <t>20 X 1 &amp; 18 X 2</t>
  </si>
  <si>
    <t>18 X 3</t>
  </si>
  <si>
    <t>18 X 2 &amp; 15 X 1</t>
  </si>
  <si>
    <t>18 X 1 &amp; 15 X 2</t>
  </si>
  <si>
    <t>15 X 2 &amp; 13 X 1</t>
  </si>
  <si>
    <t>15 X 1 &amp; 13 X 2</t>
  </si>
  <si>
    <t>13 X 3</t>
  </si>
  <si>
    <t>13 X 2 &amp; 10 X 1</t>
  </si>
  <si>
    <t>13 X 1 &amp; 10 X 2</t>
  </si>
  <si>
    <t>10 X 3</t>
  </si>
  <si>
    <t>Remus</t>
  </si>
  <si>
    <t>Arriet in Mysteria</t>
  </si>
  <si>
    <t>Mysteria Wizard Craig</t>
  </si>
  <si>
    <t>Anne, Liberator of Mysteria</t>
  </si>
  <si>
    <t>Beowulf</t>
  </si>
  <si>
    <t>Owen, Paladin of Mysteria</t>
  </si>
  <si>
    <t>Anne, Belle of Mysteria</t>
  </si>
  <si>
    <t>Thousand Swords</t>
  </si>
  <si>
    <t>Arch Witch Daria</t>
  </si>
  <si>
    <t>Summertime Teena</t>
  </si>
  <si>
    <t>Scytheman</t>
  </si>
  <si>
    <t>Starwatcher Stella</t>
  </si>
  <si>
    <t>Legendary Muse</t>
  </si>
  <si>
    <t>Naval Swordhunter</t>
  </si>
  <si>
    <t>Sky Officer Celia</t>
  </si>
  <si>
    <t>Sky Ace Monika</t>
  </si>
  <si>
    <t>Helblindi</t>
  </si>
  <si>
    <t>20 X 1 &amp; 18 X 1 &amp; 15 X 1</t>
  </si>
  <si>
    <t>20 X 2 &amp; 15 X 1</t>
  </si>
  <si>
    <t>15 X 3 or 20 X 2 &amp; 15 X 1</t>
  </si>
  <si>
    <t>15 x 1, 13 x 1, 10 x 1</t>
  </si>
  <si>
    <t>Magus Knight</t>
  </si>
  <si>
    <t>Master Summoner</t>
  </si>
  <si>
    <t>3 SKILL %</t>
  </si>
  <si>
    <t>COMBO OF SKILL %</t>
  </si>
  <si>
    <t>25 X 2 &amp; 23 X 1</t>
  </si>
  <si>
    <t>25 X 1 &amp; 23 X 2</t>
  </si>
  <si>
    <t>25 x 2, 20 x 1</t>
  </si>
  <si>
    <t>25 X 1, 23 X 1, 20 X 1</t>
  </si>
  <si>
    <t>23 X 2 &amp; 20 X 1</t>
  </si>
  <si>
    <t>25 x 1 &amp; 20 x 2</t>
  </si>
  <si>
    <t>25 x 1, 20 x 1, 18 x 1 OR 23 x 1 &amp; 20 x 2</t>
  </si>
  <si>
    <t>20 X 3 OR 25 X 1, 20 X 1 &amp; 15 X 1</t>
  </si>
  <si>
    <t>BASE BOOST</t>
  </si>
  <si>
    <t>NAMES</t>
  </si>
  <si>
    <t>BASE ATK</t>
  </si>
  <si>
    <t>ATTACK % COMBO</t>
  </si>
  <si>
    <t>BASE DEF.</t>
  </si>
  <si>
    <t>DEFENSE % COMBO</t>
  </si>
  <si>
    <t>Captain Lecia</t>
  </si>
  <si>
    <t>Rune Magistra</t>
  </si>
  <si>
    <t>Royal Dragoon</t>
  </si>
  <si>
    <t>Amelia on Vacation</t>
  </si>
  <si>
    <t>Summertime Queen</t>
  </si>
  <si>
    <t>Actress Feria</t>
  </si>
  <si>
    <t>Thief Princess</t>
  </si>
  <si>
    <t>Arch Druidess Rhonwen</t>
  </si>
  <si>
    <t>Aqua Dragon Knight</t>
  </si>
  <si>
    <t>Navy Lieutenant</t>
  </si>
  <si>
    <t>White General</t>
  </si>
  <si>
    <t>Winged Caster</t>
  </si>
  <si>
    <t>Summertime Lucius</t>
  </si>
  <si>
    <t>MAN ATTACK CARDS</t>
  </si>
  <si>
    <t>6-11 EVO</t>
  </si>
  <si>
    <t>5-9 EVO</t>
  </si>
  <si>
    <t>4-7 EVO</t>
  </si>
  <si>
    <t>HPs 1 CARD</t>
  </si>
  <si>
    <t>HPs FULL EVO</t>
  </si>
  <si>
    <t>SKILL 1</t>
  </si>
  <si>
    <t>SKILL 2</t>
  </si>
  <si>
    <t>Unworldly boost to man ATK (25 %)</t>
  </si>
  <si>
    <t>Imperial Dragoon</t>
  </si>
  <si>
    <t>Unworldly boost to crushers points upon victory</t>
  </si>
  <si>
    <t>Unworldly boost to ATK (all) (20 %)</t>
  </si>
  <si>
    <t>Unworldly boost to man/gods ATK/DEF (20%)</t>
  </si>
  <si>
    <t>Noble Fencer</t>
  </si>
  <si>
    <t>Massive boost to holy war points upon victory</t>
  </si>
  <si>
    <t>n/a</t>
  </si>
  <si>
    <t>Massive hit to foes DEF (all) 15%</t>
  </si>
  <si>
    <t>Big boost to damage against other raid bosses</t>
  </si>
  <si>
    <t>Unworldly boost to man ATK/DEF (20 %)</t>
  </si>
  <si>
    <t>Dragoon Lord</t>
  </si>
  <si>
    <t>Massive boost to crusher points upon victory</t>
  </si>
  <si>
    <t>Unworldly hit to foe's DEF (all) (20 %)</t>
  </si>
  <si>
    <t>Massive boost to ATK (all) (15 %)</t>
  </si>
  <si>
    <t>Massive boost to ATK (all) (15%)</t>
  </si>
  <si>
    <t>Unworldly boost to man/demons ATK/DEF (20 %)</t>
  </si>
  <si>
    <t>Unworldly boost to man/gods ATK/DEF (20 %)</t>
  </si>
  <si>
    <t>Massive hit to foe's DEF (all) (15 %)</t>
  </si>
  <si>
    <t>Big boost to damage against large bosses</t>
  </si>
  <si>
    <t>Massive boost to ATK (All) (15%)</t>
  </si>
  <si>
    <t>Massive boost to man/gods ATK (18 %)</t>
  </si>
  <si>
    <t>Anne and Grea</t>
  </si>
  <si>
    <t>Massive hit to foe's man/demons ATK/DEF (15 %)</t>
  </si>
  <si>
    <t>Massive boost to man/demons ATK (18 %)</t>
  </si>
  <si>
    <t>Covetous Witch</t>
  </si>
  <si>
    <t>Massive hit to foe's man/gods ATK/DEF (15 %)</t>
  </si>
  <si>
    <t>Massive boost to Man/Demons ATK</t>
  </si>
  <si>
    <t>Massive boost to man/demons ATK (18%)</t>
  </si>
  <si>
    <t>Massive boost to man/demons ATK/DEF (15 %)</t>
  </si>
  <si>
    <t>Massive boost to man ATK/DEF (15 %)</t>
  </si>
  <si>
    <t>Massive boost to man/gods ATK/DEF (15 %)</t>
  </si>
  <si>
    <t>Cleopatra</t>
  </si>
  <si>
    <t>Massive hit to foe's man DEF (20 %)</t>
  </si>
  <si>
    <t>Material Sage</t>
  </si>
  <si>
    <t>Great hit to foe's man/demons DEF (13 %)</t>
  </si>
  <si>
    <t>Date Masamune</t>
  </si>
  <si>
    <t>Massive hit to foe's demons DEF (20 %)</t>
  </si>
  <si>
    <t>Great hit to foe's DEF (all) (10 %)</t>
  </si>
  <si>
    <t>Great boost to ATK (all) (10 %)</t>
  </si>
  <si>
    <t>Adept Witch</t>
  </si>
  <si>
    <t>Massive hit to foe's order's holy war points upon victory</t>
  </si>
  <si>
    <t>Koga Kunoichi</t>
  </si>
  <si>
    <t>Great boost to Holy Wars point upon victory</t>
  </si>
  <si>
    <t>Gareth</t>
  </si>
  <si>
    <t>Medium boost to damage against large bosses</t>
  </si>
  <si>
    <t>Great boost to man/gods ATK (13 %)</t>
  </si>
  <si>
    <t>Big boost to damage againt other raid bosses</t>
  </si>
  <si>
    <t>Great boost to man/gods ATK/DEF (10 %)</t>
  </si>
  <si>
    <t>Great boost to man ATK/DEF (10 %)</t>
  </si>
  <si>
    <t>Master Alchemist</t>
  </si>
  <si>
    <t>Great hit to foe's gods DEF (15 %)</t>
  </si>
  <si>
    <t>Sanada Yukimura</t>
  </si>
  <si>
    <t>Great hit to foe's demons DEF (15 %)</t>
  </si>
  <si>
    <t>Jolly Roger</t>
  </si>
  <si>
    <t>Big boost to damage against raid bosses</t>
  </si>
  <si>
    <t>Massive boost to man ATK/DEF (15 %)</t>
  </si>
  <si>
    <t>Medium boost to damage against other raid bosses</t>
  </si>
  <si>
    <t>Great boost to ATK/DEF (all) (10 %)</t>
  </si>
  <si>
    <t>Great boost to man/demons ATK (13 %)</t>
  </si>
  <si>
    <t>William of Mysteria</t>
  </si>
  <si>
    <t>Big hit to foe's man/demons DEF (10 %)</t>
  </si>
  <si>
    <t>Goblin Slayer Teena</t>
  </si>
  <si>
    <t>Big hit to foe's man/gods DEF (10 %)</t>
  </si>
  <si>
    <t>Master Philosopher</t>
  </si>
  <si>
    <t>Big hit to foe's gods/demons DEF (10 %)</t>
  </si>
  <si>
    <t>Radiant Shaman</t>
  </si>
  <si>
    <t>Goblin Hunter Feena</t>
  </si>
  <si>
    <t>Wild Bandit</t>
  </si>
  <si>
    <t>Big boost to man/demons ATK (10 %)</t>
  </si>
  <si>
    <t>Big boost to man/gods ATK (10 %)</t>
  </si>
  <si>
    <t>Claymore Maid</t>
  </si>
  <si>
    <t>Big boost to man ATK (13 %)</t>
  </si>
  <si>
    <t>MAN DEFENSE CARDS</t>
  </si>
  <si>
    <t>Unworldly boost to man/gods DEF (23%)</t>
  </si>
  <si>
    <t>Massive hit to foe's ATK (all) (15 %)</t>
  </si>
  <si>
    <t>Massive boost to DEF (all) (15 %</t>
  </si>
  <si>
    <t>Massive boost to man/gods DEF (18 %)</t>
  </si>
  <si>
    <t>Massive boost to man/demons DEF (18 %)</t>
  </si>
  <si>
    <t>Massive boost to man DEF (20 %)</t>
  </si>
  <si>
    <t>Great boost to man DEF (15 %)</t>
  </si>
  <si>
    <t>5-FORM</t>
  </si>
  <si>
    <t>Summertime Lou</t>
  </si>
  <si>
    <t>Great hit to foe's man/demons ATK (13 %)</t>
  </si>
  <si>
    <t>Great boost to DEF (all) (10 %)</t>
  </si>
  <si>
    <t>Massive boost to DEF (all) (15 %)</t>
  </si>
  <si>
    <t>Igraine</t>
  </si>
  <si>
    <t>Great hit to foe's gods/demons ATK (13 %)</t>
  </si>
  <si>
    <t>Big boost to man/gods DEF (10 %)</t>
  </si>
  <si>
    <t>Witchcrafter</t>
  </si>
  <si>
    <t>Great hit to foe's gods ATK (15 %)</t>
  </si>
  <si>
    <t>Big boost to man/demons DEF (10 %)</t>
  </si>
  <si>
    <t>Master Bard</t>
  </si>
  <si>
    <t>Big hit to foe's demons ATK (13 %)</t>
  </si>
  <si>
    <t>Master Astrologist</t>
  </si>
  <si>
    <t>Captain</t>
  </si>
  <si>
    <t>Big hit to foe's man ATK (13 %)</t>
  </si>
  <si>
    <t>Big boost to man DEF (13 %)</t>
  </si>
  <si>
    <t>Unworldly boost to man/gods ATK (23 %)</t>
  </si>
  <si>
    <t>Summertime Queen's Guard</t>
  </si>
  <si>
    <t>Massive boost to man/gods ATK/DEF (15%)</t>
  </si>
  <si>
    <t>Massive boost to crusher boost points upon victory</t>
  </si>
  <si>
    <t>KEY</t>
  </si>
  <si>
    <t>=</t>
  </si>
  <si>
    <t>REALM SPECIFIC CARD ATTACK/DEFENCE ONLY</t>
  </si>
  <si>
    <r>
      <rPr>
        <b/>
        <sz val="11"/>
        <color rgb="FFFF0000"/>
        <rFont val="Calibri"/>
        <family val="2"/>
        <scheme val="minor"/>
      </rPr>
      <t>RED CARD TITLE</t>
    </r>
    <r>
      <rPr>
        <b/>
        <sz val="11"/>
        <rFont val="Calibri"/>
        <family val="2"/>
        <scheme val="minor"/>
      </rPr>
      <t xml:space="preserve"> = RECENT NEW CARD</t>
    </r>
  </si>
  <si>
    <t>Great hit to foes ATK (all) (10%)</t>
  </si>
  <si>
    <t>Halloween Gardener</t>
  </si>
  <si>
    <t>Great boost to man/demons DEF (13 %)</t>
  </si>
  <si>
    <t>BASE BOOST - BASE SKILL ON CARD</t>
  </si>
  <si>
    <t>BASE ATK = 4-7 EVO BASE</t>
  </si>
  <si>
    <t>% = COMBO KEY (NEXT TAB) - 3 X SKILL BOOSTS FIRING IN ONE BATTLE</t>
  </si>
  <si>
    <t>Pumpkin Arch Knight</t>
  </si>
  <si>
    <t>20 X 1 &amp; 15 X 2</t>
  </si>
  <si>
    <t>Great boost to man/demon atk (10%)</t>
  </si>
  <si>
    <t>Europa</t>
  </si>
  <si>
    <t>Massive hit to foe's DEF (all)</t>
  </si>
  <si>
    <t>Unworldly boost to battlepath points upon victory in Lost Kingdom</t>
  </si>
  <si>
    <t>Primal Shaman</t>
  </si>
  <si>
    <t>Spinaria</t>
  </si>
  <si>
    <t>Yurius</t>
  </si>
  <si>
    <t>COMING</t>
  </si>
  <si>
    <t>Great boost to man/demons ATK/DEF (10 %)</t>
  </si>
  <si>
    <t>Medium boost to damage against other raid bosses.</t>
  </si>
  <si>
    <t>Ectis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</si>
</sst>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sz val="11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24"/>
      <color theme="1"/>
      <name val="Agency FB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Fill="1"/>
    <xf numFmtId="9" fontId="2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9" fontId="8" fillId="0" borderId="0" xfId="0" applyNumberFormat="1" applyFont="1" applyFill="1"/>
    <xf numFmtId="0" fontId="9" fillId="0" borderId="0" xfId="0" applyFont="1" applyFill="1"/>
    <xf numFmtId="9" fontId="11" fillId="4" borderId="2" xfId="0" applyNumberFormat="1" applyFont="1" applyFill="1" applyBorder="1"/>
    <xf numFmtId="0" fontId="4" fillId="3" borderId="4" xfId="0" applyFont="1" applyFill="1" applyBorder="1"/>
    <xf numFmtId="9" fontId="6" fillId="3" borderId="4" xfId="0" applyNumberFormat="1" applyFont="1" applyFill="1" applyBorder="1"/>
    <xf numFmtId="0" fontId="6" fillId="3" borderId="4" xfId="0" applyFont="1" applyFill="1" applyBorder="1"/>
    <xf numFmtId="0" fontId="5" fillId="3" borderId="4" xfId="0" applyFont="1" applyFill="1" applyBorder="1"/>
    <xf numFmtId="9" fontId="4" fillId="3" borderId="4" xfId="0" applyNumberFormat="1" applyFont="1" applyFill="1" applyBorder="1"/>
    <xf numFmtId="0" fontId="1" fillId="0" borderId="0" xfId="0" applyFont="1" applyFill="1"/>
    <xf numFmtId="0" fontId="0" fillId="0" borderId="0" xfId="0" applyFont="1" applyFill="1"/>
    <xf numFmtId="0" fontId="4" fillId="3" borderId="0" xfId="0" applyFont="1" applyFill="1"/>
    <xf numFmtId="0" fontId="7" fillId="3" borderId="4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3" fontId="5" fillId="3" borderId="4" xfId="0" applyNumberFormat="1" applyFont="1" applyFill="1" applyBorder="1" applyAlignment="1">
      <alignment horizontal="right"/>
    </xf>
    <xf numFmtId="0" fontId="4" fillId="5" borderId="4" xfId="0" applyFont="1" applyFill="1" applyBorder="1"/>
    <xf numFmtId="0" fontId="6" fillId="5" borderId="4" xfId="0" applyFont="1" applyFill="1" applyBorder="1"/>
    <xf numFmtId="0" fontId="5" fillId="5" borderId="4" xfId="0" applyFont="1" applyFill="1" applyBorder="1" applyAlignment="1">
      <alignment horizontal="right"/>
    </xf>
    <xf numFmtId="0" fontId="4" fillId="5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4" fillId="5" borderId="0" xfId="0" applyFont="1" applyFill="1"/>
    <xf numFmtId="0" fontId="5" fillId="0" borderId="0" xfId="0" applyFont="1" applyFill="1"/>
    <xf numFmtId="0" fontId="0" fillId="0" borderId="4" xfId="0" applyFill="1" applyBorder="1"/>
    <xf numFmtId="0" fontId="0" fillId="5" borderId="4" xfId="0" applyFill="1" applyBorder="1"/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4" fillId="3" borderId="6" xfId="0" applyFont="1" applyFill="1" applyBorder="1"/>
    <xf numFmtId="0" fontId="6" fillId="3" borderId="7" xfId="0" applyFont="1" applyFill="1" applyBorder="1"/>
    <xf numFmtId="0" fontId="5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12" xfId="0" applyFont="1" applyFill="1" applyBorder="1"/>
    <xf numFmtId="0" fontId="4" fillId="3" borderId="8" xfId="0" applyFont="1" applyFill="1" applyBorder="1"/>
    <xf numFmtId="0" fontId="14" fillId="3" borderId="4" xfId="0" applyFont="1" applyFill="1" applyBorder="1"/>
    <xf numFmtId="0" fontId="15" fillId="3" borderId="4" xfId="0" applyFont="1" applyFill="1" applyBorder="1"/>
    <xf numFmtId="0" fontId="15" fillId="3" borderId="6" xfId="0" applyFont="1" applyFill="1" applyBorder="1"/>
    <xf numFmtId="0" fontId="14" fillId="3" borderId="7" xfId="0" applyFont="1" applyFill="1" applyBorder="1"/>
    <xf numFmtId="0" fontId="14" fillId="5" borderId="4" xfId="0" applyFont="1" applyFill="1" applyBorder="1"/>
    <xf numFmtId="0" fontId="13" fillId="0" borderId="0" xfId="0" applyFont="1"/>
    <xf numFmtId="0" fontId="0" fillId="0" borderId="0" xfId="0" applyFill="1" applyBorder="1"/>
    <xf numFmtId="0" fontId="0" fillId="0" borderId="0" xfId="0" applyFont="1" applyFill="1" applyBorder="1"/>
    <xf numFmtId="0" fontId="4" fillId="0" borderId="0" xfId="0" applyFont="1" applyFill="1" applyBorder="1"/>
    <xf numFmtId="0" fontId="5" fillId="3" borderId="6" xfId="0" applyFont="1" applyFill="1" applyBorder="1" applyAlignment="1">
      <alignment horizontal="left"/>
    </xf>
    <xf numFmtId="0" fontId="5" fillId="3" borderId="15" xfId="0" applyFont="1" applyFill="1" applyBorder="1"/>
    <xf numFmtId="0" fontId="4" fillId="3" borderId="13" xfId="0" applyFont="1" applyFill="1" applyBorder="1"/>
    <xf numFmtId="0" fontId="14" fillId="3" borderId="5" xfId="0" applyFont="1" applyFill="1" applyBorder="1"/>
    <xf numFmtId="0" fontId="13" fillId="5" borderId="6" xfId="0" applyFont="1" applyFill="1" applyBorder="1"/>
    <xf numFmtId="0" fontId="1" fillId="5" borderId="9" xfId="0" applyFont="1" applyFill="1" applyBorder="1" applyAlignment="1">
      <alignment horizontal="center"/>
    </xf>
    <xf numFmtId="0" fontId="1" fillId="5" borderId="11" xfId="0" applyFont="1" applyFill="1" applyBorder="1"/>
    <xf numFmtId="0" fontId="0" fillId="5" borderId="9" xfId="0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right"/>
    </xf>
    <xf numFmtId="0" fontId="2" fillId="3" borderId="6" xfId="0" applyFont="1" applyFill="1" applyBorder="1"/>
    <xf numFmtId="0" fontId="0" fillId="0" borderId="8" xfId="0" applyFill="1" applyBorder="1"/>
    <xf numFmtId="0" fontId="0" fillId="5" borderId="8" xfId="0" applyFill="1" applyBorder="1"/>
    <xf numFmtId="0" fontId="17" fillId="3" borderId="4" xfId="0" applyFont="1" applyFill="1" applyBorder="1"/>
    <xf numFmtId="0" fontId="6" fillId="3" borderId="8" xfId="0" applyFont="1" applyFill="1" applyBorder="1"/>
    <xf numFmtId="0" fontId="5" fillId="3" borderId="5" xfId="0" applyFont="1" applyFill="1" applyBorder="1" applyAlignment="1">
      <alignment horizontal="right"/>
    </xf>
    <xf numFmtId="3" fontId="5" fillId="3" borderId="5" xfId="0" applyNumberFormat="1" applyFont="1" applyFill="1" applyBorder="1" applyAlignment="1">
      <alignment horizontal="right"/>
    </xf>
    <xf numFmtId="0" fontId="5" fillId="5" borderId="5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center" vertical="center"/>
    </xf>
    <xf numFmtId="0" fontId="1" fillId="6" borderId="5" xfId="0" applyFont="1" applyFill="1" applyBorder="1"/>
    <xf numFmtId="0" fontId="1" fillId="6" borderId="8" xfId="0" applyFont="1" applyFill="1" applyBorder="1"/>
    <xf numFmtId="0" fontId="1" fillId="6" borderId="12" xfId="0" applyFont="1" applyFill="1" applyBorder="1"/>
    <xf numFmtId="0" fontId="16" fillId="6" borderId="6" xfId="0" applyFont="1" applyFill="1" applyBorder="1"/>
    <xf numFmtId="0" fontId="1" fillId="6" borderId="9" xfId="0" applyFont="1" applyFill="1" applyBorder="1"/>
    <xf numFmtId="0" fontId="1" fillId="6" borderId="11" xfId="0" applyFont="1" applyFill="1" applyBorder="1"/>
    <xf numFmtId="0" fontId="1" fillId="6" borderId="10" xfId="0" applyFont="1" applyFill="1" applyBorder="1"/>
    <xf numFmtId="0" fontId="11" fillId="4" borderId="16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9" fontId="11" fillId="4" borderId="29" xfId="0" applyNumberFormat="1" applyFont="1" applyFill="1" applyBorder="1"/>
    <xf numFmtId="0" fontId="1" fillId="0" borderId="4" xfId="0" applyFont="1" applyFill="1" applyBorder="1"/>
    <xf numFmtId="0" fontId="1" fillId="0" borderId="4" xfId="0" applyFont="1" applyFill="1" applyBorder="1" applyAlignment="1">
      <alignment horizontal="center"/>
    </xf>
    <xf numFmtId="9" fontId="2" fillId="6" borderId="6" xfId="0" applyNumberFormat="1" applyFont="1" applyFill="1" applyBorder="1"/>
    <xf numFmtId="0" fontId="3" fillId="7" borderId="19" xfId="0" applyFont="1" applyFill="1" applyBorder="1" applyAlignment="1">
      <alignment horizontal="center" vertical="center"/>
    </xf>
    <xf numFmtId="9" fontId="2" fillId="6" borderId="15" xfId="0" applyNumberFormat="1" applyFont="1" applyFill="1" applyBorder="1"/>
    <xf numFmtId="0" fontId="3" fillId="7" borderId="30" xfId="0" applyFont="1" applyFill="1" applyBorder="1" applyAlignment="1">
      <alignment horizontal="center"/>
    </xf>
    <xf numFmtId="9" fontId="2" fillId="6" borderId="7" xfId="0" applyNumberFormat="1" applyFont="1" applyFill="1" applyBorder="1"/>
    <xf numFmtId="0" fontId="0" fillId="6" borderId="12" xfId="0" applyFill="1" applyBorder="1"/>
    <xf numFmtId="0" fontId="4" fillId="0" borderId="4" xfId="0" applyFont="1" applyFill="1" applyBorder="1"/>
    <xf numFmtId="0" fontId="11" fillId="4" borderId="15" xfId="0" applyFont="1" applyFill="1" applyBorder="1" applyAlignment="1">
      <alignment horizontal="center"/>
    </xf>
    <xf numFmtId="9" fontId="11" fillId="4" borderId="0" xfId="0" applyNumberFormat="1" applyFont="1" applyFill="1" applyBorder="1"/>
    <xf numFmtId="9" fontId="11" fillId="4" borderId="16" xfId="0" applyNumberFormat="1" applyFont="1" applyFill="1" applyBorder="1"/>
    <xf numFmtId="0" fontId="6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6" fillId="0" borderId="4" xfId="0" applyFont="1" applyFill="1" applyBorder="1"/>
    <xf numFmtId="0" fontId="6" fillId="2" borderId="4" xfId="0" applyFont="1" applyFill="1" applyBorder="1"/>
    <xf numFmtId="0" fontId="5" fillId="2" borderId="4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10" fillId="2" borderId="4" xfId="0" applyFont="1" applyFill="1" applyBorder="1"/>
    <xf numFmtId="0" fontId="8" fillId="2" borderId="4" xfId="0" applyFont="1" applyFill="1" applyBorder="1" applyAlignment="1">
      <alignment horizontal="right"/>
    </xf>
    <xf numFmtId="9" fontId="8" fillId="2" borderId="4" xfId="0" applyNumberFormat="1" applyFont="1" applyFill="1" applyBorder="1"/>
    <xf numFmtId="0" fontId="5" fillId="2" borderId="4" xfId="0" applyFont="1" applyFill="1" applyBorder="1"/>
    <xf numFmtId="0" fontId="5" fillId="3" borderId="0" xfId="0" applyFont="1" applyFill="1" applyAlignment="1">
      <alignment horizontal="right"/>
    </xf>
    <xf numFmtId="0" fontId="4" fillId="7" borderId="4" xfId="0" applyFont="1" applyFill="1" applyBorder="1"/>
    <xf numFmtId="3" fontId="4" fillId="7" borderId="4" xfId="0" applyNumberFormat="1" applyFont="1" applyFill="1" applyBorder="1"/>
    <xf numFmtId="0" fontId="4" fillId="3" borderId="7" xfId="0" applyFont="1" applyFill="1" applyBorder="1"/>
    <xf numFmtId="0" fontId="5" fillId="3" borderId="7" xfId="0" applyFont="1" applyFill="1" applyBorder="1" applyAlignment="1">
      <alignment horizontal="right"/>
    </xf>
    <xf numFmtId="0" fontId="15" fillId="7" borderId="4" xfId="0" applyFont="1" applyFill="1" applyBorder="1"/>
    <xf numFmtId="0" fontId="7" fillId="3" borderId="4" xfId="0" applyFont="1" applyFill="1" applyBorder="1"/>
    <xf numFmtId="0" fontId="12" fillId="4" borderId="4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5" fillId="7" borderId="4" xfId="0" applyFont="1" applyFill="1" applyBorder="1"/>
    <xf numFmtId="0" fontId="1" fillId="0" borderId="0" xfId="0" applyFont="1"/>
    <xf numFmtId="0" fontId="18" fillId="3" borderId="4" xfId="0" applyFont="1" applyFill="1" applyBorder="1"/>
    <xf numFmtId="0" fontId="1" fillId="7" borderId="4" xfId="0" applyFont="1" applyFill="1" applyBorder="1"/>
    <xf numFmtId="0" fontId="5" fillId="3" borderId="5" xfId="0" applyFont="1" applyFill="1" applyBorder="1"/>
    <xf numFmtId="0" fontId="5" fillId="7" borderId="5" xfId="0" applyFont="1" applyFill="1" applyBorder="1"/>
    <xf numFmtId="0" fontId="17" fillId="0" borderId="0" xfId="0" applyFont="1"/>
    <xf numFmtId="0" fontId="19" fillId="6" borderId="4" xfId="0" applyFont="1" applyFill="1" applyBorder="1"/>
    <xf numFmtId="0" fontId="17" fillId="4" borderId="15" xfId="0" applyFont="1" applyFill="1" applyBorder="1" applyAlignment="1">
      <alignment horizontal="left"/>
    </xf>
    <xf numFmtId="0" fontId="20" fillId="4" borderId="3" xfId="0" applyFont="1" applyFill="1" applyBorder="1"/>
    <xf numFmtId="0" fontId="18" fillId="0" borderId="0" xfId="0" applyFont="1" applyFill="1"/>
    <xf numFmtId="0" fontId="19" fillId="0" borderId="0" xfId="0" applyFont="1" applyFill="1"/>
    <xf numFmtId="0" fontId="17" fillId="3" borderId="0" xfId="0" applyFont="1" applyFill="1"/>
    <xf numFmtId="0" fontId="6" fillId="0" borderId="4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3"/>
  <sheetViews>
    <sheetView workbookViewId="0">
      <selection activeCell="A70" sqref="A70"/>
    </sheetView>
  </sheetViews>
  <sheetFormatPr defaultRowHeight="15.75"/>
  <cols>
    <col min="1" max="1" width="29.140625" style="44" bestFit="1" customWidth="1"/>
    <col min="2" max="2" width="9.5703125" bestFit="1" customWidth="1"/>
    <col min="3" max="4" width="8.42578125" bestFit="1" customWidth="1"/>
    <col min="5" max="5" width="12" style="127" bestFit="1" customWidth="1"/>
    <col min="6" max="6" width="14" style="127" bestFit="1" customWidth="1"/>
    <col min="7" max="7" width="48.85546875" bestFit="1" customWidth="1"/>
    <col min="8" max="8" width="63.28515625" style="127" bestFit="1" customWidth="1"/>
    <col min="9" max="22" width="8.85546875" style="45"/>
  </cols>
  <sheetData>
    <row r="1" spans="1:23" s="1" customFormat="1" ht="17.25" thickTop="1" thickBot="1">
      <c r="A1" s="52" t="s">
        <v>224</v>
      </c>
      <c r="B1" s="53" t="s">
        <v>225</v>
      </c>
      <c r="C1" s="54" t="s">
        <v>226</v>
      </c>
      <c r="D1" s="55"/>
      <c r="E1" s="56"/>
      <c r="F1" s="57"/>
      <c r="G1" s="58" t="s">
        <v>227</v>
      </c>
      <c r="H1" s="14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3" s="1" customFormat="1" ht="16.5" thickTop="1" thickBot="1">
      <c r="A2" s="107" t="s">
        <v>114</v>
      </c>
      <c r="B2" s="107"/>
      <c r="C2" s="107"/>
      <c r="D2" s="107"/>
      <c r="E2" s="107"/>
      <c r="F2" s="107"/>
      <c r="G2" s="107"/>
      <c r="H2" s="107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3" s="1" customFormat="1" ht="16.5" thickTop="1" thickBot="1">
      <c r="A3" s="107"/>
      <c r="B3" s="107"/>
      <c r="C3" s="107"/>
      <c r="D3" s="107"/>
      <c r="E3" s="107"/>
      <c r="F3" s="107"/>
      <c r="G3" s="107"/>
      <c r="H3" s="107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3" s="1" customFormat="1" ht="16.5" thickTop="1" thickBot="1">
      <c r="A4" s="107"/>
      <c r="B4" s="107"/>
      <c r="C4" s="107"/>
      <c r="D4" s="107"/>
      <c r="E4" s="107"/>
      <c r="F4" s="107"/>
      <c r="G4" s="107"/>
      <c r="H4" s="107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</row>
    <row r="5" spans="1:23" s="15" customFormat="1" ht="17.25" thickTop="1" thickBot="1">
      <c r="A5" s="66" t="s">
        <v>96</v>
      </c>
      <c r="B5" s="66" t="s">
        <v>115</v>
      </c>
      <c r="C5" s="66" t="s">
        <v>116</v>
      </c>
      <c r="D5" s="66" t="s">
        <v>117</v>
      </c>
      <c r="E5" s="66" t="s">
        <v>118</v>
      </c>
      <c r="F5" s="66" t="s">
        <v>119</v>
      </c>
      <c r="G5" s="66" t="s">
        <v>120</v>
      </c>
      <c r="H5" s="66" t="s">
        <v>121</v>
      </c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</row>
    <row r="6" spans="1:23" s="16" customFormat="1" ht="17.25" thickTop="1" thickBot="1">
      <c r="A6" s="39" t="s">
        <v>74</v>
      </c>
      <c r="B6" s="19"/>
      <c r="C6" s="11"/>
      <c r="D6" s="11">
        <v>34423</v>
      </c>
      <c r="E6" s="17">
        <v>3000</v>
      </c>
      <c r="F6" s="18">
        <v>8000</v>
      </c>
      <c r="G6" s="19" t="s">
        <v>122</v>
      </c>
      <c r="H6" s="32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3" s="16" customFormat="1" ht="17.25" thickTop="1" thickBot="1">
      <c r="A7" s="105" t="s">
        <v>246</v>
      </c>
      <c r="B7" s="101" t="s">
        <v>243</v>
      </c>
      <c r="C7" s="102">
        <v>5440</v>
      </c>
      <c r="D7" s="102">
        <v>4660</v>
      </c>
      <c r="E7" s="126"/>
      <c r="F7" s="126"/>
      <c r="G7" s="101" t="s">
        <v>125</v>
      </c>
      <c r="H7" s="126"/>
      <c r="I7" s="4"/>
      <c r="J7" s="4"/>
      <c r="K7" s="4"/>
      <c r="L7" s="4"/>
      <c r="M7" s="4"/>
      <c r="N7" s="4"/>
      <c r="O7" s="47"/>
      <c r="P7" s="47"/>
      <c r="Q7" s="47"/>
    </row>
    <row r="8" spans="1:23" s="16" customFormat="1" ht="17.25" thickTop="1" thickBot="1">
      <c r="A8" s="42" t="s">
        <v>0</v>
      </c>
      <c r="C8" s="103"/>
      <c r="D8" s="103">
        <v>30327</v>
      </c>
      <c r="E8" s="104">
        <v>650</v>
      </c>
      <c r="F8" s="104" t="s">
        <v>129</v>
      </c>
      <c r="G8" s="36" t="s">
        <v>122</v>
      </c>
      <c r="H8" s="35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3" s="16" customFormat="1" ht="17.25" thickTop="1" thickBot="1">
      <c r="A9" s="40" t="s">
        <v>102</v>
      </c>
      <c r="B9" s="11">
        <v>28174</v>
      </c>
      <c r="C9" s="11">
        <v>27857</v>
      </c>
      <c r="D9" s="11">
        <v>27327</v>
      </c>
      <c r="E9" s="17">
        <v>400</v>
      </c>
      <c r="F9" s="18" t="s">
        <v>129</v>
      </c>
      <c r="G9" s="19" t="s">
        <v>135</v>
      </c>
      <c r="H9" s="48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3" s="16" customFormat="1" ht="17.25" thickTop="1" thickBot="1">
      <c r="A10" s="41" t="s">
        <v>103</v>
      </c>
      <c r="B10" s="33">
        <v>28026</v>
      </c>
      <c r="C10" s="33">
        <v>27710</v>
      </c>
      <c r="D10" s="33">
        <v>27183</v>
      </c>
      <c r="E10" s="18" t="s">
        <v>129</v>
      </c>
      <c r="F10" s="63">
        <v>4000</v>
      </c>
      <c r="G10" s="33" t="s">
        <v>132</v>
      </c>
      <c r="H10" s="32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spans="1:23" s="37" customFormat="1" ht="17.25" thickTop="1" thickBot="1">
      <c r="A11" s="39" t="s">
        <v>123</v>
      </c>
      <c r="B11" s="11">
        <v>27940</v>
      </c>
      <c r="C11" s="11">
        <v>27625</v>
      </c>
      <c r="D11" s="11">
        <v>27100</v>
      </c>
      <c r="E11" s="17">
        <v>250</v>
      </c>
      <c r="F11" s="18">
        <v>1000</v>
      </c>
      <c r="G11" s="20"/>
      <c r="H11" s="35" t="s">
        <v>124</v>
      </c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3" s="16" customFormat="1" ht="17.25" thickTop="1" thickBot="1">
      <c r="A12" s="42" t="s">
        <v>29</v>
      </c>
      <c r="B12" s="34">
        <v>27642</v>
      </c>
      <c r="C12" s="34">
        <v>27331</v>
      </c>
      <c r="D12" s="34">
        <v>26811</v>
      </c>
      <c r="E12" s="17">
        <v>420</v>
      </c>
      <c r="F12" s="17" t="s">
        <v>129</v>
      </c>
      <c r="G12" s="36" t="s">
        <v>125</v>
      </c>
      <c r="H12" s="12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spans="1:23" s="9" customFormat="1" ht="17.25" thickTop="1" thickBot="1">
      <c r="A13" s="40" t="s">
        <v>101</v>
      </c>
      <c r="B13" s="11">
        <v>27344</v>
      </c>
      <c r="C13" s="11">
        <v>27036</v>
      </c>
      <c r="D13" s="11">
        <v>26522</v>
      </c>
      <c r="E13" s="17">
        <v>800</v>
      </c>
      <c r="F13" s="17" t="s">
        <v>129</v>
      </c>
      <c r="G13" s="19" t="s">
        <v>220</v>
      </c>
      <c r="H13" s="32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38"/>
    </row>
    <row r="14" spans="1:23" s="9" customFormat="1" ht="17.25" thickTop="1" thickBot="1">
      <c r="A14" s="40" t="s">
        <v>104</v>
      </c>
      <c r="B14" s="11">
        <v>27026</v>
      </c>
      <c r="C14" s="11">
        <v>26721</v>
      </c>
      <c r="D14" s="11">
        <v>26213</v>
      </c>
      <c r="E14" s="17">
        <v>330</v>
      </c>
      <c r="F14" s="100" t="s">
        <v>129</v>
      </c>
      <c r="G14" s="19" t="s">
        <v>138</v>
      </c>
      <c r="H14" s="12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38"/>
    </row>
    <row r="15" spans="1:23" s="16" customFormat="1" ht="17.25" thickTop="1" thickBot="1">
      <c r="A15" s="39" t="s">
        <v>71</v>
      </c>
      <c r="B15" s="11">
        <v>26984</v>
      </c>
      <c r="C15" s="11">
        <v>26679</v>
      </c>
      <c r="D15" s="11">
        <v>26172</v>
      </c>
      <c r="E15" s="18">
        <v>350</v>
      </c>
      <c r="F15" s="18" t="s">
        <v>129</v>
      </c>
      <c r="G15" s="31" t="s">
        <v>126</v>
      </c>
      <c r="H15" s="32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</row>
    <row r="16" spans="1:23" s="5" customFormat="1" ht="17.25" thickTop="1" thickBot="1">
      <c r="A16" s="40" t="s">
        <v>237</v>
      </c>
      <c r="B16" s="11">
        <v>26770</v>
      </c>
      <c r="C16" s="11">
        <v>26468</v>
      </c>
      <c r="D16" s="11">
        <v>25965</v>
      </c>
      <c r="E16" s="12">
        <v>80</v>
      </c>
      <c r="F16" s="18" t="s">
        <v>129</v>
      </c>
      <c r="G16" s="19" t="s">
        <v>238</v>
      </c>
      <c r="H16" s="12" t="s">
        <v>239</v>
      </c>
    </row>
    <row r="17" spans="1:23" s="16" customFormat="1" ht="17.25" thickTop="1" thickBot="1">
      <c r="A17" s="39" t="s">
        <v>127</v>
      </c>
      <c r="B17" s="11">
        <v>26770</v>
      </c>
      <c r="C17" s="11">
        <v>26468</v>
      </c>
      <c r="D17" s="11">
        <v>25965</v>
      </c>
      <c r="E17" s="18">
        <v>90</v>
      </c>
      <c r="F17" s="18">
        <v>460</v>
      </c>
      <c r="G17" s="31"/>
      <c r="H17" s="32" t="s">
        <v>128</v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</row>
    <row r="18" spans="1:23" s="16" customFormat="1" ht="17.25" thickTop="1" thickBot="1">
      <c r="A18" s="39" t="s">
        <v>75</v>
      </c>
      <c r="B18" s="19"/>
      <c r="C18" s="11"/>
      <c r="D18" s="11">
        <v>25944</v>
      </c>
      <c r="E18" s="18">
        <v>105</v>
      </c>
      <c r="F18" s="18" t="s">
        <v>129</v>
      </c>
      <c r="G18" s="31" t="s">
        <v>130</v>
      </c>
      <c r="H18" s="32" t="s">
        <v>131</v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</row>
    <row r="19" spans="1:23" s="16" customFormat="1" ht="17.25" thickTop="1" thickBot="1">
      <c r="A19" s="39" t="s">
        <v>65</v>
      </c>
      <c r="B19" s="11">
        <v>26686</v>
      </c>
      <c r="C19" s="11">
        <v>26385</v>
      </c>
      <c r="D19" s="11">
        <v>25883</v>
      </c>
      <c r="E19" s="18">
        <v>450</v>
      </c>
      <c r="F19" s="18" t="s">
        <v>129</v>
      </c>
      <c r="G19" s="31" t="s">
        <v>132</v>
      </c>
      <c r="H19" s="32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</row>
    <row r="20" spans="1:23" s="16" customFormat="1" ht="17.25" thickTop="1" thickBot="1">
      <c r="A20" s="39" t="s">
        <v>133</v>
      </c>
      <c r="B20" s="11">
        <v>26642</v>
      </c>
      <c r="C20" s="11">
        <v>26342</v>
      </c>
      <c r="D20" s="11">
        <v>25841</v>
      </c>
      <c r="E20" s="18">
        <v>30</v>
      </c>
      <c r="F20" s="18" t="s">
        <v>129</v>
      </c>
      <c r="G20" s="31"/>
      <c r="H20" s="32" t="s">
        <v>134</v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</row>
    <row r="21" spans="1:23" s="16" customFormat="1" ht="17.25" thickTop="1" thickBot="1">
      <c r="A21" s="39" t="s">
        <v>45</v>
      </c>
      <c r="B21" s="11">
        <v>26494</v>
      </c>
      <c r="C21" s="11">
        <v>26195</v>
      </c>
      <c r="D21" s="11">
        <v>25697</v>
      </c>
      <c r="E21" s="17" t="s">
        <v>129</v>
      </c>
      <c r="F21" s="18">
        <v>1400</v>
      </c>
      <c r="G21" s="31" t="s">
        <v>135</v>
      </c>
      <c r="H21" s="32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</row>
    <row r="22" spans="1:23" s="16" customFormat="1" ht="17.25" thickTop="1" thickBot="1">
      <c r="A22" s="39" t="s">
        <v>76</v>
      </c>
      <c r="B22" s="11">
        <v>26260</v>
      </c>
      <c r="C22" s="11">
        <v>25964</v>
      </c>
      <c r="D22" s="11">
        <v>25470</v>
      </c>
      <c r="E22" s="18">
        <v>110</v>
      </c>
      <c r="F22" s="18" t="s">
        <v>129</v>
      </c>
      <c r="G22" s="31" t="s">
        <v>136</v>
      </c>
      <c r="H22" s="32" t="s">
        <v>131</v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</row>
    <row r="23" spans="1:23" s="16" customFormat="1" ht="17.25" thickTop="1" thickBot="1">
      <c r="A23" s="39" t="s">
        <v>1</v>
      </c>
      <c r="B23" s="11">
        <v>26110</v>
      </c>
      <c r="C23" s="11">
        <v>25816</v>
      </c>
      <c r="D23" s="11">
        <v>25325</v>
      </c>
      <c r="E23" s="17">
        <v>90</v>
      </c>
      <c r="F23" s="17">
        <v>400</v>
      </c>
      <c r="G23" s="31" t="s">
        <v>137</v>
      </c>
      <c r="H23" s="12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</row>
    <row r="24" spans="1:23" s="9" customFormat="1" ht="17.25" thickTop="1" thickBot="1">
      <c r="A24" s="40" t="s">
        <v>106</v>
      </c>
      <c r="B24" s="11">
        <v>26068</v>
      </c>
      <c r="C24" s="11">
        <v>25774</v>
      </c>
      <c r="D24" s="11">
        <v>25284</v>
      </c>
      <c r="E24" s="17">
        <v>40</v>
      </c>
      <c r="F24" s="18" t="s">
        <v>129</v>
      </c>
      <c r="G24" s="19" t="s">
        <v>140</v>
      </c>
      <c r="H24" s="32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38"/>
    </row>
    <row r="25" spans="1:23" s="16" customFormat="1" ht="17.25" thickTop="1" thickBot="1">
      <c r="A25" s="39" t="s">
        <v>63</v>
      </c>
      <c r="B25" s="11">
        <v>25962</v>
      </c>
      <c r="C25" s="11">
        <v>25669</v>
      </c>
      <c r="D25" s="11">
        <v>25181</v>
      </c>
      <c r="E25" s="17" t="s">
        <v>129</v>
      </c>
      <c r="F25" s="18">
        <v>2800</v>
      </c>
      <c r="G25" s="31" t="s">
        <v>138</v>
      </c>
      <c r="H25" s="32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</row>
    <row r="26" spans="1:23" s="16" customFormat="1" ht="17.25" thickTop="1" thickBot="1">
      <c r="A26" s="39" t="s">
        <v>73</v>
      </c>
      <c r="B26" s="11">
        <v>25962</v>
      </c>
      <c r="C26" s="11">
        <v>25669</v>
      </c>
      <c r="D26" s="11">
        <v>25181</v>
      </c>
      <c r="E26" s="18">
        <v>695</v>
      </c>
      <c r="F26" s="18">
        <v>2950</v>
      </c>
      <c r="G26" s="31" t="s">
        <v>139</v>
      </c>
      <c r="H26" s="32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</row>
    <row r="27" spans="1:23" s="16" customFormat="1" ht="17.25" thickTop="1" thickBot="1">
      <c r="A27" s="39" t="s">
        <v>69</v>
      </c>
      <c r="B27" s="11">
        <v>25962</v>
      </c>
      <c r="C27" s="11">
        <v>25669</v>
      </c>
      <c r="D27" s="11">
        <v>25181</v>
      </c>
      <c r="E27" s="18">
        <v>70</v>
      </c>
      <c r="F27" s="18" t="s">
        <v>129</v>
      </c>
      <c r="G27" s="31" t="s">
        <v>140</v>
      </c>
      <c r="H27" s="32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</row>
    <row r="28" spans="1:23" s="16" customFormat="1" ht="17.25" thickTop="1" thickBot="1">
      <c r="A28" s="39" t="s">
        <v>2</v>
      </c>
      <c r="B28" s="11">
        <v>25834</v>
      </c>
      <c r="C28" s="11">
        <v>25543</v>
      </c>
      <c r="D28" s="11">
        <v>25057</v>
      </c>
      <c r="E28" s="18">
        <v>75</v>
      </c>
      <c r="F28" s="17" t="s">
        <v>129</v>
      </c>
      <c r="G28" s="31" t="s">
        <v>137</v>
      </c>
      <c r="H28" s="32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</row>
    <row r="29" spans="1:23" s="16" customFormat="1" ht="17.25" thickTop="1" thickBot="1">
      <c r="A29" s="39" t="s">
        <v>30</v>
      </c>
      <c r="B29" s="11">
        <v>25834</v>
      </c>
      <c r="C29" s="11">
        <v>25543</v>
      </c>
      <c r="D29" s="11">
        <v>25057</v>
      </c>
      <c r="E29" s="17" t="s">
        <v>129</v>
      </c>
      <c r="F29" s="17">
        <v>550</v>
      </c>
      <c r="G29" s="31" t="s">
        <v>140</v>
      </c>
      <c r="H29" s="32" t="s">
        <v>141</v>
      </c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</row>
    <row r="30" spans="1:23" s="16" customFormat="1" ht="17.25" thickTop="1" thickBot="1">
      <c r="A30" s="39" t="s">
        <v>3</v>
      </c>
      <c r="B30" s="11">
        <v>25792</v>
      </c>
      <c r="C30" s="11">
        <v>25501</v>
      </c>
      <c r="D30" s="11">
        <v>25016</v>
      </c>
      <c r="E30" s="17">
        <v>50</v>
      </c>
      <c r="F30" s="17" t="s">
        <v>129</v>
      </c>
      <c r="G30" s="31" t="s">
        <v>140</v>
      </c>
      <c r="H30" s="32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</row>
    <row r="31" spans="1:23" s="16" customFormat="1" ht="17.25" thickTop="1" thickBot="1">
      <c r="A31" s="39" t="s">
        <v>4</v>
      </c>
      <c r="B31" s="11">
        <v>25706</v>
      </c>
      <c r="C31" s="11">
        <v>25416</v>
      </c>
      <c r="D31" s="11">
        <v>24933</v>
      </c>
      <c r="E31" s="18" t="s">
        <v>129</v>
      </c>
      <c r="F31" s="17">
        <v>375</v>
      </c>
      <c r="G31" s="31" t="s">
        <v>142</v>
      </c>
      <c r="H31" s="32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</row>
    <row r="32" spans="1:23" s="16" customFormat="1" ht="17.25" thickTop="1" thickBot="1">
      <c r="A32" s="40" t="s">
        <v>221</v>
      </c>
      <c r="B32" s="19">
        <v>25600</v>
      </c>
      <c r="C32" s="19">
        <v>25311</v>
      </c>
      <c r="D32" s="19">
        <v>24830</v>
      </c>
      <c r="E32" s="18">
        <v>150</v>
      </c>
      <c r="F32" s="18" t="s">
        <v>129</v>
      </c>
      <c r="G32" s="19" t="s">
        <v>146</v>
      </c>
      <c r="H32" s="49" t="s">
        <v>131</v>
      </c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</row>
    <row r="33" spans="1:22" s="16" customFormat="1" ht="17.25" thickTop="1" thickBot="1">
      <c r="A33" s="39" t="s">
        <v>46</v>
      </c>
      <c r="B33" s="11">
        <v>25408</v>
      </c>
      <c r="C33" s="11">
        <v>25122</v>
      </c>
      <c r="D33" s="11">
        <v>24644</v>
      </c>
      <c r="E33" s="18" t="s">
        <v>129</v>
      </c>
      <c r="F33" s="18">
        <v>750</v>
      </c>
      <c r="G33" s="31" t="s">
        <v>143</v>
      </c>
      <c r="H33" s="32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</row>
    <row r="34" spans="1:22" s="27" customFormat="1" ht="17.25" thickTop="1" thickBot="1">
      <c r="A34" s="43" t="s">
        <v>144</v>
      </c>
      <c r="B34" s="23">
        <v>25366</v>
      </c>
      <c r="C34" s="23">
        <v>25080</v>
      </c>
      <c r="D34" s="23">
        <v>24603</v>
      </c>
      <c r="E34" s="24">
        <v>80</v>
      </c>
      <c r="F34" s="24">
        <v>635</v>
      </c>
      <c r="G34" s="25" t="s">
        <v>145</v>
      </c>
      <c r="H34" s="26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</row>
    <row r="35" spans="1:22" s="16" customFormat="1" ht="17.25" thickTop="1" thickBot="1">
      <c r="A35" s="39" t="s">
        <v>5</v>
      </c>
      <c r="B35" s="11">
        <v>25302</v>
      </c>
      <c r="C35" s="11">
        <v>25017</v>
      </c>
      <c r="D35" s="11">
        <v>24541</v>
      </c>
      <c r="E35" s="17">
        <v>130</v>
      </c>
      <c r="F35" s="21">
        <v>600</v>
      </c>
      <c r="G35" s="31" t="s">
        <v>146</v>
      </c>
      <c r="H35" s="32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</row>
    <row r="36" spans="1:22" s="27" customFormat="1" ht="13.5" customHeight="1" thickTop="1" thickBot="1">
      <c r="A36" s="43" t="s">
        <v>147</v>
      </c>
      <c r="B36" s="23">
        <v>25260</v>
      </c>
      <c r="C36" s="23">
        <v>24975</v>
      </c>
      <c r="D36" s="23">
        <v>24500</v>
      </c>
      <c r="E36" s="24" t="s">
        <v>129</v>
      </c>
      <c r="F36" s="24">
        <v>230</v>
      </c>
      <c r="G36" s="25" t="s">
        <v>148</v>
      </c>
      <c r="H36" s="26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</row>
    <row r="37" spans="1:22" s="16" customFormat="1" ht="17.25" thickTop="1" thickBot="1">
      <c r="A37" s="40" t="s">
        <v>107</v>
      </c>
      <c r="B37" s="19">
        <v>25110</v>
      </c>
      <c r="C37" s="19">
        <v>24827</v>
      </c>
      <c r="D37" s="19">
        <v>24355</v>
      </c>
      <c r="E37" s="18">
        <v>120</v>
      </c>
      <c r="F37" s="18" t="s">
        <v>129</v>
      </c>
      <c r="G37" s="19" t="s">
        <v>222</v>
      </c>
      <c r="H37" s="49" t="s">
        <v>223</v>
      </c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</row>
    <row r="38" spans="1:22" s="16" customFormat="1" ht="17.25" thickTop="1" thickBot="1">
      <c r="A38" s="39" t="s">
        <v>6</v>
      </c>
      <c r="B38" s="11">
        <v>25068</v>
      </c>
      <c r="C38" s="19">
        <v>25068</v>
      </c>
      <c r="D38" s="19">
        <v>24314</v>
      </c>
      <c r="E38" s="17">
        <v>65</v>
      </c>
      <c r="F38" s="17" t="s">
        <v>129</v>
      </c>
      <c r="G38" s="31" t="s">
        <v>149</v>
      </c>
      <c r="H38" s="32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</row>
    <row r="39" spans="1:22" s="16" customFormat="1" ht="17.25" thickTop="1" thickBot="1">
      <c r="A39" s="39" t="s">
        <v>47</v>
      </c>
      <c r="B39" s="11">
        <v>25026</v>
      </c>
      <c r="C39" s="11">
        <v>24743</v>
      </c>
      <c r="D39" s="11">
        <v>24273</v>
      </c>
      <c r="E39" s="18">
        <v>140</v>
      </c>
      <c r="F39" s="18">
        <v>560</v>
      </c>
      <c r="G39" s="31" t="s">
        <v>146</v>
      </c>
      <c r="H39" s="32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</row>
    <row r="40" spans="1:22" s="16" customFormat="1" ht="17.25" thickTop="1" thickBot="1">
      <c r="A40" s="39" t="s">
        <v>7</v>
      </c>
      <c r="B40" s="11">
        <v>24962</v>
      </c>
      <c r="C40" s="19">
        <v>24680</v>
      </c>
      <c r="D40" s="19">
        <v>24211</v>
      </c>
      <c r="E40" s="18" t="s">
        <v>129</v>
      </c>
      <c r="F40" s="21">
        <v>470</v>
      </c>
      <c r="G40" s="31" t="s">
        <v>143</v>
      </c>
      <c r="H40" s="32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spans="1:22" s="16" customFormat="1" ht="17.25" thickTop="1" thickBot="1">
      <c r="A41" s="39" t="s">
        <v>31</v>
      </c>
      <c r="B41" s="19">
        <v>24898</v>
      </c>
      <c r="C41" s="19">
        <v>24617</v>
      </c>
      <c r="D41" s="19">
        <v>24149</v>
      </c>
      <c r="E41" s="18" t="s">
        <v>129</v>
      </c>
      <c r="F41" s="18">
        <v>650</v>
      </c>
      <c r="G41" s="31" t="s">
        <v>143</v>
      </c>
      <c r="H41" s="32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spans="1:22" s="16" customFormat="1" ht="17.25" thickTop="1" thickBot="1">
      <c r="A42" s="39" t="s">
        <v>8</v>
      </c>
      <c r="B42" s="11">
        <v>24856</v>
      </c>
      <c r="C42" s="19">
        <v>24575</v>
      </c>
      <c r="D42" s="19">
        <v>24108</v>
      </c>
      <c r="E42" s="18" t="s">
        <v>129</v>
      </c>
      <c r="F42" s="21">
        <v>600</v>
      </c>
      <c r="G42" s="31" t="s">
        <v>150</v>
      </c>
      <c r="H42" s="32" t="s">
        <v>131</v>
      </c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spans="1:22" s="16" customFormat="1" ht="17.25" thickTop="1" thickBot="1">
      <c r="A43" s="39" t="s">
        <v>9</v>
      </c>
      <c r="B43" s="11">
        <v>24684</v>
      </c>
      <c r="C43" s="19">
        <v>24406</v>
      </c>
      <c r="D43" s="19">
        <v>23942</v>
      </c>
      <c r="E43" s="18">
        <v>95</v>
      </c>
      <c r="F43" s="18" t="s">
        <v>129</v>
      </c>
      <c r="G43" s="31" t="s">
        <v>151</v>
      </c>
      <c r="H43" s="32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spans="1:22" s="16" customFormat="1" ht="17.25" thickTop="1" thickBot="1">
      <c r="A44" s="39" t="s">
        <v>10</v>
      </c>
      <c r="B44" s="11">
        <v>24600</v>
      </c>
      <c r="C44" s="19">
        <v>24322</v>
      </c>
      <c r="D44" s="19">
        <v>23860</v>
      </c>
      <c r="E44" s="18">
        <v>118</v>
      </c>
      <c r="F44" s="18" t="s">
        <v>129</v>
      </c>
      <c r="G44" s="31" t="s">
        <v>152</v>
      </c>
      <c r="H44" s="32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spans="1:22" s="16" customFormat="1" ht="17.25" thickTop="1" thickBot="1">
      <c r="A45" s="39" t="s">
        <v>32</v>
      </c>
      <c r="B45" s="19">
        <v>24600</v>
      </c>
      <c r="C45" s="19">
        <v>24322</v>
      </c>
      <c r="D45" s="19">
        <v>23860</v>
      </c>
      <c r="E45" s="18" t="s">
        <v>129</v>
      </c>
      <c r="F45" s="21">
        <v>500</v>
      </c>
      <c r="G45" s="31" t="s">
        <v>152</v>
      </c>
      <c r="H45" s="32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spans="1:22" s="16" customFormat="1" ht="17.25" thickTop="1" thickBot="1">
      <c r="A46" s="39" t="s">
        <v>33</v>
      </c>
      <c r="B46" s="19">
        <v>24472</v>
      </c>
      <c r="C46" s="19">
        <v>24196</v>
      </c>
      <c r="D46" s="19">
        <v>23736</v>
      </c>
      <c r="E46" s="18">
        <v>100</v>
      </c>
      <c r="F46" s="21">
        <v>450</v>
      </c>
      <c r="G46" s="31" t="s">
        <v>153</v>
      </c>
      <c r="H46" s="32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</row>
    <row r="47" spans="1:22" s="16" customFormat="1" ht="17.25" thickTop="1" thickBot="1">
      <c r="A47" s="39" t="s">
        <v>11</v>
      </c>
      <c r="B47" s="11">
        <v>24472</v>
      </c>
      <c r="C47" s="19">
        <v>24196</v>
      </c>
      <c r="D47" s="19">
        <v>23736</v>
      </c>
      <c r="E47" s="18" t="s">
        <v>129</v>
      </c>
      <c r="F47" s="18" t="s">
        <v>129</v>
      </c>
      <c r="G47" s="31" t="s">
        <v>152</v>
      </c>
      <c r="H47" s="32" t="s">
        <v>141</v>
      </c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</row>
    <row r="48" spans="1:22" s="27" customFormat="1" ht="17.25" thickTop="1" thickBot="1">
      <c r="A48" s="43" t="s">
        <v>154</v>
      </c>
      <c r="B48" s="23">
        <v>24430</v>
      </c>
      <c r="C48" s="22">
        <v>24154</v>
      </c>
      <c r="D48" s="22">
        <v>23695</v>
      </c>
      <c r="E48" s="24">
        <v>25</v>
      </c>
      <c r="F48" s="24" t="s">
        <v>129</v>
      </c>
      <c r="G48" s="25" t="s">
        <v>155</v>
      </c>
      <c r="H48" s="26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</row>
    <row r="49" spans="1:22" s="16" customFormat="1" ht="17.25" thickTop="1" thickBot="1">
      <c r="A49" s="39" t="s">
        <v>12</v>
      </c>
      <c r="B49" s="11">
        <v>24280</v>
      </c>
      <c r="C49" s="19">
        <v>24006</v>
      </c>
      <c r="D49" s="19">
        <v>23550</v>
      </c>
      <c r="E49" s="18">
        <v>70</v>
      </c>
      <c r="F49" s="18" t="s">
        <v>129</v>
      </c>
      <c r="G49" s="31" t="s">
        <v>152</v>
      </c>
      <c r="H49" s="32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</row>
    <row r="50" spans="1:22" s="16" customFormat="1" ht="17.25" thickTop="1" thickBot="1">
      <c r="A50" s="39" t="s">
        <v>13</v>
      </c>
      <c r="B50" s="19">
        <v>23898</v>
      </c>
      <c r="C50" s="19">
        <v>23628</v>
      </c>
      <c r="D50" s="19">
        <v>23179</v>
      </c>
      <c r="E50" s="18" t="s">
        <v>129</v>
      </c>
      <c r="F50" s="18">
        <v>360</v>
      </c>
      <c r="G50" s="31" t="s">
        <v>143</v>
      </c>
      <c r="H50" s="32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</row>
    <row r="51" spans="1:22" s="16" customFormat="1" ht="17.25" thickTop="1" thickBot="1">
      <c r="A51" s="39" t="s">
        <v>14</v>
      </c>
      <c r="B51" s="11">
        <v>23004</v>
      </c>
      <c r="C51" s="19">
        <v>22744</v>
      </c>
      <c r="D51" s="19">
        <v>22312</v>
      </c>
      <c r="E51" s="18" t="s">
        <v>129</v>
      </c>
      <c r="F51" s="18">
        <v>520</v>
      </c>
      <c r="G51" s="31" t="s">
        <v>152</v>
      </c>
      <c r="H51" s="32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</row>
    <row r="52" spans="1:22" s="16" customFormat="1" ht="17.25" thickTop="1" thickBot="1">
      <c r="A52" s="40" t="s">
        <v>108</v>
      </c>
      <c r="B52" s="11">
        <v>22982</v>
      </c>
      <c r="C52" s="11">
        <v>22723</v>
      </c>
      <c r="D52" s="11">
        <v>22291</v>
      </c>
      <c r="E52" s="17">
        <v>6</v>
      </c>
      <c r="F52" s="18" t="s">
        <v>129</v>
      </c>
      <c r="G52" s="19" t="s">
        <v>168</v>
      </c>
      <c r="H52" s="49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</row>
    <row r="53" spans="1:22" s="27" customFormat="1" ht="17.25" thickTop="1" thickBot="1">
      <c r="A53" s="43" t="s">
        <v>156</v>
      </c>
      <c r="B53" s="22">
        <v>22982</v>
      </c>
      <c r="C53" s="22">
        <v>22723</v>
      </c>
      <c r="D53" s="22">
        <v>22291</v>
      </c>
      <c r="E53" s="24">
        <v>8</v>
      </c>
      <c r="F53" s="24" t="s">
        <v>129</v>
      </c>
      <c r="G53" s="25" t="s">
        <v>157</v>
      </c>
      <c r="H53" s="26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</row>
    <row r="54" spans="1:22" s="27" customFormat="1" ht="17.25" thickTop="1" thickBot="1">
      <c r="A54" s="43" t="s">
        <v>158</v>
      </c>
      <c r="B54" s="22">
        <v>22898</v>
      </c>
      <c r="C54" s="22">
        <v>22639</v>
      </c>
      <c r="D54" s="22">
        <v>22209</v>
      </c>
      <c r="E54" s="24">
        <v>20</v>
      </c>
      <c r="F54" s="24" t="s">
        <v>129</v>
      </c>
      <c r="G54" s="25" t="s">
        <v>159</v>
      </c>
      <c r="H54" s="26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  <row r="55" spans="1:22" s="16" customFormat="1" ht="17.25" thickTop="1" thickBot="1">
      <c r="A55" s="39" t="s">
        <v>15</v>
      </c>
      <c r="B55" s="11">
        <v>22684</v>
      </c>
      <c r="C55" s="19">
        <v>22428</v>
      </c>
      <c r="D55" s="19">
        <v>22002</v>
      </c>
      <c r="E55" s="18">
        <v>160</v>
      </c>
      <c r="F55" s="18">
        <v>430</v>
      </c>
      <c r="G55" s="31" t="s">
        <v>152</v>
      </c>
      <c r="H55" s="32" t="s">
        <v>141</v>
      </c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</row>
    <row r="56" spans="1:22" s="16" customFormat="1" ht="17.25" thickTop="1" thickBot="1">
      <c r="A56" s="39" t="s">
        <v>62</v>
      </c>
      <c r="B56" s="11">
        <v>22536</v>
      </c>
      <c r="C56" s="11">
        <v>22282</v>
      </c>
      <c r="D56" s="11">
        <v>21858</v>
      </c>
      <c r="E56" s="18">
        <v>14</v>
      </c>
      <c r="F56" s="18" t="s">
        <v>129</v>
      </c>
      <c r="G56" s="31" t="s">
        <v>160</v>
      </c>
      <c r="H56" s="32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</row>
    <row r="57" spans="1:22" s="16" customFormat="1" ht="17.25" thickTop="1" thickBot="1">
      <c r="A57" s="39" t="s">
        <v>48</v>
      </c>
      <c r="B57" s="11">
        <v>22450</v>
      </c>
      <c r="C57" s="11">
        <v>22197</v>
      </c>
      <c r="D57" s="11">
        <v>21775</v>
      </c>
      <c r="E57" s="18" t="s">
        <v>129</v>
      </c>
      <c r="F57" s="18">
        <v>45</v>
      </c>
      <c r="G57" s="31" t="s">
        <v>161</v>
      </c>
      <c r="H57" s="32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</row>
    <row r="58" spans="1:22" s="16" customFormat="1" ht="17.25" thickTop="1" thickBot="1">
      <c r="A58" s="39" t="s">
        <v>72</v>
      </c>
      <c r="B58" s="11">
        <v>22430</v>
      </c>
      <c r="C58" s="11">
        <v>22177</v>
      </c>
      <c r="D58" s="11">
        <v>21755</v>
      </c>
      <c r="E58" s="18">
        <v>150</v>
      </c>
      <c r="F58" s="18">
        <v>600</v>
      </c>
      <c r="G58" s="31" t="s">
        <v>151</v>
      </c>
      <c r="H58" s="32" t="s">
        <v>131</v>
      </c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</row>
    <row r="59" spans="1:22" s="16" customFormat="1" ht="17.25" thickTop="1" thickBot="1">
      <c r="A59" s="39" t="s">
        <v>27</v>
      </c>
      <c r="B59" s="19">
        <v>22344</v>
      </c>
      <c r="C59" s="19">
        <v>22092</v>
      </c>
      <c r="D59" s="19">
        <v>21672</v>
      </c>
      <c r="E59" s="18">
        <v>5</v>
      </c>
      <c r="F59" s="18" t="s">
        <v>129</v>
      </c>
      <c r="G59" s="31" t="s">
        <v>160</v>
      </c>
      <c r="H59" s="32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</row>
    <row r="60" spans="1:22" s="16" customFormat="1" ht="17.25" thickTop="1" thickBot="1">
      <c r="A60" s="39" t="s">
        <v>162</v>
      </c>
      <c r="B60" s="11">
        <v>22344</v>
      </c>
      <c r="C60" s="11">
        <v>22092</v>
      </c>
      <c r="D60" s="11">
        <v>21672</v>
      </c>
      <c r="E60" s="18">
        <v>75</v>
      </c>
      <c r="F60" s="18">
        <v>350</v>
      </c>
      <c r="G60" s="31"/>
      <c r="H60" s="32" t="s">
        <v>163</v>
      </c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</row>
    <row r="61" spans="1:22" s="16" customFormat="1" ht="17.25" thickTop="1" thickBot="1">
      <c r="A61" s="39" t="s">
        <v>164</v>
      </c>
      <c r="B61" s="11">
        <v>22344</v>
      </c>
      <c r="C61" s="11">
        <v>22092</v>
      </c>
      <c r="D61" s="11">
        <v>21672</v>
      </c>
      <c r="E61" s="18" t="s">
        <v>129</v>
      </c>
      <c r="F61" s="18">
        <v>110</v>
      </c>
      <c r="G61" s="31"/>
      <c r="H61" s="32" t="s">
        <v>165</v>
      </c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</row>
    <row r="62" spans="1:22" s="16" customFormat="1" ht="17.25" thickTop="1" thickBot="1">
      <c r="A62" s="39" t="s">
        <v>166</v>
      </c>
      <c r="B62" s="11">
        <v>22216</v>
      </c>
      <c r="C62" s="11">
        <v>21966</v>
      </c>
      <c r="D62" s="11">
        <v>21548</v>
      </c>
      <c r="E62" s="18">
        <v>14</v>
      </c>
      <c r="F62" s="18">
        <v>85</v>
      </c>
      <c r="G62" s="31"/>
      <c r="H62" s="32" t="s">
        <v>134</v>
      </c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</row>
    <row r="63" spans="1:22" s="16" customFormat="1" ht="14.45" customHeight="1" thickTop="1" thickBot="1">
      <c r="A63" s="39" t="s">
        <v>16</v>
      </c>
      <c r="B63" s="11">
        <v>21940</v>
      </c>
      <c r="C63" s="19">
        <v>21692</v>
      </c>
      <c r="D63" s="19">
        <v>21280</v>
      </c>
      <c r="E63" s="18" t="s">
        <v>129</v>
      </c>
      <c r="F63" s="18" t="s">
        <v>129</v>
      </c>
      <c r="G63" s="31" t="s">
        <v>136</v>
      </c>
      <c r="H63" s="32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</row>
    <row r="64" spans="1:22" s="16" customFormat="1" ht="17.25" thickTop="1" thickBot="1">
      <c r="A64" s="40" t="s">
        <v>112</v>
      </c>
      <c r="B64" s="19">
        <v>21918</v>
      </c>
      <c r="C64" s="19">
        <v>21671</v>
      </c>
      <c r="D64" s="19">
        <v>21259</v>
      </c>
      <c r="E64" s="12">
        <v>30</v>
      </c>
      <c r="F64" s="18">
        <v>140</v>
      </c>
      <c r="G64" s="19" t="s">
        <v>161</v>
      </c>
      <c r="H64" s="49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</row>
    <row r="65" spans="1:22" s="16" customFormat="1" ht="17.25" thickTop="1" thickBot="1">
      <c r="A65" s="39" t="s">
        <v>19</v>
      </c>
      <c r="B65" s="11">
        <v>21876</v>
      </c>
      <c r="C65" s="19">
        <v>21629</v>
      </c>
      <c r="D65" s="19">
        <v>21218</v>
      </c>
      <c r="E65" s="18">
        <v>24</v>
      </c>
      <c r="F65" s="18">
        <v>100</v>
      </c>
      <c r="G65" s="31" t="s">
        <v>161</v>
      </c>
      <c r="H65" s="32" t="s">
        <v>167</v>
      </c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</row>
    <row r="66" spans="1:22" s="16" customFormat="1" ht="17.25" thickTop="1" thickBot="1">
      <c r="A66" s="39" t="s">
        <v>109</v>
      </c>
      <c r="B66" s="11">
        <v>21790</v>
      </c>
      <c r="C66" s="11">
        <v>21545</v>
      </c>
      <c r="D66" s="11">
        <v>21135</v>
      </c>
      <c r="E66" s="106">
        <v>19</v>
      </c>
      <c r="F66" s="18">
        <v>100</v>
      </c>
      <c r="G66" s="50" t="s">
        <v>181</v>
      </c>
      <c r="H66" s="49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</row>
    <row r="67" spans="1:22" s="16" customFormat="1" ht="17.25" thickTop="1" thickBot="1">
      <c r="A67" s="39" t="s">
        <v>17</v>
      </c>
      <c r="B67" s="11">
        <v>21790</v>
      </c>
      <c r="C67" s="19">
        <v>21545</v>
      </c>
      <c r="D67" s="19">
        <v>21135</v>
      </c>
      <c r="E67" s="18" t="s">
        <v>129</v>
      </c>
      <c r="F67" s="18">
        <v>180</v>
      </c>
      <c r="G67" s="31" t="s">
        <v>140</v>
      </c>
      <c r="H67" s="32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</row>
    <row r="68" spans="1:22" s="16" customFormat="1" ht="17.25" thickTop="1" thickBot="1">
      <c r="A68" s="39" t="s">
        <v>18</v>
      </c>
      <c r="B68" s="11">
        <v>21600</v>
      </c>
      <c r="C68" s="19">
        <v>21356</v>
      </c>
      <c r="D68" s="19">
        <v>20950</v>
      </c>
      <c r="E68" s="18">
        <v>7</v>
      </c>
      <c r="F68" s="18">
        <v>75</v>
      </c>
      <c r="G68" s="31" t="s">
        <v>160</v>
      </c>
      <c r="H68" s="32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</row>
    <row r="69" spans="1:22" s="16" customFormat="1" ht="17.25" thickTop="1" thickBot="1">
      <c r="A69" s="39" t="s">
        <v>49</v>
      </c>
      <c r="B69" s="11">
        <v>21578</v>
      </c>
      <c r="C69" s="11">
        <v>21335</v>
      </c>
      <c r="D69" s="11">
        <v>20929</v>
      </c>
      <c r="E69" s="18" t="s">
        <v>129</v>
      </c>
      <c r="F69" s="18">
        <v>115</v>
      </c>
      <c r="G69" s="31" t="s">
        <v>168</v>
      </c>
      <c r="H69" s="32" t="s">
        <v>169</v>
      </c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</row>
    <row r="70" spans="1:22" s="16" customFormat="1" ht="17.25" thickTop="1" thickBot="1">
      <c r="A70" s="40" t="s">
        <v>110</v>
      </c>
      <c r="B70" s="11">
        <v>21472</v>
      </c>
      <c r="C70" s="11">
        <v>21230</v>
      </c>
      <c r="D70" s="11">
        <v>20826</v>
      </c>
      <c r="E70" s="106"/>
      <c r="F70" s="12"/>
      <c r="G70" s="19" t="s">
        <v>181</v>
      </c>
      <c r="H70" s="12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</row>
    <row r="71" spans="1:22" s="16" customFormat="1" ht="17.25" thickTop="1" thickBot="1">
      <c r="A71" s="39" t="s">
        <v>20</v>
      </c>
      <c r="B71" s="11">
        <v>21174</v>
      </c>
      <c r="C71" s="19">
        <v>20935</v>
      </c>
      <c r="D71" s="19">
        <v>20537</v>
      </c>
      <c r="E71" s="18">
        <v>200</v>
      </c>
      <c r="F71" s="18">
        <v>470</v>
      </c>
      <c r="G71" s="31" t="s">
        <v>152</v>
      </c>
      <c r="H71" s="32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</row>
    <row r="72" spans="1:22" s="16" customFormat="1" ht="17.25" thickTop="1" thickBot="1">
      <c r="A72" s="39" t="s">
        <v>21</v>
      </c>
      <c r="B72" s="11">
        <v>21068</v>
      </c>
      <c r="C72" s="19">
        <v>20830</v>
      </c>
      <c r="D72" s="19">
        <v>20434</v>
      </c>
      <c r="E72" s="18" t="s">
        <v>129</v>
      </c>
      <c r="F72" s="18" t="s">
        <v>129</v>
      </c>
      <c r="G72" s="31" t="s">
        <v>236</v>
      </c>
      <c r="H72" s="32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</row>
    <row r="73" spans="1:22" s="16" customFormat="1" ht="17.25" thickTop="1" thickBot="1">
      <c r="A73" s="39" t="s">
        <v>22</v>
      </c>
      <c r="B73" s="11">
        <v>20940</v>
      </c>
      <c r="C73" s="19">
        <v>20704</v>
      </c>
      <c r="D73" s="19">
        <v>20310</v>
      </c>
      <c r="E73" s="18" t="s">
        <v>129</v>
      </c>
      <c r="F73" s="18">
        <v>90</v>
      </c>
      <c r="G73" s="31" t="s">
        <v>171</v>
      </c>
      <c r="H73" s="32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</row>
    <row r="74" spans="1:22" s="27" customFormat="1" ht="17.25" thickTop="1" thickBot="1">
      <c r="A74" s="43" t="s">
        <v>172</v>
      </c>
      <c r="B74" s="23">
        <v>20918</v>
      </c>
      <c r="C74" s="23">
        <v>20682</v>
      </c>
      <c r="D74" s="23">
        <v>20289</v>
      </c>
      <c r="E74" s="24" t="s">
        <v>129</v>
      </c>
      <c r="F74" s="24">
        <v>25</v>
      </c>
      <c r="G74" s="25" t="s">
        <v>173</v>
      </c>
      <c r="H74" s="26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</row>
    <row r="75" spans="1:22" s="27" customFormat="1" ht="17.25" thickTop="1" thickBot="1">
      <c r="A75" s="43" t="s">
        <v>174</v>
      </c>
      <c r="B75" s="22"/>
      <c r="C75" s="23"/>
      <c r="D75" s="23">
        <v>20198</v>
      </c>
      <c r="E75" s="24">
        <v>4</v>
      </c>
      <c r="F75" s="24">
        <v>16</v>
      </c>
      <c r="G75" s="25" t="s">
        <v>175</v>
      </c>
      <c r="H75" s="26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</row>
    <row r="76" spans="1:22" s="27" customFormat="1" ht="17.25" thickTop="1" thickBot="1">
      <c r="A76" s="43" t="s">
        <v>176</v>
      </c>
      <c r="B76" s="23">
        <v>20428</v>
      </c>
      <c r="C76" s="23">
        <v>19735</v>
      </c>
      <c r="D76" s="23">
        <v>19360</v>
      </c>
      <c r="E76" s="24">
        <v>5</v>
      </c>
      <c r="F76" s="24">
        <v>60</v>
      </c>
      <c r="G76" s="25" t="s">
        <v>157</v>
      </c>
      <c r="H76" s="26" t="s">
        <v>177</v>
      </c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</row>
    <row r="77" spans="1:22" s="16" customFormat="1" ht="17.25" thickTop="1" thickBot="1">
      <c r="A77" s="40" t="s">
        <v>113</v>
      </c>
      <c r="B77" s="19">
        <v>20302</v>
      </c>
      <c r="C77" s="19">
        <v>20073</v>
      </c>
      <c r="D77" s="19">
        <v>19691</v>
      </c>
      <c r="E77" s="12"/>
      <c r="F77" s="18"/>
      <c r="G77" s="19" t="s">
        <v>170</v>
      </c>
      <c r="H77" s="49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</row>
    <row r="78" spans="1:22" s="16" customFormat="1" ht="17.25" thickTop="1" thickBot="1">
      <c r="A78" s="39" t="s">
        <v>64</v>
      </c>
      <c r="B78" s="11">
        <v>20110</v>
      </c>
      <c r="C78" s="11">
        <v>19883</v>
      </c>
      <c r="D78" s="11">
        <v>19505</v>
      </c>
      <c r="E78" s="18">
        <v>20</v>
      </c>
      <c r="F78" s="18">
        <v>70</v>
      </c>
      <c r="G78" s="31" t="s">
        <v>170</v>
      </c>
      <c r="H78" s="32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</row>
    <row r="79" spans="1:22" s="16" customFormat="1" ht="17.25" thickTop="1" thickBot="1">
      <c r="A79" s="39" t="s">
        <v>66</v>
      </c>
      <c r="B79" s="11">
        <v>19808</v>
      </c>
      <c r="C79" s="11">
        <v>19431</v>
      </c>
      <c r="D79" s="11">
        <v>18960</v>
      </c>
      <c r="E79" s="18" t="s">
        <v>129</v>
      </c>
      <c r="F79" s="18" t="s">
        <v>129</v>
      </c>
      <c r="G79" s="31" t="s">
        <v>180</v>
      </c>
      <c r="H79" s="32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</row>
    <row r="80" spans="1:22" s="16" customFormat="1" ht="17.25" thickTop="1" thickBot="1">
      <c r="A80" s="39" t="s">
        <v>37</v>
      </c>
      <c r="B80" s="11">
        <v>19790</v>
      </c>
      <c r="C80" s="11">
        <v>19567</v>
      </c>
      <c r="D80" s="11">
        <v>19195</v>
      </c>
      <c r="E80" s="18" t="s">
        <v>129</v>
      </c>
      <c r="F80" s="18">
        <v>300</v>
      </c>
      <c r="G80" s="31" t="s">
        <v>178</v>
      </c>
      <c r="H80" s="32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</row>
    <row r="81" spans="1:22" s="16" customFormat="1" ht="17.25" thickTop="1" thickBot="1">
      <c r="A81" s="39" t="s">
        <v>77</v>
      </c>
      <c r="B81" s="11">
        <v>19790</v>
      </c>
      <c r="C81" s="11">
        <v>19567</v>
      </c>
      <c r="D81" s="11">
        <v>19195</v>
      </c>
      <c r="E81" s="18">
        <v>7</v>
      </c>
      <c r="F81" s="18">
        <v>35</v>
      </c>
      <c r="G81" s="31" t="s">
        <v>168</v>
      </c>
      <c r="H81" s="32" t="s">
        <v>179</v>
      </c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</row>
    <row r="82" spans="1:22" s="16" customFormat="1" ht="17.25" thickTop="1" thickBot="1">
      <c r="A82" s="39" t="s">
        <v>67</v>
      </c>
      <c r="B82" s="11">
        <v>19620</v>
      </c>
      <c r="C82" s="11">
        <v>19399</v>
      </c>
      <c r="D82" s="11">
        <v>19030</v>
      </c>
      <c r="E82" s="18">
        <v>8</v>
      </c>
      <c r="F82" s="18">
        <v>35</v>
      </c>
      <c r="G82" s="31" t="s">
        <v>181</v>
      </c>
      <c r="H82" s="32" t="s">
        <v>179</v>
      </c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</row>
    <row r="83" spans="1:22" s="27" customFormat="1" ht="17.25" thickTop="1" thickBot="1">
      <c r="A83" s="43" t="s">
        <v>182</v>
      </c>
      <c r="B83" s="22"/>
      <c r="C83" s="22"/>
      <c r="D83" s="22">
        <v>18698</v>
      </c>
      <c r="E83" s="24"/>
      <c r="F83" s="24"/>
      <c r="G83" s="25" t="s">
        <v>183</v>
      </c>
      <c r="H83" s="26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</row>
    <row r="84" spans="1:22" s="27" customFormat="1" ht="17.25" thickTop="1" thickBot="1">
      <c r="A84" s="43" t="s">
        <v>184</v>
      </c>
      <c r="B84" s="22"/>
      <c r="C84" s="22"/>
      <c r="D84" s="22">
        <v>18092</v>
      </c>
      <c r="E84" s="24"/>
      <c r="F84" s="24"/>
      <c r="G84" s="25" t="s">
        <v>185</v>
      </c>
      <c r="H84" s="26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</row>
    <row r="85" spans="1:22" s="27" customFormat="1" ht="17.25" thickTop="1" thickBot="1">
      <c r="A85" s="43" t="s">
        <v>186</v>
      </c>
      <c r="B85" s="22"/>
      <c r="C85" s="22"/>
      <c r="D85" s="22">
        <v>18092</v>
      </c>
      <c r="E85" s="24"/>
      <c r="F85" s="24"/>
      <c r="G85" s="25" t="s">
        <v>187</v>
      </c>
      <c r="H85" s="26" t="s">
        <v>179</v>
      </c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</row>
    <row r="86" spans="1:22" s="27" customFormat="1" ht="17.25" thickTop="1" thickBot="1">
      <c r="A86" s="43" t="s">
        <v>188</v>
      </c>
      <c r="B86" s="22"/>
      <c r="C86" s="22"/>
      <c r="D86" s="22">
        <v>18092</v>
      </c>
      <c r="E86" s="24"/>
      <c r="F86" s="24"/>
      <c r="G86" s="25" t="s">
        <v>187</v>
      </c>
      <c r="H86" s="26" t="s">
        <v>167</v>
      </c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</row>
    <row r="87" spans="1:22" s="27" customFormat="1" ht="17.25" thickTop="1" thickBot="1">
      <c r="A87" s="43" t="s">
        <v>189</v>
      </c>
      <c r="B87" s="22"/>
      <c r="C87" s="22"/>
      <c r="D87" s="22">
        <v>18030</v>
      </c>
      <c r="E87" s="24"/>
      <c r="F87" s="24"/>
      <c r="G87" s="25" t="s">
        <v>183</v>
      </c>
      <c r="H87" s="26" t="s">
        <v>167</v>
      </c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</row>
    <row r="88" spans="1:22" s="27" customFormat="1" ht="17.25" thickTop="1" thickBot="1">
      <c r="A88" s="43" t="s">
        <v>190</v>
      </c>
      <c r="B88" s="22"/>
      <c r="C88" s="22"/>
      <c r="D88" s="22">
        <v>18010</v>
      </c>
      <c r="E88" s="24"/>
      <c r="F88" s="24"/>
      <c r="G88" s="25" t="s">
        <v>187</v>
      </c>
      <c r="H88" s="26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</row>
    <row r="89" spans="1:22" s="16" customFormat="1" ht="17.25" thickTop="1" thickBot="1">
      <c r="A89" s="39" t="s">
        <v>50</v>
      </c>
      <c r="B89" s="19"/>
      <c r="C89" s="19"/>
      <c r="D89" s="19">
        <v>17946</v>
      </c>
      <c r="E89" s="18"/>
      <c r="F89" s="18"/>
      <c r="G89" s="31" t="s">
        <v>191</v>
      </c>
      <c r="H89" s="32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</row>
    <row r="90" spans="1:22" s="16" customFormat="1" ht="17.25" thickTop="1" thickBot="1">
      <c r="A90" s="39" t="s">
        <v>43</v>
      </c>
      <c r="B90" s="19"/>
      <c r="C90" s="19"/>
      <c r="D90" s="19">
        <v>17862</v>
      </c>
      <c r="E90" s="18"/>
      <c r="F90" s="18"/>
      <c r="G90" s="31" t="s">
        <v>192</v>
      </c>
      <c r="H90" s="32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</row>
    <row r="91" spans="1:22" s="16" customFormat="1" ht="17.25" thickTop="1" thickBot="1">
      <c r="A91" s="39" t="s">
        <v>28</v>
      </c>
      <c r="B91" s="11">
        <v>18216</v>
      </c>
      <c r="C91" s="11">
        <v>18010</v>
      </c>
      <c r="D91" s="11">
        <v>17668</v>
      </c>
      <c r="E91" s="17">
        <v>8</v>
      </c>
      <c r="F91" s="18"/>
      <c r="G91" s="31" t="s">
        <v>160</v>
      </c>
      <c r="H91" s="32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</row>
    <row r="92" spans="1:22" s="16" customFormat="1" ht="17.25" thickTop="1" thickBot="1">
      <c r="A92" s="39" t="s">
        <v>193</v>
      </c>
      <c r="B92" s="19"/>
      <c r="C92" s="19"/>
      <c r="D92" s="19">
        <v>17634</v>
      </c>
      <c r="E92" s="18"/>
      <c r="F92" s="18"/>
      <c r="G92" s="31" t="s">
        <v>194</v>
      </c>
      <c r="H92" s="32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</row>
    <row r="93" spans="1:22" ht="16.5" thickTop="1"/>
  </sheetData>
  <mergeCells count="1">
    <mergeCell ref="A2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tabSelected="1" workbookViewId="0">
      <selection activeCell="D24" sqref="D24"/>
    </sheetView>
  </sheetViews>
  <sheetFormatPr defaultRowHeight="15.75"/>
  <cols>
    <col min="1" max="1" width="28.5703125" style="44" bestFit="1" customWidth="1"/>
    <col min="2" max="2" width="9.5703125" bestFit="1" customWidth="1"/>
    <col min="3" max="3" width="8.42578125" bestFit="1" customWidth="1"/>
    <col min="4" max="4" width="9" customWidth="1"/>
    <col min="5" max="5" width="12" style="127" bestFit="1" customWidth="1"/>
    <col min="6" max="6" width="14" style="127" bestFit="1" customWidth="1"/>
    <col min="7" max="7" width="48.85546875" bestFit="1" customWidth="1"/>
    <col min="8" max="8" width="67.140625" style="127" bestFit="1" customWidth="1"/>
    <col min="9" max="23" width="8.85546875" style="1"/>
  </cols>
  <sheetData>
    <row r="1" spans="1:32" s="4" customFormat="1" ht="17.25" thickTop="1" thickBot="1">
      <c r="A1" s="52" t="s">
        <v>224</v>
      </c>
      <c r="B1" s="53" t="s">
        <v>225</v>
      </c>
      <c r="C1" s="54" t="s">
        <v>226</v>
      </c>
      <c r="D1" s="55"/>
      <c r="E1" s="56"/>
      <c r="F1" s="57"/>
      <c r="G1" s="58" t="s">
        <v>227</v>
      </c>
      <c r="H1" s="28"/>
    </row>
    <row r="2" spans="1:32" s="1" customFormat="1" ht="16.5" thickTop="1" thickBot="1">
      <c r="A2" s="107" t="s">
        <v>195</v>
      </c>
      <c r="B2" s="107"/>
      <c r="C2" s="107"/>
      <c r="D2" s="107"/>
      <c r="E2" s="107"/>
      <c r="F2" s="107"/>
      <c r="G2" s="107"/>
      <c r="H2" s="107"/>
    </row>
    <row r="3" spans="1:32" s="1" customFormat="1" ht="16.5" thickTop="1" thickBot="1">
      <c r="A3" s="107"/>
      <c r="B3" s="107"/>
      <c r="C3" s="107"/>
      <c r="D3" s="107"/>
      <c r="E3" s="107"/>
      <c r="F3" s="107"/>
      <c r="G3" s="107"/>
      <c r="H3" s="107"/>
    </row>
    <row r="4" spans="1:32" s="1" customFormat="1" ht="16.5" thickTop="1" thickBot="1">
      <c r="A4" s="107"/>
      <c r="B4" s="107"/>
      <c r="C4" s="107"/>
      <c r="D4" s="107"/>
      <c r="E4" s="107"/>
      <c r="F4" s="107"/>
      <c r="G4" s="107"/>
      <c r="H4" s="107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</row>
    <row r="5" spans="1:32" s="1" customFormat="1" ht="17.25" thickTop="1" thickBot="1">
      <c r="A5" s="66" t="s">
        <v>96</v>
      </c>
      <c r="B5" s="66" t="s">
        <v>115</v>
      </c>
      <c r="C5" s="66" t="s">
        <v>116</v>
      </c>
      <c r="D5" s="66" t="s">
        <v>117</v>
      </c>
      <c r="E5" s="66" t="s">
        <v>118</v>
      </c>
      <c r="F5" s="66" t="s">
        <v>119</v>
      </c>
      <c r="G5" s="66" t="s">
        <v>120</v>
      </c>
      <c r="H5" s="66" t="s">
        <v>121</v>
      </c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</row>
    <row r="6" spans="1:32" s="29" customFormat="1" ht="17.25" thickTop="1" thickBot="1">
      <c r="A6" s="39" t="s">
        <v>70</v>
      </c>
      <c r="B6" s="11">
        <v>27238</v>
      </c>
      <c r="C6" s="11">
        <v>26931</v>
      </c>
      <c r="D6" s="11">
        <v>26419</v>
      </c>
      <c r="E6" s="18">
        <v>1800</v>
      </c>
      <c r="F6" s="63">
        <v>4200</v>
      </c>
      <c r="G6" s="31" t="s">
        <v>196</v>
      </c>
      <c r="H6" s="32" t="s">
        <v>131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59"/>
    </row>
    <row r="7" spans="1:32" s="29" customFormat="1" ht="17.25" thickTop="1" thickBot="1">
      <c r="A7" s="39" t="s">
        <v>63</v>
      </c>
      <c r="B7" s="11">
        <v>26324</v>
      </c>
      <c r="C7" s="11">
        <v>26027</v>
      </c>
      <c r="D7" s="11">
        <v>25532</v>
      </c>
      <c r="E7" s="17" t="s">
        <v>129</v>
      </c>
      <c r="F7" s="63">
        <v>2800</v>
      </c>
      <c r="G7" s="31" t="s">
        <v>138</v>
      </c>
      <c r="H7" s="32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59"/>
    </row>
    <row r="8" spans="1:32" s="29" customFormat="1" ht="17.25" thickTop="1" thickBot="1">
      <c r="A8" s="39" t="s">
        <v>73</v>
      </c>
      <c r="B8" s="11">
        <v>26324</v>
      </c>
      <c r="C8" s="11">
        <v>26027</v>
      </c>
      <c r="D8" s="11">
        <v>25532</v>
      </c>
      <c r="E8" s="18">
        <v>695</v>
      </c>
      <c r="F8" s="63">
        <v>2950</v>
      </c>
      <c r="G8" s="31" t="s">
        <v>139</v>
      </c>
      <c r="H8" s="32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59"/>
    </row>
    <row r="9" spans="1:32" s="4" customFormat="1" ht="17.25" thickTop="1" thickBot="1">
      <c r="A9" s="40" t="s">
        <v>234</v>
      </c>
      <c r="B9" s="11">
        <v>26046</v>
      </c>
      <c r="C9" s="11">
        <v>25753</v>
      </c>
      <c r="D9" s="11">
        <v>25263</v>
      </c>
      <c r="E9" s="12">
        <v>40</v>
      </c>
      <c r="F9" s="12" t="s">
        <v>129</v>
      </c>
      <c r="G9" s="19" t="s">
        <v>207</v>
      </c>
      <c r="H9" s="12" t="s">
        <v>179</v>
      </c>
    </row>
    <row r="10" spans="1:32" s="29" customFormat="1" ht="17.25" thickTop="1" thickBot="1">
      <c r="A10" s="39" t="s">
        <v>35</v>
      </c>
      <c r="B10" s="19">
        <v>25834</v>
      </c>
      <c r="C10" s="11">
        <v>25543</v>
      </c>
      <c r="D10" s="11">
        <v>25057</v>
      </c>
      <c r="E10" s="18" t="s">
        <v>129</v>
      </c>
      <c r="F10" s="63">
        <v>750</v>
      </c>
      <c r="G10" s="31" t="s">
        <v>197</v>
      </c>
      <c r="H10" s="32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59"/>
    </row>
    <row r="11" spans="1:32" s="16" customFormat="1" ht="17.25" thickTop="1" thickBot="1">
      <c r="A11" s="61" t="s">
        <v>34</v>
      </c>
      <c r="B11" s="11">
        <v>25792</v>
      </c>
      <c r="C11" s="11">
        <v>25501</v>
      </c>
      <c r="D11" s="11">
        <v>20681</v>
      </c>
      <c r="E11" s="18" t="s">
        <v>129</v>
      </c>
      <c r="F11" s="63">
        <v>800</v>
      </c>
      <c r="G11" s="31" t="s">
        <v>198</v>
      </c>
      <c r="H11" s="32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"/>
      <c r="T11" s="4"/>
      <c r="U11" s="4"/>
      <c r="V11" s="4"/>
      <c r="W11" s="4"/>
    </row>
    <row r="12" spans="1:32" s="29" customFormat="1" ht="17.25" thickTop="1" thickBot="1">
      <c r="A12" s="40" t="s">
        <v>103</v>
      </c>
      <c r="B12" s="19">
        <v>25706</v>
      </c>
      <c r="C12" s="19">
        <v>25416</v>
      </c>
      <c r="D12" s="19">
        <v>24933</v>
      </c>
      <c r="E12" s="18" t="s">
        <v>129</v>
      </c>
      <c r="F12" s="63">
        <v>4000</v>
      </c>
      <c r="G12" s="19" t="s">
        <v>132</v>
      </c>
      <c r="H12" s="12"/>
      <c r="I12" s="4"/>
      <c r="J12" s="4"/>
      <c r="K12" s="4"/>
      <c r="L12" s="4"/>
      <c r="M12" s="4"/>
      <c r="N12" s="4"/>
      <c r="O12" s="4"/>
      <c r="P12" s="4"/>
      <c r="Q12" s="4"/>
      <c r="R12" s="4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59"/>
    </row>
    <row r="13" spans="1:32" s="29" customFormat="1" ht="17.25" thickTop="1" thickBot="1">
      <c r="A13" s="39" t="s">
        <v>65</v>
      </c>
      <c r="B13" s="11">
        <v>25600</v>
      </c>
      <c r="C13" s="11">
        <v>25311</v>
      </c>
      <c r="D13" s="11">
        <v>24830</v>
      </c>
      <c r="E13" s="18">
        <v>850</v>
      </c>
      <c r="F13" s="63">
        <v>2150</v>
      </c>
      <c r="G13" s="31" t="s">
        <v>132</v>
      </c>
      <c r="H13" s="32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59"/>
    </row>
    <row r="14" spans="1:32" ht="17.25" thickTop="1" thickBot="1">
      <c r="A14" s="40" t="s">
        <v>241</v>
      </c>
      <c r="B14" s="11">
        <v>25600</v>
      </c>
      <c r="C14" s="11">
        <v>25311</v>
      </c>
      <c r="D14" s="11">
        <v>24830</v>
      </c>
      <c r="E14" s="126"/>
      <c r="F14" s="129"/>
      <c r="G14" s="19" t="s">
        <v>200</v>
      </c>
      <c r="H14" s="12" t="s">
        <v>131</v>
      </c>
      <c r="I14" s="4"/>
      <c r="J14" s="4"/>
      <c r="K14" s="4"/>
      <c r="L14" s="4"/>
      <c r="M14" s="4"/>
      <c r="N14"/>
      <c r="O14"/>
      <c r="P14"/>
      <c r="Q14"/>
      <c r="R14"/>
      <c r="S14"/>
      <c r="T14"/>
      <c r="U14"/>
      <c r="V14"/>
      <c r="W14"/>
    </row>
    <row r="15" spans="1:32" s="29" customFormat="1" ht="17.25" thickTop="1" thickBot="1">
      <c r="A15" s="39" t="s">
        <v>78</v>
      </c>
      <c r="B15" s="11">
        <v>25472</v>
      </c>
      <c r="C15" s="11">
        <v>25185</v>
      </c>
      <c r="D15" s="11">
        <v>24706</v>
      </c>
      <c r="E15" s="18">
        <v>170</v>
      </c>
      <c r="F15" s="63">
        <v>1400</v>
      </c>
      <c r="G15" s="31" t="s">
        <v>199</v>
      </c>
      <c r="H15" s="32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59"/>
    </row>
    <row r="16" spans="1:32" s="29" customFormat="1" ht="17.25" thickTop="1" thickBot="1">
      <c r="A16" s="39" t="s">
        <v>71</v>
      </c>
      <c r="B16" s="11">
        <v>25302</v>
      </c>
      <c r="C16" s="11">
        <v>25017</v>
      </c>
      <c r="D16" s="11">
        <v>24541</v>
      </c>
      <c r="E16" s="18">
        <v>315</v>
      </c>
      <c r="F16" s="63">
        <v>1500</v>
      </c>
      <c r="G16" s="31" t="s">
        <v>126</v>
      </c>
      <c r="H16" s="32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59"/>
    </row>
    <row r="17" spans="1:32" s="16" customFormat="1" ht="17.25" thickTop="1" thickBot="1">
      <c r="A17" s="39" t="s">
        <v>68</v>
      </c>
      <c r="B17" s="11">
        <v>25302</v>
      </c>
      <c r="C17" s="11">
        <v>25017</v>
      </c>
      <c r="D17" s="11">
        <v>24541</v>
      </c>
      <c r="E17" s="18">
        <v>170</v>
      </c>
      <c r="F17" s="63">
        <v>500</v>
      </c>
      <c r="G17" s="31" t="s">
        <v>200</v>
      </c>
      <c r="H17" s="32" t="s">
        <v>131</v>
      </c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"/>
      <c r="T17" s="4"/>
      <c r="U17" s="4"/>
      <c r="V17" s="4"/>
      <c r="W17" s="4"/>
    </row>
    <row r="18" spans="1:32" s="29" customFormat="1" ht="17.25" thickTop="1" thickBot="1">
      <c r="A18" s="40" t="s">
        <v>104</v>
      </c>
      <c r="B18" s="11">
        <v>25260</v>
      </c>
      <c r="C18" s="11">
        <v>24975</v>
      </c>
      <c r="D18" s="11">
        <v>24500</v>
      </c>
      <c r="E18" s="17">
        <v>300</v>
      </c>
      <c r="F18" s="63">
        <v>1600</v>
      </c>
      <c r="G18" s="19" t="s">
        <v>138</v>
      </c>
      <c r="H18" s="12"/>
      <c r="I18" s="4"/>
      <c r="J18" s="4"/>
      <c r="K18" s="4"/>
      <c r="L18" s="4"/>
      <c r="M18" s="4"/>
      <c r="N18" s="4"/>
      <c r="O18" s="4"/>
      <c r="P18" s="4"/>
      <c r="Q18" s="4"/>
      <c r="R18" s="4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59"/>
    </row>
    <row r="19" spans="1:32" s="29" customFormat="1" ht="17.25" thickTop="1" thickBot="1">
      <c r="A19" s="39" t="s">
        <v>36</v>
      </c>
      <c r="B19" s="11">
        <v>24748</v>
      </c>
      <c r="C19" s="11">
        <v>24469</v>
      </c>
      <c r="D19" s="11">
        <v>24004</v>
      </c>
      <c r="E19" s="18" t="s">
        <v>129</v>
      </c>
      <c r="F19" s="63">
        <v>545</v>
      </c>
      <c r="G19" s="31" t="s">
        <v>197</v>
      </c>
      <c r="H19" s="32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59"/>
    </row>
    <row r="20" spans="1:32" s="29" customFormat="1" ht="17.25" thickTop="1" thickBot="1">
      <c r="A20" s="39" t="s">
        <v>72</v>
      </c>
      <c r="B20" s="11">
        <v>24684</v>
      </c>
      <c r="C20" s="11">
        <v>24406</v>
      </c>
      <c r="D20" s="11">
        <v>23942</v>
      </c>
      <c r="E20" s="18">
        <v>150</v>
      </c>
      <c r="F20" s="63">
        <v>600</v>
      </c>
      <c r="G20" s="31" t="s">
        <v>151</v>
      </c>
      <c r="H20" s="32" t="s">
        <v>131</v>
      </c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59"/>
    </row>
    <row r="21" spans="1:32" s="29" customFormat="1" ht="17.25" thickTop="1" thickBot="1">
      <c r="A21" s="39" t="s">
        <v>14</v>
      </c>
      <c r="B21" s="11">
        <v>24110</v>
      </c>
      <c r="C21" s="11">
        <v>23838</v>
      </c>
      <c r="D21" s="11">
        <v>23385</v>
      </c>
      <c r="E21" s="18" t="s">
        <v>129</v>
      </c>
      <c r="F21" s="63">
        <v>675</v>
      </c>
      <c r="G21" s="31" t="s">
        <v>152</v>
      </c>
      <c r="H21" s="32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59"/>
    </row>
    <row r="22" spans="1:32" s="29" customFormat="1" ht="17.25" thickTop="1" thickBot="1">
      <c r="A22" s="39" t="s">
        <v>37</v>
      </c>
      <c r="B22" s="11">
        <v>23174</v>
      </c>
      <c r="C22" s="11">
        <v>22913</v>
      </c>
      <c r="D22" s="11">
        <v>22477</v>
      </c>
      <c r="E22" s="18" t="s">
        <v>129</v>
      </c>
      <c r="F22" s="63">
        <v>300</v>
      </c>
      <c r="G22" s="31" t="s">
        <v>178</v>
      </c>
      <c r="H22" s="32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59"/>
    </row>
    <row r="23" spans="1:32" s="29" customFormat="1" ht="17.25" thickTop="1" thickBot="1">
      <c r="A23" s="39" t="s">
        <v>12</v>
      </c>
      <c r="B23" s="11">
        <v>22834</v>
      </c>
      <c r="C23" s="11">
        <v>22576</v>
      </c>
      <c r="D23" s="11">
        <v>22147</v>
      </c>
      <c r="E23" s="18">
        <v>80</v>
      </c>
      <c r="F23" s="63">
        <v>400</v>
      </c>
      <c r="G23" s="31" t="s">
        <v>152</v>
      </c>
      <c r="H23" s="32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59"/>
    </row>
    <row r="24" spans="1:32" s="29" customFormat="1" ht="17.25" thickTop="1" thickBot="1">
      <c r="A24" s="39" t="s">
        <v>38</v>
      </c>
      <c r="B24" s="11">
        <v>22770</v>
      </c>
      <c r="C24" s="11">
        <v>22513</v>
      </c>
      <c r="D24" s="11">
        <v>22085</v>
      </c>
      <c r="E24" s="18">
        <v>75</v>
      </c>
      <c r="F24" s="64">
        <v>480</v>
      </c>
      <c r="G24" s="31" t="s">
        <v>201</v>
      </c>
      <c r="H24" s="32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59"/>
    </row>
    <row r="25" spans="1:32" s="29" customFormat="1" ht="17.25" thickTop="1" thickBot="1">
      <c r="A25" s="39" t="s">
        <v>11</v>
      </c>
      <c r="B25" s="11">
        <v>22642</v>
      </c>
      <c r="C25" s="11">
        <v>22387</v>
      </c>
      <c r="D25" s="11">
        <v>21961</v>
      </c>
      <c r="E25" s="18" t="s">
        <v>129</v>
      </c>
      <c r="F25" s="63" t="s">
        <v>129</v>
      </c>
      <c r="G25" s="31" t="s">
        <v>152</v>
      </c>
      <c r="H25" s="32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59"/>
    </row>
    <row r="26" spans="1:32" s="5" customFormat="1" ht="17.25" thickTop="1" thickBot="1">
      <c r="A26" s="40" t="s">
        <v>240</v>
      </c>
      <c r="B26" s="11">
        <v>22620</v>
      </c>
      <c r="C26" s="11">
        <v>22365</v>
      </c>
      <c r="D26" s="19">
        <v>21940</v>
      </c>
      <c r="E26" s="12">
        <v>3</v>
      </c>
      <c r="F26" s="12" t="s">
        <v>129</v>
      </c>
      <c r="G26" s="19" t="s">
        <v>206</v>
      </c>
      <c r="H26" s="12"/>
    </row>
    <row r="27" spans="1:32" s="29" customFormat="1" ht="17.25" thickTop="1" thickBot="1">
      <c r="A27" s="39" t="s">
        <v>33</v>
      </c>
      <c r="B27" s="11">
        <v>22611</v>
      </c>
      <c r="C27" s="11">
        <v>22356</v>
      </c>
      <c r="D27" s="11">
        <v>21931</v>
      </c>
      <c r="E27" s="18">
        <v>100</v>
      </c>
      <c r="F27" s="64">
        <v>530</v>
      </c>
      <c r="G27" s="31" t="s">
        <v>153</v>
      </c>
      <c r="H27" s="32" t="s">
        <v>131</v>
      </c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59"/>
    </row>
    <row r="28" spans="1:32" s="29" customFormat="1" ht="17.25" thickTop="1" thickBot="1">
      <c r="A28" s="51" t="s">
        <v>10</v>
      </c>
      <c r="B28" s="11">
        <v>22514</v>
      </c>
      <c r="C28" s="62">
        <v>22260</v>
      </c>
      <c r="D28" s="11">
        <v>21837</v>
      </c>
      <c r="E28" s="18">
        <v>160</v>
      </c>
      <c r="F28" s="63">
        <v>620</v>
      </c>
      <c r="G28" s="31" t="s">
        <v>152</v>
      </c>
      <c r="H28" s="32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59"/>
    </row>
    <row r="29" spans="1:32" s="29" customFormat="1" ht="17.25" thickTop="1" thickBot="1">
      <c r="A29" s="39" t="s">
        <v>32</v>
      </c>
      <c r="B29" s="11">
        <v>22514</v>
      </c>
      <c r="C29" s="11">
        <v>22260</v>
      </c>
      <c r="D29" s="11">
        <v>21837</v>
      </c>
      <c r="E29" s="18">
        <v>150</v>
      </c>
      <c r="F29" s="64">
        <v>600</v>
      </c>
      <c r="G29" s="31" t="s">
        <v>152</v>
      </c>
      <c r="H29" s="32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59"/>
    </row>
    <row r="30" spans="1:32" s="29" customFormat="1" ht="17.25" thickTop="1" thickBot="1">
      <c r="A30" s="39" t="s">
        <v>9</v>
      </c>
      <c r="B30" s="11">
        <v>22430</v>
      </c>
      <c r="C30" s="11">
        <v>22177</v>
      </c>
      <c r="D30" s="11">
        <v>21755</v>
      </c>
      <c r="E30" s="18">
        <v>90</v>
      </c>
      <c r="F30" s="63">
        <v>420</v>
      </c>
      <c r="G30" s="31" t="s">
        <v>151</v>
      </c>
      <c r="H30" s="32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59"/>
    </row>
    <row r="31" spans="1:32" s="16" customFormat="1" ht="17.25" thickTop="1" thickBot="1">
      <c r="A31" s="39" t="s">
        <v>25</v>
      </c>
      <c r="B31" s="19"/>
      <c r="C31" s="19"/>
      <c r="D31" s="11">
        <v>21579</v>
      </c>
      <c r="E31" s="18">
        <v>20</v>
      </c>
      <c r="F31" s="63">
        <v>150</v>
      </c>
      <c r="G31" s="31" t="s">
        <v>202</v>
      </c>
      <c r="H31" s="32" t="s">
        <v>203</v>
      </c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"/>
      <c r="T31" s="4"/>
      <c r="U31" s="4"/>
      <c r="V31" s="4"/>
      <c r="W31" s="4"/>
    </row>
    <row r="32" spans="1:32" s="30" customFormat="1" ht="17.25" thickTop="1" thickBot="1">
      <c r="A32" s="105" t="s">
        <v>242</v>
      </c>
      <c r="B32" s="101" t="s">
        <v>243</v>
      </c>
      <c r="C32" s="102">
        <v>3300</v>
      </c>
      <c r="D32" s="102">
        <v>3560</v>
      </c>
      <c r="E32" s="126"/>
      <c r="F32" s="126"/>
      <c r="G32" s="101" t="s">
        <v>244</v>
      </c>
      <c r="H32" s="131" t="s">
        <v>245</v>
      </c>
      <c r="I32" s="45"/>
      <c r="J32" s="4"/>
      <c r="K32" s="4"/>
      <c r="L32" s="4"/>
      <c r="M32" s="4"/>
      <c r="N32" s="4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60"/>
    </row>
    <row r="33" spans="1:32" s="29" customFormat="1" ht="17.25" thickTop="1" thickBot="1">
      <c r="A33" s="40" t="s">
        <v>111</v>
      </c>
      <c r="B33" s="19">
        <v>21962</v>
      </c>
      <c r="C33" s="19">
        <v>21714</v>
      </c>
      <c r="D33" s="19">
        <v>21301</v>
      </c>
      <c r="E33" s="18" t="s">
        <v>129</v>
      </c>
      <c r="F33" s="63">
        <v>180</v>
      </c>
      <c r="G33" s="19" t="s">
        <v>228</v>
      </c>
      <c r="H33" s="12"/>
      <c r="I33" s="4"/>
      <c r="J33" s="28"/>
      <c r="K33" s="4"/>
      <c r="L33" s="4"/>
      <c r="M33" s="4"/>
      <c r="N33" s="4"/>
      <c r="O33" s="4"/>
      <c r="P33" s="4"/>
      <c r="Q33" s="4"/>
      <c r="R33" s="4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59"/>
    </row>
    <row r="34" spans="1:32" s="16" customFormat="1" ht="17.25" thickTop="1" thickBot="1">
      <c r="A34" s="39" t="s">
        <v>204</v>
      </c>
      <c r="B34" s="19"/>
      <c r="C34" s="19">
        <v>22218</v>
      </c>
      <c r="D34" s="19">
        <v>21549</v>
      </c>
      <c r="E34" s="18">
        <v>17</v>
      </c>
      <c r="F34" s="63">
        <v>90</v>
      </c>
      <c r="G34" s="31" t="s">
        <v>205</v>
      </c>
      <c r="H34" s="32" t="s">
        <v>179</v>
      </c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"/>
      <c r="T34" s="4"/>
      <c r="U34" s="4"/>
      <c r="V34" s="4"/>
      <c r="W34" s="4"/>
    </row>
    <row r="35" spans="1:32" s="16" customFormat="1" ht="17.25" thickTop="1" thickBot="1">
      <c r="A35" s="40" t="s">
        <v>107</v>
      </c>
      <c r="B35" s="19">
        <v>22004</v>
      </c>
      <c r="C35" s="19">
        <v>21756</v>
      </c>
      <c r="D35" s="19">
        <v>21342</v>
      </c>
      <c r="E35" s="12">
        <v>130</v>
      </c>
      <c r="F35" s="63" t="s">
        <v>129</v>
      </c>
      <c r="G35" s="19" t="s">
        <v>222</v>
      </c>
      <c r="H35" s="12" t="s">
        <v>223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32" s="29" customFormat="1" ht="17.25" thickTop="1" thickBot="1">
      <c r="A36" s="40" t="s">
        <v>229</v>
      </c>
      <c r="B36" s="11">
        <v>21962</v>
      </c>
      <c r="C36" s="11">
        <v>21714</v>
      </c>
      <c r="D36" s="11">
        <v>21301</v>
      </c>
      <c r="E36" s="12"/>
      <c r="F36" s="130"/>
      <c r="G36" s="19" t="s">
        <v>230</v>
      </c>
      <c r="H36" s="12" t="s">
        <v>179</v>
      </c>
      <c r="I36" s="4"/>
      <c r="J36" s="4"/>
      <c r="K36" s="4"/>
      <c r="L36" s="45"/>
      <c r="M36" s="4"/>
      <c r="N36" s="4"/>
      <c r="O36" s="4"/>
      <c r="P36" s="4"/>
      <c r="Q36" s="4"/>
      <c r="R36" s="4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59"/>
    </row>
    <row r="37" spans="1:32" s="30" customFormat="1" ht="17.25" thickTop="1" thickBot="1">
      <c r="A37" s="39" t="s">
        <v>23</v>
      </c>
      <c r="B37" s="11">
        <v>21962</v>
      </c>
      <c r="C37" s="11">
        <v>21714</v>
      </c>
      <c r="D37" s="11">
        <v>21301</v>
      </c>
      <c r="E37" s="18">
        <v>20</v>
      </c>
      <c r="F37" s="63">
        <v>160</v>
      </c>
      <c r="G37" s="31" t="s">
        <v>206</v>
      </c>
      <c r="H37" s="32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60"/>
    </row>
    <row r="38" spans="1:32" s="30" customFormat="1" ht="17.25" thickTop="1" thickBot="1">
      <c r="A38" s="43" t="s">
        <v>147</v>
      </c>
      <c r="B38" s="23">
        <v>21854</v>
      </c>
      <c r="C38" s="23">
        <v>21608</v>
      </c>
      <c r="D38" s="23">
        <v>21197</v>
      </c>
      <c r="E38" s="24" t="s">
        <v>129</v>
      </c>
      <c r="F38" s="65">
        <v>230</v>
      </c>
      <c r="G38" s="25" t="s">
        <v>148</v>
      </c>
      <c r="H38" s="26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60"/>
    </row>
    <row r="39" spans="1:32" s="29" customFormat="1" ht="17.25" thickTop="1" thickBot="1">
      <c r="A39" s="43" t="s">
        <v>144</v>
      </c>
      <c r="B39" s="23">
        <v>21748</v>
      </c>
      <c r="C39" s="23">
        <v>21503</v>
      </c>
      <c r="D39" s="23">
        <v>21094</v>
      </c>
      <c r="E39" s="24">
        <v>80</v>
      </c>
      <c r="F39" s="65">
        <v>635</v>
      </c>
      <c r="G39" s="25" t="s">
        <v>145</v>
      </c>
      <c r="H39" s="26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59"/>
    </row>
    <row r="40" spans="1:32" s="29" customFormat="1" ht="17.25" thickTop="1" thickBot="1">
      <c r="A40" s="39" t="s">
        <v>15</v>
      </c>
      <c r="B40" s="11">
        <v>21664</v>
      </c>
      <c r="C40" s="11">
        <v>21419</v>
      </c>
      <c r="D40" s="11">
        <v>21012</v>
      </c>
      <c r="E40" s="18" t="s">
        <v>129</v>
      </c>
      <c r="F40" s="63">
        <v>500</v>
      </c>
      <c r="G40" s="31" t="s">
        <v>152</v>
      </c>
      <c r="H40" s="32" t="s">
        <v>141</v>
      </c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59"/>
    </row>
    <row r="41" spans="1:32" s="29" customFormat="1" ht="17.25" thickTop="1" thickBot="1">
      <c r="A41" s="39" t="s">
        <v>39</v>
      </c>
      <c r="B41" s="11">
        <v>21579</v>
      </c>
      <c r="C41" s="19"/>
      <c r="D41" s="19"/>
      <c r="E41" s="18">
        <v>45</v>
      </c>
      <c r="F41" s="63">
        <v>200</v>
      </c>
      <c r="G41" s="31" t="s">
        <v>207</v>
      </c>
      <c r="H41" s="32" t="s">
        <v>203</v>
      </c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59"/>
    </row>
    <row r="42" spans="1:32" s="29" customFormat="1" ht="17.25" thickTop="1" thickBot="1">
      <c r="A42" s="39" t="s">
        <v>26</v>
      </c>
      <c r="B42" s="11">
        <v>20982</v>
      </c>
      <c r="C42" s="11">
        <v>20745</v>
      </c>
      <c r="D42" s="11">
        <v>20351</v>
      </c>
      <c r="E42" s="18">
        <v>10</v>
      </c>
      <c r="F42" s="63">
        <v>40</v>
      </c>
      <c r="G42" s="31" t="s">
        <v>206</v>
      </c>
      <c r="H42" s="32" t="s">
        <v>203</v>
      </c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59"/>
    </row>
    <row r="43" spans="1:32" s="29" customFormat="1" ht="17.25" thickTop="1" thickBot="1">
      <c r="A43" s="39" t="s">
        <v>20</v>
      </c>
      <c r="B43" s="11">
        <v>20408</v>
      </c>
      <c r="C43" s="11">
        <v>20178</v>
      </c>
      <c r="D43" s="11">
        <v>19794</v>
      </c>
      <c r="E43" s="18">
        <v>200</v>
      </c>
      <c r="F43" s="63">
        <v>470</v>
      </c>
      <c r="G43" s="31" t="s">
        <v>152</v>
      </c>
      <c r="H43" s="32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59"/>
    </row>
    <row r="44" spans="1:32" s="30" customFormat="1" ht="17.25" thickTop="1" thickBot="1">
      <c r="A44" s="43" t="s">
        <v>208</v>
      </c>
      <c r="B44" s="23">
        <v>19960</v>
      </c>
      <c r="C44" s="23">
        <v>19735</v>
      </c>
      <c r="D44" s="23">
        <v>19360</v>
      </c>
      <c r="E44" s="24" t="s">
        <v>129</v>
      </c>
      <c r="F44" s="65" t="s">
        <v>129</v>
      </c>
      <c r="G44" s="25" t="s">
        <v>209</v>
      </c>
      <c r="H44" s="26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60"/>
    </row>
    <row r="45" spans="1:32" s="29" customFormat="1" ht="17.25" thickTop="1" thickBot="1">
      <c r="A45" s="39" t="s">
        <v>83</v>
      </c>
      <c r="B45" s="19"/>
      <c r="C45" s="19"/>
      <c r="D45" s="19">
        <v>18114</v>
      </c>
      <c r="E45" s="18"/>
      <c r="F45" s="63"/>
      <c r="G45" s="31" t="s">
        <v>210</v>
      </c>
      <c r="H45" s="32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59"/>
    </row>
    <row r="46" spans="1:32" s="29" customFormat="1" ht="17.25" thickTop="1" thickBot="1">
      <c r="A46" s="43" t="s">
        <v>211</v>
      </c>
      <c r="B46" s="23">
        <v>18598</v>
      </c>
      <c r="C46" s="23">
        <v>18389</v>
      </c>
      <c r="D46" s="23">
        <v>18039</v>
      </c>
      <c r="E46" s="24">
        <v>3</v>
      </c>
      <c r="F46" s="65">
        <v>20</v>
      </c>
      <c r="G46" s="25" t="s">
        <v>212</v>
      </c>
      <c r="H46" s="26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59"/>
    </row>
    <row r="47" spans="1:32" s="30" customFormat="1" ht="17.25" thickTop="1" thickBot="1">
      <c r="A47" s="39" t="s">
        <v>84</v>
      </c>
      <c r="B47" s="19"/>
      <c r="C47" s="19"/>
      <c r="D47" s="19">
        <v>18010</v>
      </c>
      <c r="E47" s="18"/>
      <c r="F47" s="63"/>
      <c r="G47" s="31" t="s">
        <v>213</v>
      </c>
      <c r="H47" s="32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60"/>
    </row>
    <row r="48" spans="1:32" s="30" customFormat="1" ht="17.25" thickTop="1" thickBot="1">
      <c r="A48" s="39" t="s">
        <v>64</v>
      </c>
      <c r="B48" s="11">
        <v>18450</v>
      </c>
      <c r="C48" s="11">
        <v>18242</v>
      </c>
      <c r="D48" s="11">
        <v>17895</v>
      </c>
      <c r="E48" s="18">
        <v>10</v>
      </c>
      <c r="F48" s="63">
        <v>60</v>
      </c>
      <c r="G48" s="31" t="s">
        <v>170</v>
      </c>
      <c r="H48" s="32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60"/>
    </row>
    <row r="49" spans="1:32" s="29" customFormat="1" ht="17.25" thickTop="1" thickBot="1">
      <c r="A49" s="43" t="s">
        <v>214</v>
      </c>
      <c r="B49" s="22"/>
      <c r="C49" s="22"/>
      <c r="D49" s="22">
        <v>17716</v>
      </c>
      <c r="E49" s="24"/>
      <c r="F49" s="65"/>
      <c r="G49" s="25" t="s">
        <v>215</v>
      </c>
      <c r="H49" s="26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59"/>
    </row>
    <row r="50" spans="1:32" s="30" customFormat="1" ht="17.25" thickTop="1" thickBot="1">
      <c r="A50" s="43" t="s">
        <v>216</v>
      </c>
      <c r="B50" s="22"/>
      <c r="C50" s="22"/>
      <c r="D50" s="22">
        <v>17674</v>
      </c>
      <c r="E50" s="24"/>
      <c r="F50" s="65"/>
      <c r="G50" s="25" t="s">
        <v>215</v>
      </c>
      <c r="H50" s="26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60"/>
    </row>
    <row r="51" spans="1:32" s="29" customFormat="1" ht="17.25" thickTop="1" thickBot="1">
      <c r="A51" s="39" t="s">
        <v>40</v>
      </c>
      <c r="B51" s="19"/>
      <c r="C51" s="19"/>
      <c r="D51" s="19">
        <v>17570</v>
      </c>
      <c r="E51" s="18"/>
      <c r="F51" s="63"/>
      <c r="G51" s="31" t="s">
        <v>210</v>
      </c>
      <c r="H51" s="32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59"/>
    </row>
    <row r="52" spans="1:32" s="29" customFormat="1" ht="17.25" thickTop="1" thickBot="1">
      <c r="A52" s="43" t="s">
        <v>217</v>
      </c>
      <c r="B52" s="22"/>
      <c r="C52" s="22"/>
      <c r="D52" s="22">
        <v>17486</v>
      </c>
      <c r="E52" s="24"/>
      <c r="F52" s="65"/>
      <c r="G52" s="25" t="s">
        <v>218</v>
      </c>
      <c r="H52" s="26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59"/>
    </row>
    <row r="53" spans="1:32" s="29" customFormat="1" ht="17.25" thickTop="1" thickBot="1">
      <c r="A53" s="39" t="s">
        <v>40</v>
      </c>
      <c r="B53" s="11">
        <v>17896</v>
      </c>
      <c r="C53" s="11">
        <v>17694</v>
      </c>
      <c r="D53" s="11">
        <v>17358</v>
      </c>
      <c r="E53" s="18">
        <v>2</v>
      </c>
      <c r="F53" s="63"/>
      <c r="G53" s="31" t="s">
        <v>210</v>
      </c>
      <c r="H53" s="32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59"/>
    </row>
    <row r="54" spans="1:32" s="29" customFormat="1" ht="17.25" thickTop="1" thickBot="1">
      <c r="A54" s="39" t="s">
        <v>41</v>
      </c>
      <c r="B54" s="19"/>
      <c r="C54" s="19"/>
      <c r="D54" s="19">
        <v>17216</v>
      </c>
      <c r="E54" s="18"/>
      <c r="F54" s="63"/>
      <c r="G54" s="31" t="s">
        <v>210</v>
      </c>
      <c r="H54" s="32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59"/>
    </row>
    <row r="55" spans="1:32" ht="17.25" thickTop="1" thickBot="1">
      <c r="A55" s="39" t="s">
        <v>42</v>
      </c>
      <c r="B55" s="19"/>
      <c r="C55" s="19"/>
      <c r="D55" s="19">
        <v>17006</v>
      </c>
      <c r="E55" s="18"/>
      <c r="F55" s="63"/>
      <c r="G55" s="31" t="s">
        <v>219</v>
      </c>
      <c r="H55" s="32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</row>
    <row r="56" spans="1:32" ht="17.25" thickTop="1" thickBot="1">
      <c r="A56" s="39" t="s">
        <v>21</v>
      </c>
      <c r="B56" s="11">
        <v>17503</v>
      </c>
      <c r="C56" s="11">
        <v>17306</v>
      </c>
      <c r="D56" s="11">
        <v>16977</v>
      </c>
      <c r="E56" s="18" t="s">
        <v>129</v>
      </c>
      <c r="F56" s="63" t="s">
        <v>129</v>
      </c>
      <c r="G56" s="31" t="s">
        <v>181</v>
      </c>
      <c r="H56" s="32"/>
      <c r="I56" s="45"/>
      <c r="J56" s="45"/>
      <c r="K56" s="45"/>
      <c r="L56" s="45"/>
      <c r="M56" s="45"/>
      <c r="N56" s="45"/>
      <c r="O56" s="45"/>
      <c r="P56" s="45"/>
      <c r="Q56" s="45"/>
      <c r="R56" s="45"/>
    </row>
    <row r="57" spans="1:32" ht="16.5" thickTop="1"/>
  </sheetData>
  <mergeCells count="1">
    <mergeCell ref="A2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topLeftCell="A16" workbookViewId="0">
      <selection activeCell="A16" sqref="A16"/>
    </sheetView>
  </sheetViews>
  <sheetFormatPr defaultColWidth="9.140625" defaultRowHeight="15.75"/>
  <cols>
    <col min="1" max="1" width="34.140625" style="132" customWidth="1"/>
    <col min="2" max="3" width="13.7109375" customWidth="1"/>
    <col min="4" max="4" width="8.7109375" bestFit="1" customWidth="1"/>
  </cols>
  <sheetData>
    <row r="1" spans="1:26" ht="16.5" thickTop="1" thickBot="1">
      <c r="A1" s="133" t="s">
        <v>231</v>
      </c>
      <c r="B1" s="67" t="s">
        <v>232</v>
      </c>
      <c r="C1" s="68"/>
      <c r="D1" s="67" t="s">
        <v>233</v>
      </c>
      <c r="E1" s="84"/>
      <c r="F1" s="69"/>
      <c r="G1" s="69"/>
      <c r="H1" s="69"/>
      <c r="I1" s="69"/>
      <c r="J1" s="69"/>
      <c r="K1" s="68"/>
    </row>
    <row r="2" spans="1:26" ht="15" customHeight="1" thickTop="1">
      <c r="A2" s="108" t="s">
        <v>98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10"/>
    </row>
    <row r="3" spans="1:26" ht="15">
      <c r="A3" s="111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3"/>
    </row>
    <row r="4" spans="1:26" thickBot="1">
      <c r="A4" s="114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6"/>
    </row>
    <row r="5" spans="1:26" ht="17.25" thickTop="1" thickBot="1">
      <c r="A5" s="134" t="s">
        <v>96</v>
      </c>
      <c r="B5" s="86" t="s">
        <v>95</v>
      </c>
      <c r="C5" s="86" t="s">
        <v>97</v>
      </c>
      <c r="D5" s="87">
        <v>0.3</v>
      </c>
      <c r="E5" s="88">
        <v>0.33</v>
      </c>
      <c r="F5" s="87">
        <v>0.36</v>
      </c>
      <c r="G5" s="88">
        <v>0.38</v>
      </c>
      <c r="H5" s="87">
        <v>0.39</v>
      </c>
      <c r="I5" s="88">
        <v>0.41</v>
      </c>
      <c r="J5" s="87">
        <v>0.43</v>
      </c>
      <c r="K5" s="88">
        <v>0.45</v>
      </c>
      <c r="L5" s="87">
        <v>0.48</v>
      </c>
      <c r="M5" s="87">
        <v>0.5</v>
      </c>
      <c r="N5" s="88">
        <v>0.51</v>
      </c>
      <c r="O5" s="87">
        <v>0.53</v>
      </c>
      <c r="P5" s="88">
        <v>0.54</v>
      </c>
      <c r="Q5" s="87">
        <v>0.55000000000000004</v>
      </c>
      <c r="R5" s="88">
        <v>0.56000000000000005</v>
      </c>
      <c r="S5" s="87">
        <v>0.57999999999999996</v>
      </c>
      <c r="T5" s="88">
        <v>0.6</v>
      </c>
      <c r="U5" s="87">
        <v>0.63</v>
      </c>
      <c r="V5" s="88">
        <v>0.65</v>
      </c>
      <c r="W5" s="76">
        <v>0.66</v>
      </c>
      <c r="X5" s="76">
        <v>0.68</v>
      </c>
      <c r="Y5" s="76">
        <v>0.7</v>
      </c>
      <c r="Z5" s="8">
        <v>0.73</v>
      </c>
    </row>
    <row r="6" spans="1:26" s="4" customFormat="1" ht="15" customHeight="1" thickTop="1" thickBot="1">
      <c r="A6" s="61" t="s">
        <v>74</v>
      </c>
      <c r="B6" s="10">
        <v>0.25</v>
      </c>
      <c r="C6" s="11">
        <v>34423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5">
        <f t="shared" ref="T6:T18" si="0">(C6*0.6)+C6</f>
        <v>55076.800000000003</v>
      </c>
      <c r="U6" s="85">
        <f>(C6*0.63)+C6</f>
        <v>56109.490000000005</v>
      </c>
      <c r="V6" s="85">
        <f>(C6*0.65)+C6</f>
        <v>56797.95</v>
      </c>
      <c r="W6" s="90"/>
      <c r="X6" s="85">
        <f>(C6*0.68)+C6</f>
        <v>57830.64</v>
      </c>
      <c r="Y6" s="85">
        <f>(C6*0.7)+C6</f>
        <v>58519.1</v>
      </c>
      <c r="Z6" s="85">
        <f>(C6*0.73)+C6</f>
        <v>59551.79</v>
      </c>
    </row>
    <row r="7" spans="1:26" s="4" customFormat="1" ht="16.5" thickTop="1" thickBot="1">
      <c r="A7" s="61" t="s">
        <v>0</v>
      </c>
      <c r="B7" s="10">
        <v>0.25</v>
      </c>
      <c r="C7" s="19">
        <v>30327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5">
        <f t="shared" si="0"/>
        <v>48523.199999999997</v>
      </c>
      <c r="U7" s="85">
        <f>(C7*0.63)+C7</f>
        <v>49433.009999999995</v>
      </c>
      <c r="V7" s="85">
        <f>(C7*0.65)+C7</f>
        <v>50039.55</v>
      </c>
      <c r="W7" s="90"/>
      <c r="X7" s="85">
        <f t="shared" ref="X7:X18" si="1">(C7*0.68)+C7</f>
        <v>50949.36</v>
      </c>
      <c r="Y7" s="85">
        <f t="shared" ref="Y7:Y18" si="2">(C7*0.7)+C7</f>
        <v>51555.899999999994</v>
      </c>
      <c r="Z7" s="85">
        <f t="shared" ref="Z7:Z8" si="3">(C7*0.73)+C7</f>
        <v>52465.71</v>
      </c>
    </row>
    <row r="8" spans="1:26" s="4" customFormat="1" ht="16.5" thickTop="1" thickBot="1">
      <c r="A8" s="61" t="s">
        <v>101</v>
      </c>
      <c r="B8" s="10">
        <v>0.23</v>
      </c>
      <c r="C8" s="19">
        <v>26522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90"/>
      <c r="U8" s="85">
        <f t="shared" ref="U8:U12" si="4">(C8*0.63)+C8</f>
        <v>43230.86</v>
      </c>
      <c r="V8" s="90"/>
      <c r="W8" s="85">
        <f>(C8*0.66)+C8</f>
        <v>44026.520000000004</v>
      </c>
      <c r="X8" s="85">
        <f t="shared" si="1"/>
        <v>44556.960000000006</v>
      </c>
      <c r="Y8" s="90"/>
      <c r="Z8" s="85">
        <f t="shared" si="3"/>
        <v>45883.06</v>
      </c>
    </row>
    <row r="9" spans="1:26" s="4" customFormat="1" ht="16.5" thickTop="1" thickBot="1">
      <c r="A9" s="61" t="s">
        <v>102</v>
      </c>
      <c r="B9" s="10">
        <v>0.2</v>
      </c>
      <c r="C9" s="11">
        <v>27327</v>
      </c>
      <c r="D9" s="89"/>
      <c r="E9" s="89"/>
      <c r="F9" s="89"/>
      <c r="G9" s="89"/>
      <c r="H9" s="89"/>
      <c r="I9" s="89"/>
      <c r="J9" s="89"/>
      <c r="K9" s="85">
        <f>(C9*0.45)+C9</f>
        <v>39624.15</v>
      </c>
      <c r="L9" s="90"/>
      <c r="M9" s="85">
        <f>(C9*0.5)+C9</f>
        <v>40990.5</v>
      </c>
      <c r="N9" s="90"/>
      <c r="O9" s="85">
        <f t="shared" ref="O9:O10" si="5">(C9*0.53)+C9</f>
        <v>41810.31</v>
      </c>
      <c r="P9" s="90"/>
      <c r="Q9" s="85">
        <f>(C7*0.55)+C7</f>
        <v>47006.850000000006</v>
      </c>
      <c r="R9" s="85">
        <f t="shared" ref="R9:R10" si="6">(C9*0.56)+C9</f>
        <v>42630.12</v>
      </c>
      <c r="S9" s="85">
        <f t="shared" ref="S9:S10" si="7">(C9*0.58)+C9</f>
        <v>43176.659999999996</v>
      </c>
      <c r="T9" s="85">
        <f>(C9*0.6)+C9</f>
        <v>43723.199999999997</v>
      </c>
      <c r="U9" s="85">
        <f>(C9*0.63)+C9</f>
        <v>44543.009999999995</v>
      </c>
      <c r="V9" s="85">
        <f>(C9*0.65)+C9</f>
        <v>45089.55</v>
      </c>
      <c r="W9" s="85">
        <f t="shared" ref="W9:W18" si="8">(C9*0.66)+C9</f>
        <v>45362.82</v>
      </c>
      <c r="X9" s="85">
        <f t="shared" ref="X9:X10" si="9">(C9*0.68)+C9</f>
        <v>45909.36</v>
      </c>
      <c r="Y9" s="85">
        <f>(C9*0.7)+C9</f>
        <v>46455.899999999994</v>
      </c>
      <c r="Z9" s="91"/>
    </row>
    <row r="10" spans="1:26" s="4" customFormat="1" ht="16.5" thickTop="1" thickBot="1">
      <c r="A10" s="61" t="s">
        <v>103</v>
      </c>
      <c r="B10" s="10">
        <v>0.2</v>
      </c>
      <c r="C10" s="11">
        <v>27183</v>
      </c>
      <c r="D10" s="89"/>
      <c r="E10" s="89"/>
      <c r="F10" s="89"/>
      <c r="G10" s="89"/>
      <c r="H10" s="89"/>
      <c r="I10" s="89"/>
      <c r="J10" s="89"/>
      <c r="K10" s="85">
        <f>(C10*0.45)+C10</f>
        <v>39415.35</v>
      </c>
      <c r="L10" s="90"/>
      <c r="M10" s="85">
        <f t="shared" ref="M10:M52" si="10">(C10*0.5)+C10</f>
        <v>40774.5</v>
      </c>
      <c r="N10" s="90"/>
      <c r="O10" s="85">
        <f t="shared" si="5"/>
        <v>41589.990000000005</v>
      </c>
      <c r="P10" s="90"/>
      <c r="Q10" s="85">
        <f>(C8*0.55)+C8</f>
        <v>41109.1</v>
      </c>
      <c r="R10" s="85">
        <f t="shared" si="6"/>
        <v>42405.48</v>
      </c>
      <c r="S10" s="85">
        <f t="shared" si="7"/>
        <v>42949.14</v>
      </c>
      <c r="T10" s="85">
        <f>(C10*0.6)+C10</f>
        <v>43492.800000000003</v>
      </c>
      <c r="U10" s="85">
        <f>(C10*0.63)+C10</f>
        <v>44308.29</v>
      </c>
      <c r="V10" s="85">
        <f>(C10*0.65)+C10</f>
        <v>44851.95</v>
      </c>
      <c r="W10" s="85">
        <f t="shared" si="8"/>
        <v>45123.78</v>
      </c>
      <c r="X10" s="85">
        <f t="shared" si="9"/>
        <v>45667.44</v>
      </c>
      <c r="Y10" s="85">
        <f>(C10*0.7)+C10</f>
        <v>46211.1</v>
      </c>
      <c r="Z10" s="91"/>
    </row>
    <row r="11" spans="1:26" s="4" customFormat="1" ht="16.5" thickTop="1" thickBot="1">
      <c r="A11" s="61" t="s">
        <v>29</v>
      </c>
      <c r="B11" s="10">
        <v>0.2</v>
      </c>
      <c r="C11" s="11">
        <v>26811</v>
      </c>
      <c r="D11" s="89"/>
      <c r="E11" s="89"/>
      <c r="F11" s="89"/>
      <c r="G11" s="89"/>
      <c r="H11" s="89"/>
      <c r="I11" s="89"/>
      <c r="J11" s="89"/>
      <c r="K11" s="85">
        <f t="shared" ref="K11:K18" si="11">(C11*0.45)+C11</f>
        <v>38875.949999999997</v>
      </c>
      <c r="L11" s="90"/>
      <c r="M11" s="85">
        <f t="shared" si="10"/>
        <v>40216.5</v>
      </c>
      <c r="N11" s="90"/>
      <c r="O11" s="85">
        <f>(C11*0.53)+C11</f>
        <v>41020.83</v>
      </c>
      <c r="P11" s="90"/>
      <c r="Q11" s="85">
        <f>(C6*0.55)+C6</f>
        <v>53355.65</v>
      </c>
      <c r="R11" s="85">
        <f>(C11*0.56)+C11</f>
        <v>41825.160000000003</v>
      </c>
      <c r="S11" s="85">
        <f>(C11*0.58)+C11</f>
        <v>42361.38</v>
      </c>
      <c r="T11" s="85">
        <f t="shared" si="0"/>
        <v>42897.599999999999</v>
      </c>
      <c r="U11" s="85">
        <f t="shared" si="4"/>
        <v>43701.93</v>
      </c>
      <c r="V11" s="85">
        <f t="shared" ref="V11:V18" si="12">(C11*0.65)+C11</f>
        <v>44238.15</v>
      </c>
      <c r="W11" s="85">
        <f t="shared" si="8"/>
        <v>44506.26</v>
      </c>
      <c r="X11" s="85">
        <f>(C11*0.68)+C11</f>
        <v>45042.479999999996</v>
      </c>
      <c r="Y11" s="85">
        <f t="shared" si="2"/>
        <v>45578.7</v>
      </c>
      <c r="Z11" s="91"/>
    </row>
    <row r="12" spans="1:26" s="4" customFormat="1" ht="16.5" thickTop="1" thickBot="1">
      <c r="A12" s="61" t="s">
        <v>104</v>
      </c>
      <c r="B12" s="10">
        <v>0.2</v>
      </c>
      <c r="C12" s="11">
        <v>26213</v>
      </c>
      <c r="D12" s="89"/>
      <c r="E12" s="89"/>
      <c r="F12" s="89"/>
      <c r="G12" s="89"/>
      <c r="H12" s="89"/>
      <c r="I12" s="89"/>
      <c r="J12" s="89"/>
      <c r="K12" s="85">
        <f t="shared" si="11"/>
        <v>38008.85</v>
      </c>
      <c r="L12" s="90"/>
      <c r="M12" s="85">
        <f t="shared" si="10"/>
        <v>39319.5</v>
      </c>
      <c r="N12" s="90"/>
      <c r="O12" s="85">
        <f t="shared" ref="O12:O13" si="13">(C12*0.53)+C12</f>
        <v>40105.89</v>
      </c>
      <c r="P12" s="90"/>
      <c r="Q12" s="85">
        <f t="shared" ref="Q12:Q18" si="14">(C7*0.55)+C7</f>
        <v>47006.850000000006</v>
      </c>
      <c r="R12" s="85">
        <f>(C12*0.56)+C12</f>
        <v>40892.28</v>
      </c>
      <c r="S12" s="85">
        <f t="shared" ref="S12:S13" si="15">(C12*0.58)+C12</f>
        <v>41416.54</v>
      </c>
      <c r="T12" s="85">
        <f t="shared" si="0"/>
        <v>41940.800000000003</v>
      </c>
      <c r="U12" s="85">
        <f t="shared" si="4"/>
        <v>42727.19</v>
      </c>
      <c r="V12" s="85">
        <f t="shared" si="12"/>
        <v>43251.45</v>
      </c>
      <c r="W12" s="85">
        <f t="shared" si="8"/>
        <v>43513.58</v>
      </c>
      <c r="X12" s="85">
        <f>(C12*0.68)+C12</f>
        <v>44037.84</v>
      </c>
      <c r="Y12" s="85">
        <f t="shared" si="2"/>
        <v>44562.1</v>
      </c>
      <c r="Z12" s="91"/>
    </row>
    <row r="13" spans="1:26" s="4" customFormat="1" ht="16.5" thickTop="1" thickBot="1">
      <c r="A13" s="61" t="s">
        <v>71</v>
      </c>
      <c r="B13" s="10">
        <v>0.2</v>
      </c>
      <c r="C13" s="11">
        <v>26172</v>
      </c>
      <c r="D13" s="89"/>
      <c r="E13" s="89"/>
      <c r="F13" s="89"/>
      <c r="G13" s="89"/>
      <c r="H13" s="89"/>
      <c r="I13" s="89"/>
      <c r="J13" s="89"/>
      <c r="K13" s="85">
        <f t="shared" si="11"/>
        <v>37949.4</v>
      </c>
      <c r="L13" s="90"/>
      <c r="M13" s="85">
        <f t="shared" si="10"/>
        <v>39258</v>
      </c>
      <c r="N13" s="90"/>
      <c r="O13" s="85">
        <f t="shared" si="13"/>
        <v>40043.160000000003</v>
      </c>
      <c r="P13" s="90"/>
      <c r="Q13" s="85">
        <f t="shared" si="14"/>
        <v>41109.1</v>
      </c>
      <c r="R13" s="85">
        <f t="shared" ref="R13:R26" si="16">(C13*0.56)+C13</f>
        <v>40828.32</v>
      </c>
      <c r="S13" s="85">
        <f t="shared" si="15"/>
        <v>41351.759999999995</v>
      </c>
      <c r="T13" s="85">
        <f t="shared" si="0"/>
        <v>41875.199999999997</v>
      </c>
      <c r="U13" s="85">
        <f t="shared" ref="U13:U24" si="17">(C13*0.63)+C13</f>
        <v>42660.36</v>
      </c>
      <c r="V13" s="85">
        <f t="shared" si="12"/>
        <v>43183.8</v>
      </c>
      <c r="W13" s="85">
        <f t="shared" si="8"/>
        <v>43445.520000000004</v>
      </c>
      <c r="X13" s="85">
        <f t="shared" si="1"/>
        <v>43968.960000000006</v>
      </c>
      <c r="Y13" s="85">
        <f t="shared" si="2"/>
        <v>44492.399999999994</v>
      </c>
      <c r="Z13" s="91"/>
    </row>
    <row r="14" spans="1:26" s="4" customFormat="1" ht="16.5" thickTop="1" thickBot="1">
      <c r="A14" s="61" t="s">
        <v>65</v>
      </c>
      <c r="B14" s="10">
        <v>0.2</v>
      </c>
      <c r="C14" s="11">
        <v>25883</v>
      </c>
      <c r="D14" s="89"/>
      <c r="E14" s="89"/>
      <c r="F14" s="89"/>
      <c r="G14" s="89"/>
      <c r="H14" s="89"/>
      <c r="I14" s="89"/>
      <c r="J14" s="89"/>
      <c r="K14" s="85">
        <f t="shared" si="11"/>
        <v>37530.35</v>
      </c>
      <c r="L14" s="90"/>
      <c r="M14" s="85">
        <f t="shared" si="10"/>
        <v>38824.5</v>
      </c>
      <c r="N14" s="90"/>
      <c r="O14" s="85">
        <f t="shared" ref="O14:O52" si="18">(C14*0.53)+C14</f>
        <v>39600.99</v>
      </c>
      <c r="P14" s="90"/>
      <c r="Q14" s="85">
        <f t="shared" si="14"/>
        <v>42356.85</v>
      </c>
      <c r="R14" s="85">
        <f t="shared" si="16"/>
        <v>40377.480000000003</v>
      </c>
      <c r="S14" s="85">
        <f t="shared" ref="S14:S26" si="19">(C14*0.58)+C14</f>
        <v>40895.14</v>
      </c>
      <c r="T14" s="85">
        <f t="shared" si="0"/>
        <v>41412.800000000003</v>
      </c>
      <c r="U14" s="85">
        <f t="shared" si="17"/>
        <v>42189.29</v>
      </c>
      <c r="V14" s="85">
        <f t="shared" si="12"/>
        <v>42706.95</v>
      </c>
      <c r="W14" s="85">
        <f t="shared" si="8"/>
        <v>42965.78</v>
      </c>
      <c r="X14" s="85">
        <f t="shared" si="1"/>
        <v>43483.44</v>
      </c>
      <c r="Y14" s="85">
        <f t="shared" si="2"/>
        <v>44001.1</v>
      </c>
      <c r="Z14" s="91"/>
    </row>
    <row r="15" spans="1:26" s="4" customFormat="1" ht="16.5" thickTop="1" thickBot="1">
      <c r="A15" s="61" t="s">
        <v>45</v>
      </c>
      <c r="B15" s="10">
        <v>0.2</v>
      </c>
      <c r="C15" s="11">
        <v>25697</v>
      </c>
      <c r="D15" s="89"/>
      <c r="E15" s="89"/>
      <c r="F15" s="89"/>
      <c r="G15" s="89"/>
      <c r="H15" s="89"/>
      <c r="I15" s="89"/>
      <c r="J15" s="89"/>
      <c r="K15" s="85">
        <f t="shared" si="11"/>
        <v>37260.65</v>
      </c>
      <c r="L15" s="90"/>
      <c r="M15" s="85">
        <f t="shared" si="10"/>
        <v>38545.5</v>
      </c>
      <c r="N15" s="90"/>
      <c r="O15" s="85">
        <f t="shared" si="18"/>
        <v>39316.410000000003</v>
      </c>
      <c r="P15" s="90"/>
      <c r="Q15" s="85">
        <f t="shared" si="14"/>
        <v>42133.65</v>
      </c>
      <c r="R15" s="85">
        <f t="shared" si="16"/>
        <v>40087.32</v>
      </c>
      <c r="S15" s="85">
        <f t="shared" si="19"/>
        <v>40601.259999999995</v>
      </c>
      <c r="T15" s="85">
        <f t="shared" si="0"/>
        <v>41115.199999999997</v>
      </c>
      <c r="U15" s="85">
        <f t="shared" si="17"/>
        <v>41886.11</v>
      </c>
      <c r="V15" s="85">
        <f t="shared" si="12"/>
        <v>42400.05</v>
      </c>
      <c r="W15" s="85">
        <f t="shared" si="8"/>
        <v>42657.020000000004</v>
      </c>
      <c r="X15" s="85">
        <f t="shared" si="1"/>
        <v>43170.960000000006</v>
      </c>
      <c r="Y15" s="85">
        <f t="shared" si="2"/>
        <v>43684.899999999994</v>
      </c>
      <c r="Z15" s="91"/>
    </row>
    <row r="16" spans="1:26" s="4" customFormat="1" ht="16.5" thickTop="1" thickBot="1">
      <c r="A16" s="61" t="s">
        <v>63</v>
      </c>
      <c r="B16" s="10">
        <v>0.2</v>
      </c>
      <c r="C16" s="11">
        <v>25181</v>
      </c>
      <c r="D16" s="89"/>
      <c r="E16" s="89"/>
      <c r="F16" s="89"/>
      <c r="G16" s="89"/>
      <c r="H16" s="89"/>
      <c r="I16" s="89"/>
      <c r="J16" s="89"/>
      <c r="K16" s="85">
        <f t="shared" si="11"/>
        <v>36512.449999999997</v>
      </c>
      <c r="L16" s="90"/>
      <c r="M16" s="85">
        <f t="shared" si="10"/>
        <v>37771.5</v>
      </c>
      <c r="N16" s="90"/>
      <c r="O16" s="85">
        <f t="shared" si="18"/>
        <v>38526.93</v>
      </c>
      <c r="P16" s="90"/>
      <c r="Q16" s="85">
        <f t="shared" si="14"/>
        <v>41557.050000000003</v>
      </c>
      <c r="R16" s="85">
        <f t="shared" si="16"/>
        <v>39282.36</v>
      </c>
      <c r="S16" s="85">
        <f t="shared" si="19"/>
        <v>39785.979999999996</v>
      </c>
      <c r="T16" s="85">
        <f t="shared" si="0"/>
        <v>40289.599999999999</v>
      </c>
      <c r="U16" s="85">
        <f t="shared" si="17"/>
        <v>41045.03</v>
      </c>
      <c r="V16" s="85">
        <f t="shared" si="12"/>
        <v>41548.65</v>
      </c>
      <c r="W16" s="85">
        <f t="shared" si="8"/>
        <v>41800.46</v>
      </c>
      <c r="X16" s="85">
        <f t="shared" si="1"/>
        <v>42304.08</v>
      </c>
      <c r="Y16" s="85">
        <f t="shared" si="2"/>
        <v>42807.7</v>
      </c>
      <c r="Z16" s="91"/>
    </row>
    <row r="17" spans="1:26" s="5" customFormat="1" ht="16.5" thickTop="1" thickBot="1">
      <c r="A17" s="61" t="s">
        <v>73</v>
      </c>
      <c r="B17" s="13">
        <v>0.2</v>
      </c>
      <c r="C17" s="11">
        <v>25181</v>
      </c>
      <c r="D17" s="89"/>
      <c r="E17" s="89"/>
      <c r="F17" s="89"/>
      <c r="G17" s="89"/>
      <c r="H17" s="89"/>
      <c r="I17" s="89"/>
      <c r="J17" s="89"/>
      <c r="K17" s="85">
        <f t="shared" si="11"/>
        <v>36512.449999999997</v>
      </c>
      <c r="L17" s="91"/>
      <c r="M17" s="85">
        <f t="shared" si="10"/>
        <v>37771.5</v>
      </c>
      <c r="N17" s="91"/>
      <c r="O17" s="85">
        <f t="shared" si="18"/>
        <v>38526.93</v>
      </c>
      <c r="P17" s="90"/>
      <c r="Q17" s="85">
        <f t="shared" si="14"/>
        <v>40630.15</v>
      </c>
      <c r="R17" s="85">
        <f t="shared" si="16"/>
        <v>39282.36</v>
      </c>
      <c r="S17" s="85">
        <f t="shared" si="19"/>
        <v>39785.979999999996</v>
      </c>
      <c r="T17" s="85">
        <f t="shared" si="0"/>
        <v>40289.599999999999</v>
      </c>
      <c r="U17" s="85">
        <f t="shared" si="17"/>
        <v>41045.03</v>
      </c>
      <c r="V17" s="85">
        <f t="shared" si="12"/>
        <v>41548.65</v>
      </c>
      <c r="W17" s="85">
        <f t="shared" si="8"/>
        <v>41800.46</v>
      </c>
      <c r="X17" s="85">
        <f t="shared" si="1"/>
        <v>42304.08</v>
      </c>
      <c r="Y17" s="85">
        <f t="shared" si="2"/>
        <v>42807.7</v>
      </c>
      <c r="Z17" s="91"/>
    </row>
    <row r="18" spans="1:26" s="5" customFormat="1" ht="16.5" thickTop="1" thickBot="1">
      <c r="A18" s="61" t="s">
        <v>105</v>
      </c>
      <c r="B18" s="13">
        <v>0.2</v>
      </c>
      <c r="C18" s="11">
        <v>24830</v>
      </c>
      <c r="D18" s="89"/>
      <c r="E18" s="89"/>
      <c r="F18" s="89"/>
      <c r="G18" s="89"/>
      <c r="H18" s="89"/>
      <c r="I18" s="89"/>
      <c r="J18" s="89"/>
      <c r="K18" s="85">
        <f t="shared" si="11"/>
        <v>36003.5</v>
      </c>
      <c r="L18" s="91"/>
      <c r="M18" s="85">
        <f t="shared" si="10"/>
        <v>37245</v>
      </c>
      <c r="N18" s="91"/>
      <c r="O18" s="85">
        <f t="shared" si="18"/>
        <v>37989.9</v>
      </c>
      <c r="P18" s="90"/>
      <c r="Q18" s="85">
        <f t="shared" si="14"/>
        <v>40566.6</v>
      </c>
      <c r="R18" s="85">
        <f t="shared" si="16"/>
        <v>38734.800000000003</v>
      </c>
      <c r="S18" s="85">
        <f t="shared" si="19"/>
        <v>39231.4</v>
      </c>
      <c r="T18" s="85">
        <f t="shared" si="0"/>
        <v>39728</v>
      </c>
      <c r="U18" s="85">
        <f t="shared" si="17"/>
        <v>40472.9</v>
      </c>
      <c r="V18" s="85">
        <f t="shared" si="12"/>
        <v>40969.5</v>
      </c>
      <c r="W18" s="85">
        <f t="shared" si="8"/>
        <v>41217.800000000003</v>
      </c>
      <c r="X18" s="85">
        <f t="shared" si="1"/>
        <v>41714.400000000001</v>
      </c>
      <c r="Y18" s="85">
        <f t="shared" si="2"/>
        <v>42211</v>
      </c>
      <c r="Z18" s="91"/>
    </row>
    <row r="19" spans="1:26" s="4" customFormat="1" ht="16.5" thickTop="1" thickBot="1">
      <c r="A19" s="61" t="s">
        <v>46</v>
      </c>
      <c r="B19" s="10">
        <v>0.18</v>
      </c>
      <c r="C19" s="11">
        <v>24644</v>
      </c>
      <c r="D19" s="89"/>
      <c r="E19" s="89"/>
      <c r="F19" s="89"/>
      <c r="G19" s="89"/>
      <c r="H19" s="89"/>
      <c r="I19" s="89"/>
      <c r="J19" s="89"/>
      <c r="K19" s="89"/>
      <c r="L19" s="85">
        <f t="shared" ref="L19:L52" si="20">(C19*0.48)+C19</f>
        <v>36473.119999999995</v>
      </c>
      <c r="M19" s="90"/>
      <c r="N19" s="85">
        <f t="shared" ref="N19:N52" si="21">(C19*0.51)+C19</f>
        <v>37212.44</v>
      </c>
      <c r="O19" s="85">
        <f t="shared" si="18"/>
        <v>37705.32</v>
      </c>
      <c r="P19" s="85">
        <f>(C19*0.54)+C19</f>
        <v>37951.760000000002</v>
      </c>
      <c r="Q19" s="90"/>
      <c r="R19" s="85">
        <f t="shared" si="16"/>
        <v>38444.639999999999</v>
      </c>
      <c r="S19" s="85">
        <f t="shared" si="19"/>
        <v>38937.519999999997</v>
      </c>
      <c r="T19" s="90"/>
      <c r="U19" s="85">
        <f t="shared" si="17"/>
        <v>40169.72</v>
      </c>
      <c r="V19" s="91"/>
      <c r="W19" s="91"/>
      <c r="X19" s="91"/>
      <c r="Y19" s="91"/>
      <c r="Z19" s="91"/>
    </row>
    <row r="20" spans="1:26" s="4" customFormat="1" ht="16.5" thickTop="1" thickBot="1">
      <c r="A20" s="61" t="s">
        <v>5</v>
      </c>
      <c r="B20" s="10">
        <v>0.18</v>
      </c>
      <c r="C20" s="11">
        <v>24541</v>
      </c>
      <c r="D20" s="89"/>
      <c r="E20" s="89"/>
      <c r="F20" s="89"/>
      <c r="G20" s="89"/>
      <c r="H20" s="89"/>
      <c r="I20" s="89"/>
      <c r="J20" s="89"/>
      <c r="K20" s="89"/>
      <c r="L20" s="85">
        <f t="shared" si="20"/>
        <v>36320.68</v>
      </c>
      <c r="M20" s="90"/>
      <c r="N20" s="85">
        <f t="shared" si="21"/>
        <v>37056.910000000003</v>
      </c>
      <c r="O20" s="85">
        <f t="shared" si="18"/>
        <v>37547.730000000003</v>
      </c>
      <c r="P20" s="85">
        <f t="shared" ref="P20:P26" si="22">(C20*0.54)+C20</f>
        <v>37793.14</v>
      </c>
      <c r="Q20" s="90"/>
      <c r="R20" s="85">
        <f t="shared" si="16"/>
        <v>38283.96</v>
      </c>
      <c r="S20" s="85">
        <f t="shared" si="19"/>
        <v>38774.78</v>
      </c>
      <c r="T20" s="90"/>
      <c r="U20" s="85">
        <f t="shared" si="17"/>
        <v>40001.83</v>
      </c>
      <c r="V20" s="91"/>
      <c r="W20" s="91"/>
      <c r="X20" s="91"/>
      <c r="Y20" s="91"/>
      <c r="Z20" s="91"/>
    </row>
    <row r="21" spans="1:26" s="4" customFormat="1" ht="16.5" thickTop="1" thickBot="1">
      <c r="A21" s="61" t="s">
        <v>6</v>
      </c>
      <c r="B21" s="10">
        <v>0.18</v>
      </c>
      <c r="C21" s="19">
        <v>24314</v>
      </c>
      <c r="D21" s="89"/>
      <c r="E21" s="89"/>
      <c r="F21" s="89"/>
      <c r="G21" s="89"/>
      <c r="H21" s="89"/>
      <c r="I21" s="89"/>
      <c r="J21" s="89"/>
      <c r="K21" s="89"/>
      <c r="L21" s="85">
        <f t="shared" si="20"/>
        <v>35984.720000000001</v>
      </c>
      <c r="M21" s="90"/>
      <c r="N21" s="85">
        <f t="shared" si="21"/>
        <v>36714.14</v>
      </c>
      <c r="O21" s="85">
        <f t="shared" si="18"/>
        <v>37200.42</v>
      </c>
      <c r="P21" s="85">
        <f t="shared" si="22"/>
        <v>37443.56</v>
      </c>
      <c r="Q21" s="90"/>
      <c r="R21" s="85">
        <f t="shared" si="16"/>
        <v>37929.840000000004</v>
      </c>
      <c r="S21" s="85">
        <f t="shared" si="19"/>
        <v>38416.119999999995</v>
      </c>
      <c r="T21" s="90"/>
      <c r="U21" s="85">
        <f t="shared" si="17"/>
        <v>39631.82</v>
      </c>
      <c r="V21" s="91"/>
      <c r="W21" s="91"/>
      <c r="X21" s="91"/>
      <c r="Y21" s="91"/>
      <c r="Z21" s="91"/>
    </row>
    <row r="22" spans="1:26" s="4" customFormat="1" ht="16.5" thickTop="1" thickBot="1">
      <c r="A22" s="61" t="s">
        <v>47</v>
      </c>
      <c r="B22" s="10">
        <v>0.18</v>
      </c>
      <c r="C22" s="11">
        <v>24273</v>
      </c>
      <c r="D22" s="89"/>
      <c r="E22" s="89"/>
      <c r="F22" s="89"/>
      <c r="G22" s="89"/>
      <c r="H22" s="89"/>
      <c r="I22" s="89"/>
      <c r="J22" s="89"/>
      <c r="K22" s="89"/>
      <c r="L22" s="85">
        <f t="shared" si="20"/>
        <v>35924.04</v>
      </c>
      <c r="M22" s="90"/>
      <c r="N22" s="85">
        <f t="shared" si="21"/>
        <v>36652.229999999996</v>
      </c>
      <c r="O22" s="85">
        <f t="shared" si="18"/>
        <v>37137.69</v>
      </c>
      <c r="P22" s="85">
        <f t="shared" si="22"/>
        <v>37380.42</v>
      </c>
      <c r="Q22" s="90"/>
      <c r="R22" s="85">
        <f t="shared" si="16"/>
        <v>37865.880000000005</v>
      </c>
      <c r="S22" s="85">
        <f t="shared" si="19"/>
        <v>38351.339999999997</v>
      </c>
      <c r="T22" s="90"/>
      <c r="U22" s="85">
        <f t="shared" si="17"/>
        <v>39564.99</v>
      </c>
      <c r="V22" s="91"/>
      <c r="W22" s="91"/>
      <c r="X22" s="91"/>
      <c r="Y22" s="91"/>
      <c r="Z22" s="91"/>
    </row>
    <row r="23" spans="1:26" s="4" customFormat="1" ht="16.5" thickTop="1" thickBot="1">
      <c r="A23" s="61" t="s">
        <v>7</v>
      </c>
      <c r="B23" s="10">
        <v>0.18</v>
      </c>
      <c r="C23" s="19">
        <v>24211</v>
      </c>
      <c r="D23" s="89"/>
      <c r="E23" s="89"/>
      <c r="F23" s="89"/>
      <c r="G23" s="89"/>
      <c r="H23" s="89"/>
      <c r="I23" s="89"/>
      <c r="J23" s="89"/>
      <c r="K23" s="89"/>
      <c r="L23" s="85">
        <f t="shared" si="20"/>
        <v>35832.28</v>
      </c>
      <c r="M23" s="90"/>
      <c r="N23" s="85">
        <f t="shared" si="21"/>
        <v>36558.61</v>
      </c>
      <c r="O23" s="85">
        <f t="shared" si="18"/>
        <v>37042.83</v>
      </c>
      <c r="P23" s="85">
        <f t="shared" si="22"/>
        <v>37284.94</v>
      </c>
      <c r="Q23" s="90"/>
      <c r="R23" s="85">
        <f t="shared" si="16"/>
        <v>37769.160000000003</v>
      </c>
      <c r="S23" s="85">
        <f t="shared" si="19"/>
        <v>38253.379999999997</v>
      </c>
      <c r="T23" s="90"/>
      <c r="U23" s="85">
        <f t="shared" si="17"/>
        <v>39463.93</v>
      </c>
      <c r="V23" s="91"/>
      <c r="W23" s="91"/>
      <c r="X23" s="91"/>
      <c r="Y23" s="91"/>
      <c r="Z23" s="91"/>
    </row>
    <row r="24" spans="1:26" s="4" customFormat="1" ht="16.5" thickTop="1" thickBot="1">
      <c r="A24" s="61" t="s">
        <v>31</v>
      </c>
      <c r="B24" s="10">
        <v>0.18</v>
      </c>
      <c r="C24" s="19">
        <v>24149</v>
      </c>
      <c r="D24" s="89"/>
      <c r="E24" s="89"/>
      <c r="F24" s="89"/>
      <c r="G24" s="89"/>
      <c r="H24" s="89"/>
      <c r="I24" s="89"/>
      <c r="J24" s="89"/>
      <c r="K24" s="89"/>
      <c r="L24" s="85">
        <f t="shared" si="20"/>
        <v>35740.520000000004</v>
      </c>
      <c r="M24" s="90"/>
      <c r="N24" s="85">
        <f t="shared" si="21"/>
        <v>36464.99</v>
      </c>
      <c r="O24" s="85">
        <f t="shared" si="18"/>
        <v>36947.97</v>
      </c>
      <c r="P24" s="85">
        <f t="shared" si="22"/>
        <v>37189.46</v>
      </c>
      <c r="Q24" s="90"/>
      <c r="R24" s="85">
        <f t="shared" si="16"/>
        <v>37672.44</v>
      </c>
      <c r="S24" s="85">
        <f t="shared" si="19"/>
        <v>38155.42</v>
      </c>
      <c r="T24" s="90"/>
      <c r="U24" s="85">
        <f t="shared" si="17"/>
        <v>39362.870000000003</v>
      </c>
      <c r="V24" s="91"/>
      <c r="W24" s="91"/>
      <c r="X24" s="91"/>
      <c r="Y24" s="91"/>
      <c r="Z24" s="91"/>
    </row>
    <row r="25" spans="1:26" s="4" customFormat="1" ht="16.5" thickTop="1" thickBot="1">
      <c r="A25" s="61" t="s">
        <v>8</v>
      </c>
      <c r="B25" s="10">
        <v>0.18</v>
      </c>
      <c r="C25" s="19">
        <v>24108</v>
      </c>
      <c r="D25" s="89"/>
      <c r="E25" s="89"/>
      <c r="F25" s="89"/>
      <c r="G25" s="89"/>
      <c r="H25" s="89"/>
      <c r="I25" s="89"/>
      <c r="J25" s="89"/>
      <c r="K25" s="89"/>
      <c r="L25" s="85">
        <f t="shared" si="20"/>
        <v>35679.839999999997</v>
      </c>
      <c r="M25" s="90"/>
      <c r="N25" s="85">
        <f t="shared" si="21"/>
        <v>36403.08</v>
      </c>
      <c r="O25" s="85">
        <f t="shared" si="18"/>
        <v>36885.24</v>
      </c>
      <c r="P25" s="85">
        <f t="shared" si="22"/>
        <v>37126.32</v>
      </c>
      <c r="Q25" s="90"/>
      <c r="R25" s="85">
        <f t="shared" si="16"/>
        <v>37608.480000000003</v>
      </c>
      <c r="S25" s="85">
        <f t="shared" si="19"/>
        <v>38090.639999999999</v>
      </c>
      <c r="T25" s="90"/>
      <c r="U25" s="85">
        <f>(C25*0.63)+C25</f>
        <v>39296.04</v>
      </c>
      <c r="V25" s="91"/>
      <c r="W25" s="91"/>
      <c r="X25" s="91"/>
      <c r="Y25" s="91"/>
      <c r="Z25" s="91"/>
    </row>
    <row r="26" spans="1:26" s="4" customFormat="1" ht="16.5" thickTop="1" thickBot="1">
      <c r="A26" s="61" t="s">
        <v>13</v>
      </c>
      <c r="B26" s="10">
        <v>0.18</v>
      </c>
      <c r="C26" s="19">
        <v>23179</v>
      </c>
      <c r="D26" s="89"/>
      <c r="E26" s="89"/>
      <c r="F26" s="89"/>
      <c r="G26" s="89"/>
      <c r="H26" s="89"/>
      <c r="I26" s="89"/>
      <c r="J26" s="89"/>
      <c r="K26" s="89"/>
      <c r="L26" s="85">
        <f t="shared" si="20"/>
        <v>34304.92</v>
      </c>
      <c r="M26" s="90"/>
      <c r="N26" s="85">
        <f t="shared" si="21"/>
        <v>35000.29</v>
      </c>
      <c r="O26" s="85">
        <f t="shared" si="18"/>
        <v>35463.870000000003</v>
      </c>
      <c r="P26" s="85">
        <f t="shared" si="22"/>
        <v>35695.660000000003</v>
      </c>
      <c r="Q26" s="90"/>
      <c r="R26" s="85">
        <f t="shared" si="16"/>
        <v>36159.240000000005</v>
      </c>
      <c r="S26" s="85">
        <f t="shared" si="19"/>
        <v>36622.82</v>
      </c>
      <c r="T26" s="90"/>
      <c r="U26" s="85">
        <f>(C26*0.63)+C26</f>
        <v>37781.770000000004</v>
      </c>
      <c r="V26" s="91"/>
      <c r="W26" s="91"/>
      <c r="X26" s="91"/>
      <c r="Y26" s="91"/>
      <c r="Z26" s="91"/>
    </row>
    <row r="27" spans="1:26" s="4" customFormat="1" ht="16.5" thickTop="1" thickBot="1">
      <c r="A27" s="61" t="s">
        <v>75</v>
      </c>
      <c r="B27" s="10">
        <v>0.15</v>
      </c>
      <c r="C27" s="11">
        <v>25944</v>
      </c>
      <c r="D27" s="89"/>
      <c r="E27" s="89"/>
      <c r="F27" s="89"/>
      <c r="G27" s="85">
        <f>(C27*0.38)+C49</f>
        <v>30395.72</v>
      </c>
      <c r="H27" s="90"/>
      <c r="I27" s="92">
        <f>(C27*0.41)+C27</f>
        <v>36581.040000000001</v>
      </c>
      <c r="J27" s="85">
        <f>(C27*0.43)+C27</f>
        <v>37099.919999999998</v>
      </c>
      <c r="K27" s="85">
        <f>(C27*0.45)+C27</f>
        <v>37618.800000000003</v>
      </c>
      <c r="L27" s="85">
        <f t="shared" si="20"/>
        <v>38397.119999999995</v>
      </c>
      <c r="M27" s="85">
        <f t="shared" si="10"/>
        <v>38916</v>
      </c>
      <c r="N27" s="85">
        <f t="shared" si="21"/>
        <v>39175.440000000002</v>
      </c>
      <c r="O27" s="85">
        <f t="shared" si="18"/>
        <v>39694.32</v>
      </c>
      <c r="P27" s="90"/>
      <c r="Q27" s="85">
        <f>(C25*0.55)+C25</f>
        <v>37367.4</v>
      </c>
      <c r="R27" s="91"/>
      <c r="S27" s="91"/>
      <c r="T27" s="85">
        <f>(C27*0.6)+C27</f>
        <v>41510.400000000001</v>
      </c>
      <c r="U27" s="90"/>
      <c r="V27" s="91"/>
      <c r="W27" s="91"/>
      <c r="X27" s="91"/>
      <c r="Y27" s="91"/>
      <c r="Z27" s="91"/>
    </row>
    <row r="28" spans="1:26" s="4" customFormat="1" thickTop="1" thickBot="1">
      <c r="A28" s="128" t="s">
        <v>237</v>
      </c>
      <c r="B28" s="10">
        <v>0.15</v>
      </c>
      <c r="C28" s="11">
        <v>25965</v>
      </c>
      <c r="D28" s="89"/>
      <c r="E28" s="89"/>
      <c r="F28" s="89"/>
      <c r="G28" s="85">
        <f>(C28*0.38)+C50</f>
        <v>29061.7</v>
      </c>
      <c r="H28" s="90"/>
      <c r="I28" s="92">
        <f t="shared" ref="I28:I29" si="23">(C28*0.41)+C28</f>
        <v>36610.65</v>
      </c>
      <c r="J28" s="85">
        <f t="shared" ref="J28:J29" si="24">(C28*0.43)+C28</f>
        <v>37129.949999999997</v>
      </c>
      <c r="K28" s="85">
        <f t="shared" ref="K28:K29" si="25">(C28*0.45)+C28</f>
        <v>37649.25</v>
      </c>
      <c r="L28" s="85">
        <f t="shared" si="20"/>
        <v>38428.199999999997</v>
      </c>
      <c r="M28" s="85">
        <f t="shared" si="10"/>
        <v>38947.5</v>
      </c>
      <c r="N28" s="85">
        <f t="shared" si="21"/>
        <v>39207.15</v>
      </c>
      <c r="O28" s="85">
        <f t="shared" si="18"/>
        <v>39726.449999999997</v>
      </c>
      <c r="P28" s="90"/>
      <c r="Q28" s="85">
        <f t="shared" ref="Q28:Q29" si="26">(C26*0.55)+C26</f>
        <v>35927.449999999997</v>
      </c>
      <c r="R28" s="91"/>
      <c r="S28" s="91"/>
      <c r="T28" s="85">
        <f t="shared" ref="T28:T29" si="27">(C28*0.6)+C28</f>
        <v>41544</v>
      </c>
      <c r="U28" s="90"/>
      <c r="V28" s="91"/>
      <c r="W28" s="91"/>
      <c r="X28" s="91"/>
      <c r="Y28" s="91"/>
      <c r="Z28" s="91"/>
    </row>
    <row r="29" spans="1:26" s="4" customFormat="1" ht="16.5" thickTop="1" thickBot="1">
      <c r="A29" s="61" t="s">
        <v>1</v>
      </c>
      <c r="B29" s="10">
        <v>0.15</v>
      </c>
      <c r="C29" s="11">
        <v>25325</v>
      </c>
      <c r="D29" s="89"/>
      <c r="E29" s="89"/>
      <c r="F29" s="89"/>
      <c r="G29" s="85">
        <f t="shared" ref="G29:G51" si="28">(C29*0.38)+C50</f>
        <v>28818.5</v>
      </c>
      <c r="H29" s="90"/>
      <c r="I29" s="92">
        <f t="shared" si="23"/>
        <v>35708.25</v>
      </c>
      <c r="J29" s="85">
        <f t="shared" si="24"/>
        <v>36214.75</v>
      </c>
      <c r="K29" s="85">
        <f t="shared" si="25"/>
        <v>36721.25</v>
      </c>
      <c r="L29" s="85">
        <f t="shared" si="20"/>
        <v>37481</v>
      </c>
      <c r="M29" s="85">
        <f t="shared" si="10"/>
        <v>37987.5</v>
      </c>
      <c r="N29" s="85">
        <f t="shared" si="21"/>
        <v>38240.75</v>
      </c>
      <c r="O29" s="85">
        <f t="shared" si="18"/>
        <v>38747.25</v>
      </c>
      <c r="P29" s="90"/>
      <c r="Q29" s="85">
        <f t="shared" si="26"/>
        <v>40213.199999999997</v>
      </c>
      <c r="R29" s="91"/>
      <c r="S29" s="91"/>
      <c r="T29" s="85">
        <f t="shared" si="27"/>
        <v>40520</v>
      </c>
      <c r="U29" s="91"/>
      <c r="V29" s="91"/>
      <c r="W29" s="91"/>
      <c r="X29" s="91"/>
      <c r="Y29" s="91"/>
      <c r="Z29" s="91"/>
    </row>
    <row r="30" spans="1:26" s="4" customFormat="1" ht="16.5" thickTop="1" thickBot="1">
      <c r="A30" s="61" t="s">
        <v>76</v>
      </c>
      <c r="B30" s="10">
        <v>0.15</v>
      </c>
      <c r="C30" s="11">
        <v>25470</v>
      </c>
      <c r="D30" s="89"/>
      <c r="E30" s="89"/>
      <c r="F30" s="89"/>
      <c r="G30" s="85">
        <f t="shared" si="28"/>
        <v>31969.599999999999</v>
      </c>
      <c r="H30" s="90"/>
      <c r="I30" s="92">
        <f t="shared" ref="I30:I33" si="29">(C30*0.41)+C30</f>
        <v>35912.699999999997</v>
      </c>
      <c r="J30" s="85">
        <f t="shared" ref="J30:J32" si="30">(C30*0.43)+C30</f>
        <v>36422.1</v>
      </c>
      <c r="K30" s="85">
        <f t="shared" ref="K30:K32" si="31">(C30*0.45)+C30</f>
        <v>36931.5</v>
      </c>
      <c r="L30" s="85">
        <f t="shared" si="20"/>
        <v>37695.599999999999</v>
      </c>
      <c r="M30" s="85">
        <f t="shared" si="10"/>
        <v>38205</v>
      </c>
      <c r="N30" s="85">
        <f t="shared" si="21"/>
        <v>38459.699999999997</v>
      </c>
      <c r="O30" s="85">
        <f t="shared" si="18"/>
        <v>38969.1</v>
      </c>
      <c r="P30" s="90"/>
      <c r="Q30" s="85">
        <f>(C27*0.55)+C27</f>
        <v>40213.199999999997</v>
      </c>
      <c r="R30" s="91"/>
      <c r="S30" s="91"/>
      <c r="T30" s="85">
        <f t="shared" ref="T30:T31" si="32">(C30*0.6)+C30</f>
        <v>40752</v>
      </c>
      <c r="U30" s="91"/>
      <c r="V30" s="91"/>
      <c r="W30" s="91"/>
      <c r="X30" s="91"/>
      <c r="Y30" s="91"/>
      <c r="Z30" s="91"/>
    </row>
    <row r="31" spans="1:26" s="4" customFormat="1" ht="16.5" thickTop="1" thickBot="1">
      <c r="A31" s="61" t="s">
        <v>106</v>
      </c>
      <c r="B31" s="10">
        <v>0.15</v>
      </c>
      <c r="C31" s="11">
        <v>25284</v>
      </c>
      <c r="D31" s="89"/>
      <c r="E31" s="89"/>
      <c r="F31" s="89"/>
      <c r="G31" s="85">
        <f t="shared" si="28"/>
        <v>30742.92</v>
      </c>
      <c r="H31" s="90"/>
      <c r="I31" s="92">
        <f t="shared" si="29"/>
        <v>35650.44</v>
      </c>
      <c r="J31" s="85">
        <f t="shared" si="30"/>
        <v>36156.119999999995</v>
      </c>
      <c r="K31" s="85">
        <f t="shared" si="31"/>
        <v>36661.800000000003</v>
      </c>
      <c r="L31" s="85">
        <f t="shared" si="20"/>
        <v>37420.32</v>
      </c>
      <c r="M31" s="85">
        <f t="shared" si="10"/>
        <v>37926</v>
      </c>
      <c r="N31" s="85">
        <f t="shared" si="21"/>
        <v>38178.839999999997</v>
      </c>
      <c r="O31" s="85">
        <f t="shared" si="18"/>
        <v>38684.520000000004</v>
      </c>
      <c r="P31" s="90"/>
      <c r="Q31" s="85">
        <f t="shared" ref="Q31:Q38" si="33">(C29*0.55)+C29</f>
        <v>39253.75</v>
      </c>
      <c r="R31" s="91"/>
      <c r="S31" s="91"/>
      <c r="T31" s="85">
        <f t="shared" si="32"/>
        <v>40454.400000000001</v>
      </c>
      <c r="U31" s="91"/>
      <c r="V31" s="91"/>
      <c r="W31" s="91"/>
      <c r="X31" s="91"/>
      <c r="Y31" s="91"/>
      <c r="Z31" s="91"/>
    </row>
    <row r="32" spans="1:26" s="4" customFormat="1" ht="16.5" thickTop="1" thickBot="1">
      <c r="A32" s="61" t="s">
        <v>69</v>
      </c>
      <c r="B32" s="10">
        <v>0.15</v>
      </c>
      <c r="C32" s="11">
        <v>25181</v>
      </c>
      <c r="D32" s="89"/>
      <c r="E32" s="89"/>
      <c r="F32" s="89"/>
      <c r="G32" s="85">
        <f t="shared" si="28"/>
        <v>30497.78</v>
      </c>
      <c r="H32" s="90"/>
      <c r="I32" s="92">
        <f t="shared" si="29"/>
        <v>35505.21</v>
      </c>
      <c r="J32" s="85">
        <f t="shared" si="30"/>
        <v>36008.83</v>
      </c>
      <c r="K32" s="85">
        <f t="shared" si="31"/>
        <v>36512.449999999997</v>
      </c>
      <c r="L32" s="85">
        <f t="shared" si="20"/>
        <v>37267.879999999997</v>
      </c>
      <c r="M32" s="85">
        <f t="shared" si="10"/>
        <v>37771.5</v>
      </c>
      <c r="N32" s="85">
        <f t="shared" si="21"/>
        <v>38023.31</v>
      </c>
      <c r="O32" s="85">
        <f t="shared" si="18"/>
        <v>38526.93</v>
      </c>
      <c r="P32" s="90"/>
      <c r="Q32" s="85">
        <f t="shared" si="33"/>
        <v>39478.5</v>
      </c>
      <c r="R32" s="91"/>
      <c r="S32" s="91"/>
      <c r="T32" s="85">
        <f t="shared" ref="T32:T52" si="34">(C32*0.6)+C32</f>
        <v>40289.599999999999</v>
      </c>
      <c r="U32" s="91"/>
      <c r="V32" s="91"/>
      <c r="W32" s="91"/>
      <c r="X32" s="91"/>
      <c r="Y32" s="91"/>
      <c r="Z32" s="91"/>
    </row>
    <row r="33" spans="1:26" s="4" customFormat="1" ht="16.5" thickTop="1" thickBot="1">
      <c r="A33" s="61" t="s">
        <v>2</v>
      </c>
      <c r="B33" s="10">
        <v>0.15</v>
      </c>
      <c r="C33" s="11">
        <v>25057</v>
      </c>
      <c r="D33" s="89"/>
      <c r="E33" s="89"/>
      <c r="F33" s="89"/>
      <c r="G33" s="85">
        <f t="shared" si="28"/>
        <v>30347.66</v>
      </c>
      <c r="H33" s="90"/>
      <c r="I33" s="92">
        <f t="shared" si="29"/>
        <v>35330.369999999995</v>
      </c>
      <c r="J33" s="85">
        <f t="shared" ref="J33:J58" si="35">(C33*0.43)+C33</f>
        <v>35831.51</v>
      </c>
      <c r="K33" s="85">
        <f t="shared" ref="K33:K52" si="36">(C33*0.45)+C33</f>
        <v>36332.65</v>
      </c>
      <c r="L33" s="85">
        <f t="shared" si="20"/>
        <v>37084.36</v>
      </c>
      <c r="M33" s="85">
        <f t="shared" si="10"/>
        <v>37585.5</v>
      </c>
      <c r="N33" s="85">
        <f t="shared" si="21"/>
        <v>37836.07</v>
      </c>
      <c r="O33" s="85">
        <f t="shared" si="18"/>
        <v>38337.21</v>
      </c>
      <c r="P33" s="90"/>
      <c r="Q33" s="85">
        <f t="shared" si="33"/>
        <v>39190.199999999997</v>
      </c>
      <c r="R33" s="91"/>
      <c r="S33" s="91"/>
      <c r="T33" s="85">
        <f t="shared" si="34"/>
        <v>40091.199999999997</v>
      </c>
      <c r="U33" s="91"/>
      <c r="V33" s="91"/>
      <c r="W33" s="91"/>
      <c r="X33" s="91"/>
      <c r="Y33" s="91"/>
      <c r="Z33" s="91"/>
    </row>
    <row r="34" spans="1:26" s="4" customFormat="1" ht="16.5" thickTop="1" thickBot="1">
      <c r="A34" s="61" t="s">
        <v>30</v>
      </c>
      <c r="B34" s="10">
        <v>0.15</v>
      </c>
      <c r="C34" s="11">
        <v>25057</v>
      </c>
      <c r="D34" s="89"/>
      <c r="E34" s="89"/>
      <c r="F34" s="89"/>
      <c r="G34" s="85">
        <f t="shared" si="28"/>
        <v>29955.66</v>
      </c>
      <c r="H34" s="90"/>
      <c r="I34" s="92">
        <f t="shared" ref="I34:I58" si="37">(C34*0.41)+C34</f>
        <v>35330.369999999995</v>
      </c>
      <c r="J34" s="85">
        <f t="shared" si="35"/>
        <v>35831.51</v>
      </c>
      <c r="K34" s="85">
        <f t="shared" si="36"/>
        <v>36332.65</v>
      </c>
      <c r="L34" s="85">
        <f t="shared" si="20"/>
        <v>37084.36</v>
      </c>
      <c r="M34" s="85">
        <f t="shared" si="10"/>
        <v>37585.5</v>
      </c>
      <c r="N34" s="85">
        <f t="shared" si="21"/>
        <v>37836.07</v>
      </c>
      <c r="O34" s="85">
        <f t="shared" si="18"/>
        <v>38337.21</v>
      </c>
      <c r="P34" s="90"/>
      <c r="Q34" s="85">
        <f t="shared" si="33"/>
        <v>39030.550000000003</v>
      </c>
      <c r="R34" s="91"/>
      <c r="S34" s="91"/>
      <c r="T34" s="85">
        <f t="shared" si="34"/>
        <v>40091.199999999997</v>
      </c>
      <c r="U34" s="91"/>
      <c r="V34" s="91"/>
      <c r="W34" s="91"/>
      <c r="X34" s="91"/>
      <c r="Y34" s="91"/>
      <c r="Z34" s="91"/>
    </row>
    <row r="35" spans="1:26" s="4" customFormat="1" ht="16.5" thickTop="1" thickBot="1">
      <c r="A35" s="61" t="s">
        <v>3</v>
      </c>
      <c r="B35" s="10">
        <v>0.15</v>
      </c>
      <c r="C35" s="11">
        <v>25016</v>
      </c>
      <c r="D35" s="89"/>
      <c r="E35" s="89"/>
      <c r="F35" s="89"/>
      <c r="G35" s="85">
        <f t="shared" si="28"/>
        <v>28701.08</v>
      </c>
      <c r="H35" s="90"/>
      <c r="I35" s="92">
        <f t="shared" si="37"/>
        <v>35272.559999999998</v>
      </c>
      <c r="J35" s="85">
        <f t="shared" si="35"/>
        <v>35772.879999999997</v>
      </c>
      <c r="K35" s="85">
        <f t="shared" si="36"/>
        <v>36273.199999999997</v>
      </c>
      <c r="L35" s="85">
        <f t="shared" si="20"/>
        <v>37023.68</v>
      </c>
      <c r="M35" s="85">
        <f t="shared" si="10"/>
        <v>37524</v>
      </c>
      <c r="N35" s="85">
        <f t="shared" si="21"/>
        <v>37774.160000000003</v>
      </c>
      <c r="O35" s="85">
        <f t="shared" si="18"/>
        <v>38274.480000000003</v>
      </c>
      <c r="P35" s="90"/>
      <c r="Q35" s="85">
        <f t="shared" si="33"/>
        <v>38838.35</v>
      </c>
      <c r="R35" s="91"/>
      <c r="S35" s="91"/>
      <c r="T35" s="85">
        <f t="shared" si="34"/>
        <v>40025.599999999999</v>
      </c>
      <c r="U35" s="91"/>
      <c r="V35" s="91"/>
      <c r="W35" s="91"/>
      <c r="X35" s="91"/>
      <c r="Y35" s="91"/>
      <c r="Z35" s="91"/>
    </row>
    <row r="36" spans="1:26" s="4" customFormat="1" ht="16.5" thickTop="1" thickBot="1">
      <c r="A36" s="61" t="s">
        <v>4</v>
      </c>
      <c r="B36" s="10">
        <v>0.15</v>
      </c>
      <c r="C36" s="11">
        <v>24933</v>
      </c>
      <c r="D36" s="89"/>
      <c r="E36" s="89"/>
      <c r="F36" s="89"/>
      <c r="G36" s="85">
        <f t="shared" si="28"/>
        <v>28504.54</v>
      </c>
      <c r="H36" s="90"/>
      <c r="I36" s="92">
        <f t="shared" si="37"/>
        <v>35155.53</v>
      </c>
      <c r="J36" s="85">
        <f t="shared" si="35"/>
        <v>35654.19</v>
      </c>
      <c r="K36" s="85">
        <f t="shared" si="36"/>
        <v>36152.85</v>
      </c>
      <c r="L36" s="85">
        <f t="shared" si="20"/>
        <v>36900.839999999997</v>
      </c>
      <c r="M36" s="85">
        <f t="shared" si="10"/>
        <v>37399.5</v>
      </c>
      <c r="N36" s="85">
        <f t="shared" si="21"/>
        <v>37648.83</v>
      </c>
      <c r="O36" s="85">
        <f t="shared" si="18"/>
        <v>38147.49</v>
      </c>
      <c r="P36" s="90"/>
      <c r="Q36" s="85">
        <f t="shared" si="33"/>
        <v>38838.35</v>
      </c>
      <c r="R36" s="91"/>
      <c r="S36" s="91"/>
      <c r="T36" s="85">
        <f t="shared" si="34"/>
        <v>39892.800000000003</v>
      </c>
      <c r="U36" s="91"/>
      <c r="V36" s="91"/>
      <c r="W36" s="91"/>
      <c r="X36" s="91"/>
      <c r="Y36" s="91"/>
      <c r="Z36" s="91"/>
    </row>
    <row r="37" spans="1:26" s="4" customFormat="1" ht="16.5" thickTop="1" thickBot="1">
      <c r="A37" s="61" t="s">
        <v>107</v>
      </c>
      <c r="B37" s="10">
        <v>0.15</v>
      </c>
      <c r="C37" s="11">
        <v>24355</v>
      </c>
      <c r="D37" s="89"/>
      <c r="E37" s="89"/>
      <c r="F37" s="89"/>
      <c r="G37" s="85">
        <f t="shared" si="28"/>
        <v>27214.9</v>
      </c>
      <c r="H37" s="90"/>
      <c r="I37" s="92">
        <f t="shared" si="37"/>
        <v>34340.550000000003</v>
      </c>
      <c r="J37" s="85">
        <f t="shared" si="35"/>
        <v>34827.65</v>
      </c>
      <c r="K37" s="85">
        <f t="shared" si="36"/>
        <v>35314.75</v>
      </c>
      <c r="L37" s="85">
        <f t="shared" si="20"/>
        <v>36045.4</v>
      </c>
      <c r="M37" s="85">
        <f t="shared" si="10"/>
        <v>36532.5</v>
      </c>
      <c r="N37" s="85">
        <f t="shared" si="21"/>
        <v>36776.050000000003</v>
      </c>
      <c r="O37" s="85">
        <f t="shared" si="18"/>
        <v>37263.15</v>
      </c>
      <c r="P37" s="90"/>
      <c r="Q37" s="85">
        <f t="shared" si="33"/>
        <v>38774.800000000003</v>
      </c>
      <c r="R37" s="91"/>
      <c r="S37" s="91"/>
      <c r="T37" s="85">
        <f t="shared" si="34"/>
        <v>38968</v>
      </c>
      <c r="U37" s="91"/>
      <c r="V37" s="91"/>
      <c r="W37" s="91"/>
      <c r="X37" s="91"/>
      <c r="Y37" s="91"/>
      <c r="Z37" s="91"/>
    </row>
    <row r="38" spans="1:26" s="4" customFormat="1" ht="16.5" thickTop="1" thickBot="1">
      <c r="A38" s="61" t="s">
        <v>9</v>
      </c>
      <c r="B38" s="10">
        <v>0.15</v>
      </c>
      <c r="C38" s="19">
        <v>23942</v>
      </c>
      <c r="D38" s="89"/>
      <c r="E38" s="89"/>
      <c r="F38" s="89"/>
      <c r="G38" s="85">
        <f t="shared" si="28"/>
        <v>30955.96</v>
      </c>
      <c r="H38" s="90"/>
      <c r="I38" s="92">
        <f t="shared" si="37"/>
        <v>33758.22</v>
      </c>
      <c r="J38" s="85">
        <f t="shared" si="35"/>
        <v>34237.06</v>
      </c>
      <c r="K38" s="85">
        <f t="shared" si="36"/>
        <v>34715.9</v>
      </c>
      <c r="L38" s="85">
        <f t="shared" si="20"/>
        <v>35434.160000000003</v>
      </c>
      <c r="M38" s="85">
        <f t="shared" si="10"/>
        <v>35913</v>
      </c>
      <c r="N38" s="85">
        <f t="shared" si="21"/>
        <v>36152.42</v>
      </c>
      <c r="O38" s="85">
        <f t="shared" si="18"/>
        <v>36631.26</v>
      </c>
      <c r="P38" s="90"/>
      <c r="Q38" s="85">
        <f t="shared" si="33"/>
        <v>38646.15</v>
      </c>
      <c r="R38" s="91"/>
      <c r="S38" s="91"/>
      <c r="T38" s="85">
        <f t="shared" si="34"/>
        <v>38307.199999999997</v>
      </c>
      <c r="U38" s="91"/>
      <c r="V38" s="91"/>
      <c r="W38" s="91"/>
      <c r="X38" s="91"/>
      <c r="Y38" s="91"/>
      <c r="Z38" s="91"/>
    </row>
    <row r="39" spans="1:26" s="4" customFormat="1" ht="16.5" thickTop="1" thickBot="1">
      <c r="A39" s="61" t="s">
        <v>10</v>
      </c>
      <c r="B39" s="10">
        <v>0.15</v>
      </c>
      <c r="C39" s="19">
        <v>23860</v>
      </c>
      <c r="D39" s="89"/>
      <c r="E39" s="89"/>
      <c r="F39" s="89"/>
      <c r="G39" s="85">
        <f t="shared" si="28"/>
        <v>30841.8</v>
      </c>
      <c r="H39" s="90"/>
      <c r="I39" s="92">
        <f t="shared" si="37"/>
        <v>33642.6</v>
      </c>
      <c r="J39" s="85">
        <f t="shared" si="35"/>
        <v>34119.800000000003</v>
      </c>
      <c r="K39" s="85">
        <f t="shared" si="36"/>
        <v>34597</v>
      </c>
      <c r="L39" s="85">
        <f t="shared" si="20"/>
        <v>35312.800000000003</v>
      </c>
      <c r="M39" s="85">
        <f t="shared" si="10"/>
        <v>35790</v>
      </c>
      <c r="N39" s="85">
        <f t="shared" si="21"/>
        <v>36028.6</v>
      </c>
      <c r="O39" s="85">
        <f t="shared" si="18"/>
        <v>36505.800000000003</v>
      </c>
      <c r="P39" s="90"/>
      <c r="Q39" s="85">
        <f>(C36*0.55)+C36</f>
        <v>38646.15</v>
      </c>
      <c r="R39" s="91"/>
      <c r="S39" s="91"/>
      <c r="T39" s="85">
        <f t="shared" si="34"/>
        <v>38176</v>
      </c>
      <c r="U39" s="91"/>
      <c r="V39" s="91"/>
      <c r="W39" s="91"/>
      <c r="X39" s="91"/>
      <c r="Y39" s="91"/>
      <c r="Z39" s="91"/>
    </row>
    <row r="40" spans="1:26" s="4" customFormat="1" ht="16.5" thickTop="1" thickBot="1">
      <c r="A40" s="61" t="s">
        <v>32</v>
      </c>
      <c r="B40" s="10">
        <v>0.15</v>
      </c>
      <c r="C40" s="19">
        <v>23860</v>
      </c>
      <c r="D40" s="89"/>
      <c r="E40" s="89"/>
      <c r="F40" s="89"/>
      <c r="G40" s="85">
        <f t="shared" si="28"/>
        <v>30738.799999999999</v>
      </c>
      <c r="H40" s="90"/>
      <c r="I40" s="92">
        <f t="shared" si="37"/>
        <v>33642.6</v>
      </c>
      <c r="J40" s="85">
        <f t="shared" si="35"/>
        <v>34119.800000000003</v>
      </c>
      <c r="K40" s="85">
        <f t="shared" si="36"/>
        <v>34597</v>
      </c>
      <c r="L40" s="85">
        <f t="shared" si="20"/>
        <v>35312.800000000003</v>
      </c>
      <c r="M40" s="85">
        <f t="shared" si="10"/>
        <v>35790</v>
      </c>
      <c r="N40" s="85">
        <f t="shared" si="21"/>
        <v>36028.6</v>
      </c>
      <c r="O40" s="85">
        <f t="shared" si="18"/>
        <v>36505.800000000003</v>
      </c>
      <c r="P40" s="90"/>
      <c r="Q40" s="85">
        <f t="shared" ref="Q40:Q50" si="38">(C38*0.55)+C38</f>
        <v>37110.1</v>
      </c>
      <c r="R40" s="91"/>
      <c r="S40" s="91"/>
      <c r="T40" s="85">
        <f t="shared" si="34"/>
        <v>38176</v>
      </c>
      <c r="U40" s="91"/>
      <c r="V40" s="91"/>
      <c r="W40" s="91"/>
      <c r="X40" s="91"/>
      <c r="Y40" s="91"/>
      <c r="Z40" s="91"/>
    </row>
    <row r="41" spans="1:26" s="4" customFormat="1" ht="16.5" thickTop="1" thickBot="1">
      <c r="A41" s="61" t="s">
        <v>33</v>
      </c>
      <c r="B41" s="10">
        <v>0.15</v>
      </c>
      <c r="C41" s="19">
        <v>23736</v>
      </c>
      <c r="D41" s="89"/>
      <c r="E41" s="89"/>
      <c r="F41" s="89"/>
      <c r="G41" s="85">
        <f t="shared" si="28"/>
        <v>30320.68</v>
      </c>
      <c r="H41" s="90"/>
      <c r="I41" s="92">
        <f t="shared" si="37"/>
        <v>33467.760000000002</v>
      </c>
      <c r="J41" s="85">
        <f t="shared" si="35"/>
        <v>33942.479999999996</v>
      </c>
      <c r="K41" s="85">
        <f t="shared" si="36"/>
        <v>34417.199999999997</v>
      </c>
      <c r="L41" s="85">
        <f t="shared" si="20"/>
        <v>35129.279999999999</v>
      </c>
      <c r="M41" s="85">
        <f t="shared" si="10"/>
        <v>35604</v>
      </c>
      <c r="N41" s="85">
        <f t="shared" si="21"/>
        <v>35841.360000000001</v>
      </c>
      <c r="O41" s="85">
        <f t="shared" si="18"/>
        <v>36316.080000000002</v>
      </c>
      <c r="P41" s="90"/>
      <c r="Q41" s="85">
        <f t="shared" si="38"/>
        <v>36983</v>
      </c>
      <c r="R41" s="91"/>
      <c r="S41" s="91"/>
      <c r="T41" s="85">
        <f t="shared" si="34"/>
        <v>37977.599999999999</v>
      </c>
      <c r="U41" s="91"/>
      <c r="V41" s="91"/>
      <c r="W41" s="91"/>
      <c r="X41" s="91"/>
      <c r="Y41" s="91"/>
      <c r="Z41" s="91"/>
    </row>
    <row r="42" spans="1:26" s="4" customFormat="1" ht="16.5" thickTop="1" thickBot="1">
      <c r="A42" s="61" t="s">
        <v>11</v>
      </c>
      <c r="B42" s="10">
        <v>0.15</v>
      </c>
      <c r="C42" s="19">
        <v>23736</v>
      </c>
      <c r="D42" s="89"/>
      <c r="E42" s="89"/>
      <c r="F42" s="89"/>
      <c r="G42" s="85">
        <f t="shared" si="28"/>
        <v>30278.68</v>
      </c>
      <c r="H42" s="90"/>
      <c r="I42" s="92">
        <f t="shared" si="37"/>
        <v>33467.760000000002</v>
      </c>
      <c r="J42" s="85">
        <f t="shared" si="35"/>
        <v>33942.479999999996</v>
      </c>
      <c r="K42" s="85">
        <f t="shared" si="36"/>
        <v>34417.199999999997</v>
      </c>
      <c r="L42" s="85">
        <f t="shared" si="20"/>
        <v>35129.279999999999</v>
      </c>
      <c r="M42" s="85">
        <f t="shared" si="10"/>
        <v>35604</v>
      </c>
      <c r="N42" s="85">
        <f t="shared" si="21"/>
        <v>35841.360000000001</v>
      </c>
      <c r="O42" s="85">
        <f t="shared" si="18"/>
        <v>36316.080000000002</v>
      </c>
      <c r="P42" s="90"/>
      <c r="Q42" s="85">
        <f t="shared" si="38"/>
        <v>36983</v>
      </c>
      <c r="R42" s="91"/>
      <c r="S42" s="91"/>
      <c r="T42" s="85">
        <f t="shared" si="34"/>
        <v>37977.599999999999</v>
      </c>
      <c r="U42" s="91"/>
      <c r="V42" s="91"/>
      <c r="W42" s="91"/>
      <c r="X42" s="91"/>
      <c r="Y42" s="91"/>
      <c r="Z42" s="91"/>
    </row>
    <row r="43" spans="1:26" s="4" customFormat="1" ht="16.5" thickTop="1" thickBot="1">
      <c r="A43" s="61" t="s">
        <v>12</v>
      </c>
      <c r="B43" s="10">
        <v>0.15</v>
      </c>
      <c r="C43" s="19">
        <v>23550</v>
      </c>
      <c r="D43" s="89"/>
      <c r="E43" s="89"/>
      <c r="F43" s="89"/>
      <c r="G43" s="85">
        <f t="shared" si="28"/>
        <v>30167</v>
      </c>
      <c r="H43" s="90"/>
      <c r="I43" s="92">
        <f t="shared" si="37"/>
        <v>33205.5</v>
      </c>
      <c r="J43" s="85">
        <f t="shared" si="35"/>
        <v>33676.5</v>
      </c>
      <c r="K43" s="85">
        <f t="shared" si="36"/>
        <v>34147.5</v>
      </c>
      <c r="L43" s="85">
        <f t="shared" si="20"/>
        <v>34854</v>
      </c>
      <c r="M43" s="85">
        <f t="shared" si="10"/>
        <v>35325</v>
      </c>
      <c r="N43" s="85">
        <f t="shared" si="21"/>
        <v>35560.5</v>
      </c>
      <c r="O43" s="85">
        <f t="shared" si="18"/>
        <v>36031.5</v>
      </c>
      <c r="P43" s="90"/>
      <c r="Q43" s="85">
        <f t="shared" si="38"/>
        <v>36790.800000000003</v>
      </c>
      <c r="R43" s="91"/>
      <c r="S43" s="91"/>
      <c r="T43" s="85">
        <f t="shared" si="34"/>
        <v>37680</v>
      </c>
      <c r="U43" s="91"/>
      <c r="V43" s="91"/>
      <c r="W43" s="91"/>
      <c r="X43" s="91"/>
      <c r="Y43" s="91"/>
      <c r="Z43" s="91"/>
    </row>
    <row r="44" spans="1:26" s="4" customFormat="1" ht="16.5" thickTop="1" thickBot="1">
      <c r="A44" s="61" t="s">
        <v>14</v>
      </c>
      <c r="B44" s="10">
        <v>0.15</v>
      </c>
      <c r="C44" s="19">
        <v>22312</v>
      </c>
      <c r="D44" s="89"/>
      <c r="E44" s="89"/>
      <c r="F44" s="89"/>
      <c r="G44" s="85">
        <f t="shared" si="28"/>
        <v>29428.559999999998</v>
      </c>
      <c r="H44" s="90"/>
      <c r="I44" s="92">
        <f t="shared" si="37"/>
        <v>31459.919999999998</v>
      </c>
      <c r="J44" s="85">
        <f t="shared" si="35"/>
        <v>31906.16</v>
      </c>
      <c r="K44" s="85">
        <f t="shared" si="36"/>
        <v>32352.400000000001</v>
      </c>
      <c r="L44" s="85">
        <f t="shared" si="20"/>
        <v>33021.760000000002</v>
      </c>
      <c r="M44" s="85">
        <f t="shared" si="10"/>
        <v>33468</v>
      </c>
      <c r="N44" s="85">
        <f t="shared" si="21"/>
        <v>33691.120000000003</v>
      </c>
      <c r="O44" s="85">
        <f t="shared" si="18"/>
        <v>34137.360000000001</v>
      </c>
      <c r="P44" s="90"/>
      <c r="Q44" s="85">
        <f t="shared" si="38"/>
        <v>36790.800000000003</v>
      </c>
      <c r="R44" s="91"/>
      <c r="S44" s="91"/>
      <c r="T44" s="85">
        <f t="shared" si="34"/>
        <v>35699.199999999997</v>
      </c>
      <c r="U44" s="91"/>
      <c r="V44" s="91"/>
      <c r="W44" s="91"/>
      <c r="X44" s="91"/>
      <c r="Y44" s="91"/>
      <c r="Z44" s="91"/>
    </row>
    <row r="45" spans="1:26" s="4" customFormat="1" ht="16.5" thickTop="1" thickBot="1">
      <c r="A45" s="61" t="s">
        <v>15</v>
      </c>
      <c r="B45" s="10">
        <v>0.15</v>
      </c>
      <c r="C45" s="19">
        <v>22002</v>
      </c>
      <c r="D45" s="89"/>
      <c r="E45" s="89"/>
      <c r="F45" s="89"/>
      <c r="G45" s="85">
        <f t="shared" si="28"/>
        <v>28670.760000000002</v>
      </c>
      <c r="H45" s="90"/>
      <c r="I45" s="92">
        <f t="shared" si="37"/>
        <v>31022.82</v>
      </c>
      <c r="J45" s="85">
        <f t="shared" si="35"/>
        <v>31462.86</v>
      </c>
      <c r="K45" s="85">
        <f t="shared" si="36"/>
        <v>31902.9</v>
      </c>
      <c r="L45" s="85">
        <f t="shared" si="20"/>
        <v>32562.959999999999</v>
      </c>
      <c r="M45" s="85">
        <f t="shared" si="10"/>
        <v>33003</v>
      </c>
      <c r="N45" s="85">
        <f t="shared" si="21"/>
        <v>33223.020000000004</v>
      </c>
      <c r="O45" s="85">
        <f t="shared" si="18"/>
        <v>33663.06</v>
      </c>
      <c r="P45" s="90"/>
      <c r="Q45" s="85">
        <f t="shared" si="38"/>
        <v>36502.5</v>
      </c>
      <c r="R45" s="91"/>
      <c r="S45" s="91"/>
      <c r="T45" s="85">
        <f t="shared" si="34"/>
        <v>35203.199999999997</v>
      </c>
      <c r="U45" s="91"/>
      <c r="V45" s="91"/>
      <c r="W45" s="91"/>
      <c r="X45" s="91"/>
      <c r="Y45" s="91"/>
      <c r="Z45" s="91"/>
    </row>
    <row r="46" spans="1:26" s="4" customFormat="1" ht="16.5" thickTop="1" thickBot="1">
      <c r="A46" s="61" t="s">
        <v>72</v>
      </c>
      <c r="B46" s="10">
        <v>0.15</v>
      </c>
      <c r="C46" s="11">
        <v>21755</v>
      </c>
      <c r="D46" s="89"/>
      <c r="E46" s="89"/>
      <c r="F46" s="89"/>
      <c r="G46" s="85">
        <f t="shared" si="28"/>
        <v>28101.9</v>
      </c>
      <c r="H46" s="90"/>
      <c r="I46" s="92">
        <f t="shared" si="37"/>
        <v>30674.55</v>
      </c>
      <c r="J46" s="85">
        <f t="shared" si="35"/>
        <v>31109.65</v>
      </c>
      <c r="K46" s="85">
        <f t="shared" si="36"/>
        <v>31544.75</v>
      </c>
      <c r="L46" s="85">
        <f t="shared" si="20"/>
        <v>32197.4</v>
      </c>
      <c r="M46" s="85">
        <f t="shared" si="10"/>
        <v>32632.5</v>
      </c>
      <c r="N46" s="85">
        <f t="shared" si="21"/>
        <v>32850.050000000003</v>
      </c>
      <c r="O46" s="85">
        <f t="shared" si="18"/>
        <v>33285.15</v>
      </c>
      <c r="P46" s="90"/>
      <c r="Q46" s="85">
        <f t="shared" si="38"/>
        <v>34583.599999999999</v>
      </c>
      <c r="R46" s="91"/>
      <c r="S46" s="91"/>
      <c r="T46" s="85">
        <f t="shared" si="34"/>
        <v>34808</v>
      </c>
      <c r="U46" s="91"/>
      <c r="V46" s="91"/>
      <c r="W46" s="91"/>
      <c r="X46" s="91"/>
      <c r="Y46" s="91"/>
      <c r="Z46" s="91"/>
    </row>
    <row r="47" spans="1:26" s="4" customFormat="1" ht="16.5" thickTop="1" thickBot="1">
      <c r="A47" s="61" t="s">
        <v>16</v>
      </c>
      <c r="B47" s="10">
        <v>0.15</v>
      </c>
      <c r="C47" s="19">
        <v>21280</v>
      </c>
      <c r="D47" s="89"/>
      <c r="E47" s="89"/>
      <c r="F47" s="89"/>
      <c r="G47" s="85">
        <f t="shared" si="28"/>
        <v>27777.4</v>
      </c>
      <c r="H47" s="90"/>
      <c r="I47" s="92">
        <f t="shared" si="37"/>
        <v>30004.799999999999</v>
      </c>
      <c r="J47" s="85">
        <f t="shared" si="35"/>
        <v>30430.400000000001</v>
      </c>
      <c r="K47" s="85">
        <f t="shared" si="36"/>
        <v>30856</v>
      </c>
      <c r="L47" s="85">
        <f t="shared" si="20"/>
        <v>31494.400000000001</v>
      </c>
      <c r="M47" s="85">
        <f t="shared" si="10"/>
        <v>31920</v>
      </c>
      <c r="N47" s="85">
        <f t="shared" si="21"/>
        <v>32132.800000000003</v>
      </c>
      <c r="O47" s="85">
        <f t="shared" si="18"/>
        <v>32558.400000000001</v>
      </c>
      <c r="P47" s="90"/>
      <c r="Q47" s="85">
        <f t="shared" si="38"/>
        <v>34103.1</v>
      </c>
      <c r="R47" s="91"/>
      <c r="S47" s="91"/>
      <c r="T47" s="85">
        <f t="shared" si="34"/>
        <v>34048</v>
      </c>
      <c r="U47" s="91"/>
      <c r="V47" s="91"/>
      <c r="W47" s="91"/>
      <c r="X47" s="91"/>
      <c r="Y47" s="91"/>
      <c r="Z47" s="91"/>
    </row>
    <row r="48" spans="1:26" s="4" customFormat="1" ht="16.5" thickTop="1" thickBot="1">
      <c r="A48" s="61" t="s">
        <v>17</v>
      </c>
      <c r="B48" s="10">
        <v>0.15</v>
      </c>
      <c r="C48" s="19">
        <v>21135</v>
      </c>
      <c r="D48" s="89"/>
      <c r="E48" s="89"/>
      <c r="F48" s="89"/>
      <c r="G48" s="85">
        <f t="shared" si="28"/>
        <v>27536.3</v>
      </c>
      <c r="H48" s="90"/>
      <c r="I48" s="92">
        <f t="shared" si="37"/>
        <v>29800.35</v>
      </c>
      <c r="J48" s="85">
        <f t="shared" si="35"/>
        <v>30223.05</v>
      </c>
      <c r="K48" s="85">
        <f t="shared" si="36"/>
        <v>30645.75</v>
      </c>
      <c r="L48" s="85">
        <f t="shared" si="20"/>
        <v>31279.8</v>
      </c>
      <c r="M48" s="85">
        <f t="shared" si="10"/>
        <v>31702.5</v>
      </c>
      <c r="N48" s="85">
        <f t="shared" si="21"/>
        <v>31913.85</v>
      </c>
      <c r="O48" s="85">
        <f t="shared" si="18"/>
        <v>32336.550000000003</v>
      </c>
      <c r="P48" s="90"/>
      <c r="Q48" s="85">
        <f t="shared" si="38"/>
        <v>33720.25</v>
      </c>
      <c r="R48" s="91"/>
      <c r="S48" s="91"/>
      <c r="T48" s="85">
        <f t="shared" si="34"/>
        <v>33816</v>
      </c>
      <c r="U48" s="91"/>
      <c r="V48" s="91"/>
      <c r="W48" s="91"/>
      <c r="X48" s="91"/>
      <c r="Y48" s="91"/>
      <c r="Z48" s="91"/>
    </row>
    <row r="49" spans="1:26" s="4" customFormat="1" ht="16.5" thickTop="1" thickBot="1">
      <c r="A49" s="61" t="s">
        <v>20</v>
      </c>
      <c r="B49" s="10">
        <v>0.15</v>
      </c>
      <c r="C49" s="19">
        <v>20537</v>
      </c>
      <c r="D49" s="89"/>
      <c r="E49" s="89"/>
      <c r="F49" s="89"/>
      <c r="G49" s="85">
        <f t="shared" si="28"/>
        <v>26764.06</v>
      </c>
      <c r="H49" s="90"/>
      <c r="I49" s="92">
        <f t="shared" si="37"/>
        <v>28957.17</v>
      </c>
      <c r="J49" s="85">
        <f t="shared" si="35"/>
        <v>29367.91</v>
      </c>
      <c r="K49" s="85">
        <f t="shared" si="36"/>
        <v>29778.65</v>
      </c>
      <c r="L49" s="85">
        <f t="shared" si="20"/>
        <v>30394.760000000002</v>
      </c>
      <c r="M49" s="85">
        <f t="shared" si="10"/>
        <v>30805.5</v>
      </c>
      <c r="N49" s="85">
        <f t="shared" si="21"/>
        <v>31010.870000000003</v>
      </c>
      <c r="O49" s="85">
        <f t="shared" si="18"/>
        <v>31421.61</v>
      </c>
      <c r="P49" s="90"/>
      <c r="Q49" s="85">
        <f t="shared" si="38"/>
        <v>32984</v>
      </c>
      <c r="R49" s="91"/>
      <c r="S49" s="91"/>
      <c r="T49" s="85">
        <f t="shared" si="34"/>
        <v>32859.199999999997</v>
      </c>
      <c r="U49" s="91"/>
      <c r="V49" s="91"/>
      <c r="W49" s="91"/>
      <c r="X49" s="91"/>
      <c r="Y49" s="91"/>
      <c r="Z49" s="91"/>
    </row>
    <row r="50" spans="1:26" s="4" customFormat="1" ht="16.5" thickTop="1" thickBot="1">
      <c r="A50" s="61" t="s">
        <v>37</v>
      </c>
      <c r="B50" s="10">
        <v>0.15</v>
      </c>
      <c r="C50" s="11">
        <v>19195</v>
      </c>
      <c r="D50" s="89"/>
      <c r="E50" s="89"/>
      <c r="F50" s="89"/>
      <c r="G50" s="85">
        <f t="shared" si="28"/>
        <v>25488.1</v>
      </c>
      <c r="H50" s="90"/>
      <c r="I50" s="92">
        <f t="shared" si="37"/>
        <v>27064.95</v>
      </c>
      <c r="J50" s="85">
        <f t="shared" si="35"/>
        <v>27448.85</v>
      </c>
      <c r="K50" s="85">
        <f t="shared" si="36"/>
        <v>27832.75</v>
      </c>
      <c r="L50" s="85">
        <f t="shared" si="20"/>
        <v>28408.6</v>
      </c>
      <c r="M50" s="85">
        <f t="shared" si="10"/>
        <v>28792.5</v>
      </c>
      <c r="N50" s="85">
        <f t="shared" si="21"/>
        <v>28984.45</v>
      </c>
      <c r="O50" s="85">
        <f t="shared" si="18"/>
        <v>29368.35</v>
      </c>
      <c r="P50" s="90"/>
      <c r="Q50" s="85">
        <f t="shared" si="38"/>
        <v>32759.25</v>
      </c>
      <c r="R50" s="91"/>
      <c r="S50" s="91"/>
      <c r="T50" s="85">
        <f t="shared" si="34"/>
        <v>30712</v>
      </c>
      <c r="U50" s="91"/>
      <c r="V50" s="91"/>
      <c r="W50" s="91"/>
      <c r="X50" s="91"/>
      <c r="Y50" s="91"/>
      <c r="Z50" s="91"/>
    </row>
    <row r="51" spans="1:26" s="4" customFormat="1" ht="16.5" thickTop="1" thickBot="1">
      <c r="A51" s="61" t="s">
        <v>108</v>
      </c>
      <c r="B51" s="10">
        <v>0.13</v>
      </c>
      <c r="C51" s="11">
        <v>22291</v>
      </c>
      <c r="D51" s="89"/>
      <c r="E51" s="89"/>
      <c r="F51" s="89"/>
      <c r="G51" s="85">
        <f t="shared" si="28"/>
        <v>26664.58</v>
      </c>
      <c r="H51" s="90"/>
      <c r="I51" s="92">
        <f t="shared" si="37"/>
        <v>31430.309999999998</v>
      </c>
      <c r="J51" s="85">
        <f t="shared" si="35"/>
        <v>31876.129999999997</v>
      </c>
      <c r="K51" s="85">
        <f t="shared" si="36"/>
        <v>32321.95</v>
      </c>
      <c r="L51" s="85">
        <f t="shared" si="20"/>
        <v>32990.68</v>
      </c>
      <c r="M51" s="85">
        <f t="shared" si="10"/>
        <v>33436.5</v>
      </c>
      <c r="N51" s="85">
        <f t="shared" si="21"/>
        <v>33659.410000000003</v>
      </c>
      <c r="O51" s="85">
        <f t="shared" si="18"/>
        <v>34105.230000000003</v>
      </c>
      <c r="P51" s="90"/>
      <c r="Q51" s="85">
        <f t="shared" ref="Q51:Q52" si="39">(C49*0.55)+C49</f>
        <v>31832.35</v>
      </c>
      <c r="R51" s="91"/>
      <c r="S51" s="91"/>
      <c r="T51" s="85">
        <f t="shared" si="34"/>
        <v>35665.599999999999</v>
      </c>
      <c r="U51" s="91"/>
      <c r="V51" s="91"/>
      <c r="W51" s="91"/>
      <c r="X51" s="91"/>
      <c r="Y51" s="91"/>
      <c r="Z51" s="91"/>
    </row>
    <row r="52" spans="1:26" s="4" customFormat="1" ht="16.5" thickTop="1" thickBot="1">
      <c r="A52" s="61" t="s">
        <v>109</v>
      </c>
      <c r="B52" s="10">
        <v>0.13</v>
      </c>
      <c r="C52" s="11">
        <v>21135</v>
      </c>
      <c r="D52" s="89"/>
      <c r="E52" s="89"/>
      <c r="F52" s="89"/>
      <c r="G52" s="85" t="e">
        <f>(C52*0.38)+#REF!</f>
        <v>#REF!</v>
      </c>
      <c r="H52" s="90"/>
      <c r="I52" s="92">
        <f t="shared" si="37"/>
        <v>29800.35</v>
      </c>
      <c r="J52" s="85">
        <f t="shared" si="35"/>
        <v>30223.05</v>
      </c>
      <c r="K52" s="85">
        <f t="shared" si="36"/>
        <v>30645.75</v>
      </c>
      <c r="L52" s="85">
        <f t="shared" si="20"/>
        <v>31279.8</v>
      </c>
      <c r="M52" s="85">
        <f t="shared" si="10"/>
        <v>31702.5</v>
      </c>
      <c r="N52" s="85">
        <f t="shared" si="21"/>
        <v>31913.85</v>
      </c>
      <c r="O52" s="85">
        <f t="shared" si="18"/>
        <v>32336.550000000003</v>
      </c>
      <c r="P52" s="90"/>
      <c r="Q52" s="85">
        <f t="shared" si="39"/>
        <v>29752.25</v>
      </c>
      <c r="R52" s="91"/>
      <c r="S52" s="91"/>
      <c r="T52" s="85">
        <f t="shared" si="34"/>
        <v>33816</v>
      </c>
      <c r="U52" s="91"/>
      <c r="V52" s="91"/>
      <c r="W52" s="91"/>
      <c r="X52" s="91"/>
      <c r="Y52" s="91"/>
      <c r="Z52" s="91"/>
    </row>
    <row r="53" spans="1:26" s="4" customFormat="1" ht="16.5" thickTop="1" thickBot="1">
      <c r="A53" s="61" t="s">
        <v>49</v>
      </c>
      <c r="B53" s="10">
        <v>0.13</v>
      </c>
      <c r="C53" s="11">
        <v>20929</v>
      </c>
      <c r="D53" s="89"/>
      <c r="E53" s="92">
        <f>(C53*0.33)+C53</f>
        <v>27835.57</v>
      </c>
      <c r="F53" s="92">
        <f>(C53*0.36)+C53</f>
        <v>28463.439999999999</v>
      </c>
      <c r="G53" s="85">
        <f>(C53*0.38)+C73</f>
        <v>7953.02</v>
      </c>
      <c r="H53" s="85">
        <f>(C53*0.39)+C53</f>
        <v>29091.31</v>
      </c>
      <c r="I53" s="92">
        <f t="shared" si="37"/>
        <v>29509.89</v>
      </c>
      <c r="J53" s="85">
        <f t="shared" si="35"/>
        <v>29928.47</v>
      </c>
      <c r="K53" s="91"/>
      <c r="L53" s="91"/>
      <c r="M53" s="91"/>
      <c r="N53" s="90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</row>
    <row r="54" spans="1:26" s="4" customFormat="1" ht="16.5" thickTop="1" thickBot="1">
      <c r="A54" s="61" t="s">
        <v>110</v>
      </c>
      <c r="B54" s="10">
        <v>0.13</v>
      </c>
      <c r="C54" s="11">
        <v>20826</v>
      </c>
      <c r="D54" s="89"/>
      <c r="E54" s="92">
        <f>(C54*0.33)+C54</f>
        <v>27698.58</v>
      </c>
      <c r="F54" s="92">
        <f t="shared" ref="F54:F55" si="40">(C54*0.36)+C54</f>
        <v>28323.360000000001</v>
      </c>
      <c r="G54" s="85">
        <f>(C54*0.38)+C74</f>
        <v>7913.88</v>
      </c>
      <c r="H54" s="85">
        <f t="shared" ref="H54:H55" si="41">(C54*0.39)+C54</f>
        <v>28948.14</v>
      </c>
      <c r="I54" s="92">
        <f t="shared" si="37"/>
        <v>29364.66</v>
      </c>
      <c r="J54" s="85">
        <f t="shared" si="35"/>
        <v>29781.18</v>
      </c>
      <c r="K54" s="91"/>
      <c r="L54" s="91"/>
      <c r="M54" s="91"/>
      <c r="N54" s="90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</row>
    <row r="55" spans="1:26" s="4" customFormat="1" ht="16.5" thickTop="1" thickBot="1">
      <c r="A55" s="61" t="s">
        <v>21</v>
      </c>
      <c r="B55" s="10">
        <v>0.13</v>
      </c>
      <c r="C55" s="19">
        <v>20434</v>
      </c>
      <c r="D55" s="89"/>
      <c r="E55" s="92">
        <f t="shared" ref="E55:E72" si="42">(C55*0.33)+C55</f>
        <v>27177.22</v>
      </c>
      <c r="F55" s="92">
        <f t="shared" si="40"/>
        <v>27790.239999999998</v>
      </c>
      <c r="G55" s="85">
        <f>(C55*0.38)+C75</f>
        <v>7764.92</v>
      </c>
      <c r="H55" s="85">
        <f t="shared" si="41"/>
        <v>28403.260000000002</v>
      </c>
      <c r="I55" s="92">
        <f t="shared" si="37"/>
        <v>28811.94</v>
      </c>
      <c r="J55" s="85">
        <f t="shared" si="35"/>
        <v>29220.62</v>
      </c>
      <c r="K55" s="91"/>
      <c r="L55" s="91"/>
      <c r="M55" s="91"/>
      <c r="N55" s="90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</row>
    <row r="56" spans="1:26" s="4" customFormat="1" ht="16.5" thickTop="1" thickBot="1">
      <c r="A56" s="61" t="s">
        <v>77</v>
      </c>
      <c r="B56" s="10">
        <v>0.13</v>
      </c>
      <c r="C56" s="11">
        <v>19195</v>
      </c>
      <c r="D56" s="89"/>
      <c r="E56" s="92">
        <f t="shared" si="42"/>
        <v>25529.35</v>
      </c>
      <c r="F56" s="92">
        <f t="shared" ref="F56:F72" si="43">(C56*0.36)+C56</f>
        <v>26105.200000000001</v>
      </c>
      <c r="G56" s="85">
        <f>(C56*0.38)+C76</f>
        <v>7294.1</v>
      </c>
      <c r="H56" s="85">
        <f t="shared" ref="H56:H57" si="44">(C56*0.39)+C56</f>
        <v>26681.05</v>
      </c>
      <c r="I56" s="92">
        <f t="shared" si="37"/>
        <v>27064.95</v>
      </c>
      <c r="J56" s="85">
        <f t="shared" si="35"/>
        <v>27448.85</v>
      </c>
      <c r="K56" s="91"/>
      <c r="L56" s="91"/>
      <c r="M56" s="91"/>
      <c r="N56" s="90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</row>
    <row r="57" spans="1:26" s="4" customFormat="1" ht="16.5" thickTop="1" thickBot="1">
      <c r="A57" s="61" t="s">
        <v>67</v>
      </c>
      <c r="B57" s="10">
        <v>0.13</v>
      </c>
      <c r="C57" s="11">
        <v>19030</v>
      </c>
      <c r="D57" s="89"/>
      <c r="E57" s="92">
        <f t="shared" si="42"/>
        <v>25309.9</v>
      </c>
      <c r="F57" s="92">
        <f t="shared" si="43"/>
        <v>25880.799999999999</v>
      </c>
      <c r="G57" s="85">
        <f>(C57*0.38)+C77</f>
        <v>7231.4</v>
      </c>
      <c r="H57" s="85">
        <f t="shared" si="44"/>
        <v>26451.7</v>
      </c>
      <c r="I57" s="92">
        <f t="shared" si="37"/>
        <v>26832.3</v>
      </c>
      <c r="J57" s="85">
        <f t="shared" si="35"/>
        <v>27212.9</v>
      </c>
      <c r="K57" s="91"/>
      <c r="L57" s="91"/>
      <c r="M57" s="91"/>
      <c r="N57" s="90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</row>
    <row r="58" spans="1:26" s="4" customFormat="1" ht="16.5" thickTop="1" thickBot="1">
      <c r="A58" s="61" t="s">
        <v>44</v>
      </c>
      <c r="B58" s="10">
        <v>0.13</v>
      </c>
      <c r="C58" s="11">
        <v>17960</v>
      </c>
      <c r="D58" s="89"/>
      <c r="E58" s="92">
        <f t="shared" si="42"/>
        <v>23886.799999999999</v>
      </c>
      <c r="F58" s="92">
        <f t="shared" si="43"/>
        <v>24425.599999999999</v>
      </c>
      <c r="G58" s="85">
        <f>(C58*0.38)+C78</f>
        <v>6824.8</v>
      </c>
      <c r="H58" s="85">
        <f>(C58*0.39)+C58</f>
        <v>24964.400000000001</v>
      </c>
      <c r="I58" s="92">
        <f t="shared" si="37"/>
        <v>25323.599999999999</v>
      </c>
      <c r="J58" s="85">
        <f t="shared" si="35"/>
        <v>25682.799999999999</v>
      </c>
      <c r="K58" s="91"/>
      <c r="L58" s="91"/>
      <c r="M58" s="91"/>
      <c r="N58" s="90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</row>
    <row r="59" spans="1:26" s="4" customFormat="1" ht="16.5" thickTop="1" thickBot="1">
      <c r="A59" s="61" t="s">
        <v>62</v>
      </c>
      <c r="B59" s="10">
        <v>0.1</v>
      </c>
      <c r="C59" s="11">
        <v>21858</v>
      </c>
      <c r="D59" s="92">
        <f>(C59*0.3)+C59</f>
        <v>28415.4</v>
      </c>
      <c r="E59" s="92">
        <f t="shared" si="42"/>
        <v>29071.14</v>
      </c>
      <c r="F59" s="92">
        <f t="shared" si="43"/>
        <v>29726.880000000001</v>
      </c>
      <c r="G59" s="85">
        <f>(C59*0.38)+C79</f>
        <v>8306.0400000000009</v>
      </c>
      <c r="H59" s="91"/>
      <c r="I59" s="91"/>
      <c r="J59" s="91"/>
      <c r="K59" s="91"/>
      <c r="L59" s="91"/>
      <c r="M59" s="91"/>
      <c r="N59" s="90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</row>
    <row r="60" spans="1:26" s="4" customFormat="1" ht="16.5" thickTop="1" thickBot="1">
      <c r="A60" s="61" t="s">
        <v>48</v>
      </c>
      <c r="B60" s="10">
        <v>0.1</v>
      </c>
      <c r="C60" s="11">
        <v>21775</v>
      </c>
      <c r="D60" s="92">
        <f t="shared" ref="D60:D72" si="45">(C60*0.3)+C60</f>
        <v>28307.5</v>
      </c>
      <c r="E60" s="92">
        <f t="shared" si="42"/>
        <v>28960.75</v>
      </c>
      <c r="F60" s="92">
        <f t="shared" si="43"/>
        <v>29614</v>
      </c>
      <c r="G60" s="85">
        <f>(C60*0.38)+C80</f>
        <v>8274.5</v>
      </c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</row>
    <row r="61" spans="1:26" s="4" customFormat="1" ht="16.5" thickTop="1" thickBot="1">
      <c r="A61" s="61" t="s">
        <v>27</v>
      </c>
      <c r="B61" s="10">
        <v>0.1</v>
      </c>
      <c r="C61" s="19">
        <v>21672</v>
      </c>
      <c r="D61" s="92">
        <f t="shared" si="45"/>
        <v>28173.599999999999</v>
      </c>
      <c r="E61" s="92">
        <f t="shared" si="42"/>
        <v>28823.760000000002</v>
      </c>
      <c r="F61" s="92">
        <f t="shared" si="43"/>
        <v>29473.919999999998</v>
      </c>
      <c r="G61" s="85">
        <f>(C61*0.38)+C81</f>
        <v>8235.36</v>
      </c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</row>
    <row r="62" spans="1:26" s="4" customFormat="1" ht="16.5" thickTop="1" thickBot="1">
      <c r="A62" s="61" t="s">
        <v>111</v>
      </c>
      <c r="B62" s="10">
        <v>0.1</v>
      </c>
      <c r="C62" s="19">
        <v>21301</v>
      </c>
      <c r="D62" s="92">
        <f t="shared" si="45"/>
        <v>27691.3</v>
      </c>
      <c r="E62" s="92">
        <f t="shared" si="42"/>
        <v>28330.33</v>
      </c>
      <c r="F62" s="92">
        <f t="shared" si="43"/>
        <v>28969.360000000001</v>
      </c>
      <c r="G62" s="85">
        <f>(C62*0.38)+C82</f>
        <v>8094.38</v>
      </c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</row>
    <row r="63" spans="1:26" s="4" customFormat="1" ht="16.5" thickTop="1" thickBot="1">
      <c r="A63" s="61" t="s">
        <v>112</v>
      </c>
      <c r="B63" s="10">
        <v>0.1</v>
      </c>
      <c r="C63" s="19">
        <v>21259</v>
      </c>
      <c r="D63" s="92">
        <f t="shared" si="45"/>
        <v>27636.7</v>
      </c>
      <c r="E63" s="92">
        <f t="shared" si="42"/>
        <v>28274.47</v>
      </c>
      <c r="F63" s="92">
        <f t="shared" si="43"/>
        <v>28912.239999999998</v>
      </c>
      <c r="G63" s="85">
        <f>(C63*0.38)+C83</f>
        <v>8078.42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</row>
    <row r="64" spans="1:26" s="4" customFormat="1" ht="16.5" thickTop="1" thickBot="1">
      <c r="A64" s="61" t="s">
        <v>19</v>
      </c>
      <c r="B64" s="10">
        <v>0.1</v>
      </c>
      <c r="C64" s="19">
        <v>21218</v>
      </c>
      <c r="D64" s="92">
        <f t="shared" si="45"/>
        <v>27583.4</v>
      </c>
      <c r="E64" s="92">
        <f t="shared" si="42"/>
        <v>28219.940000000002</v>
      </c>
      <c r="F64" s="92">
        <f t="shared" si="43"/>
        <v>28856.48</v>
      </c>
      <c r="G64" s="85">
        <f>(C64*0.38)+C84</f>
        <v>8062.84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</row>
    <row r="65" spans="1:26" s="4" customFormat="1" ht="16.5" thickTop="1" thickBot="1">
      <c r="A65" s="61" t="s">
        <v>18</v>
      </c>
      <c r="B65" s="10">
        <v>0.1</v>
      </c>
      <c r="C65" s="19">
        <v>20950</v>
      </c>
      <c r="D65" s="92">
        <f t="shared" si="45"/>
        <v>27235</v>
      </c>
      <c r="E65" s="92">
        <f t="shared" si="42"/>
        <v>27863.5</v>
      </c>
      <c r="F65" s="92">
        <f t="shared" si="43"/>
        <v>28492</v>
      </c>
      <c r="G65" s="85">
        <f>(C65*0.38)+C85</f>
        <v>7961</v>
      </c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</row>
    <row r="66" spans="1:26" s="4" customFormat="1" ht="16.5" thickTop="1" thickBot="1">
      <c r="A66" s="61" t="s">
        <v>22</v>
      </c>
      <c r="B66" s="10">
        <v>0.1</v>
      </c>
      <c r="C66" s="19">
        <v>20310</v>
      </c>
      <c r="D66" s="92">
        <f t="shared" si="45"/>
        <v>26403</v>
      </c>
      <c r="E66" s="92">
        <f t="shared" si="42"/>
        <v>27012.3</v>
      </c>
      <c r="F66" s="92">
        <f t="shared" si="43"/>
        <v>27621.599999999999</v>
      </c>
      <c r="G66" s="85">
        <f>(C66*0.38)+C86</f>
        <v>7717.8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</row>
    <row r="67" spans="1:26" s="4" customFormat="1" ht="16.5" thickTop="1" thickBot="1">
      <c r="A67" s="61" t="s">
        <v>24</v>
      </c>
      <c r="B67" s="10">
        <v>0.1</v>
      </c>
      <c r="C67" s="11">
        <v>19835</v>
      </c>
      <c r="D67" s="92">
        <f t="shared" si="45"/>
        <v>25785.5</v>
      </c>
      <c r="E67" s="92">
        <f t="shared" si="42"/>
        <v>26380.55</v>
      </c>
      <c r="F67" s="92">
        <f t="shared" si="43"/>
        <v>26975.599999999999</v>
      </c>
      <c r="G67" s="85">
        <f>(C67*0.38)+C87</f>
        <v>7537.3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</row>
    <row r="68" spans="1:26" s="4" customFormat="1" ht="16.5" thickTop="1" thickBot="1">
      <c r="A68" s="61" t="s">
        <v>113</v>
      </c>
      <c r="B68" s="10">
        <v>0.1</v>
      </c>
      <c r="C68" s="11">
        <v>19691</v>
      </c>
      <c r="D68" s="92">
        <f t="shared" si="45"/>
        <v>25598.3</v>
      </c>
      <c r="E68" s="92">
        <f t="shared" si="42"/>
        <v>26189.03</v>
      </c>
      <c r="F68" s="92">
        <f t="shared" si="43"/>
        <v>26779.759999999998</v>
      </c>
      <c r="G68" s="85">
        <f>(C68*0.38)+C88</f>
        <v>7482.58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</row>
    <row r="69" spans="1:26" s="4" customFormat="1" ht="16.5" thickTop="1" thickBot="1">
      <c r="A69" s="61" t="s">
        <v>64</v>
      </c>
      <c r="B69" s="10">
        <v>0.1</v>
      </c>
      <c r="C69" s="11">
        <v>19505</v>
      </c>
      <c r="D69" s="92">
        <f t="shared" si="45"/>
        <v>25356.5</v>
      </c>
      <c r="E69" s="92">
        <f t="shared" si="42"/>
        <v>25941.65</v>
      </c>
      <c r="F69" s="92">
        <f t="shared" si="43"/>
        <v>26526.799999999999</v>
      </c>
      <c r="G69" s="85">
        <f>(C69*0.38)+C89</f>
        <v>7411.9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</row>
    <row r="70" spans="1:26" s="4" customFormat="1" ht="16.5" thickTop="1" thickBot="1">
      <c r="A70" s="61" t="s">
        <v>66</v>
      </c>
      <c r="B70" s="10">
        <v>0.1</v>
      </c>
      <c r="C70" s="11">
        <v>18960</v>
      </c>
      <c r="D70" s="92">
        <f t="shared" si="45"/>
        <v>24648</v>
      </c>
      <c r="E70" s="92">
        <f t="shared" si="42"/>
        <v>25216.799999999999</v>
      </c>
      <c r="F70" s="92">
        <f t="shared" si="43"/>
        <v>25785.599999999999</v>
      </c>
      <c r="G70" s="85">
        <f>(C70*0.38)+C87</f>
        <v>7204.8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</row>
    <row r="71" spans="1:26" s="4" customFormat="1" ht="16.5" thickTop="1" thickBot="1">
      <c r="A71" s="61" t="s">
        <v>50</v>
      </c>
      <c r="B71" s="10">
        <v>0.1</v>
      </c>
      <c r="C71" s="19">
        <v>18194</v>
      </c>
      <c r="D71" s="92">
        <f t="shared" si="45"/>
        <v>23652.2</v>
      </c>
      <c r="E71" s="92">
        <f t="shared" si="42"/>
        <v>24198.02</v>
      </c>
      <c r="F71" s="92">
        <f t="shared" si="43"/>
        <v>24743.84</v>
      </c>
      <c r="G71" s="85">
        <f>(C71*0.38)+C88</f>
        <v>6913.72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</row>
    <row r="72" spans="1:26" s="4" customFormat="1" ht="16.5" thickTop="1" thickBot="1">
      <c r="A72" s="61" t="s">
        <v>43</v>
      </c>
      <c r="B72" s="10">
        <v>0.1</v>
      </c>
      <c r="C72" s="11">
        <v>18194</v>
      </c>
      <c r="D72" s="92">
        <f t="shared" si="45"/>
        <v>23652.2</v>
      </c>
      <c r="E72" s="92">
        <f t="shared" si="42"/>
        <v>24198.02</v>
      </c>
      <c r="F72" s="92">
        <f t="shared" si="43"/>
        <v>24743.84</v>
      </c>
      <c r="G72" s="85">
        <f>(C72*0.38)+C89</f>
        <v>6913.72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</row>
    <row r="73" spans="1:26" ht="16.5" thickTop="1"/>
  </sheetData>
  <mergeCells count="1">
    <mergeCell ref="A2:Z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opLeftCell="A13" workbookViewId="0">
      <selection activeCell="H22" sqref="H22"/>
    </sheetView>
  </sheetViews>
  <sheetFormatPr defaultColWidth="9.140625" defaultRowHeight="15"/>
  <cols>
    <col min="1" max="1" width="34.140625" style="137" customWidth="1"/>
    <col min="2" max="3" width="13.7109375" style="1" customWidth="1"/>
    <col min="4" max="16384" width="9.140625" style="1"/>
  </cols>
  <sheetData>
    <row r="1" spans="1:21" ht="16.5" thickTop="1" thickBot="1">
      <c r="A1" s="70" t="s">
        <v>231</v>
      </c>
      <c r="B1" s="71" t="s">
        <v>232</v>
      </c>
      <c r="C1" s="72"/>
      <c r="D1" s="71" t="s">
        <v>233</v>
      </c>
      <c r="E1" s="73"/>
      <c r="F1" s="73"/>
      <c r="G1" s="73"/>
      <c r="H1" s="73"/>
      <c r="I1" s="73"/>
      <c r="J1" s="72"/>
    </row>
    <row r="2" spans="1:21" ht="15.75" thickTop="1">
      <c r="A2" s="117" t="s">
        <v>100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9"/>
    </row>
    <row r="3" spans="1:21">
      <c r="A3" s="120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2"/>
    </row>
    <row r="4" spans="1:21" ht="15.75" thickBot="1">
      <c r="A4" s="123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5"/>
    </row>
    <row r="5" spans="1:21" ht="17.25" thickTop="1" thickBot="1">
      <c r="A5" s="135" t="s">
        <v>96</v>
      </c>
      <c r="B5" s="74" t="s">
        <v>95</v>
      </c>
      <c r="C5" s="75" t="s">
        <v>99</v>
      </c>
      <c r="D5" s="87">
        <v>0.3</v>
      </c>
      <c r="E5" s="88">
        <v>0.33</v>
      </c>
      <c r="F5" s="87">
        <v>0.36</v>
      </c>
      <c r="G5" s="88">
        <v>0.38</v>
      </c>
      <c r="H5" s="87">
        <v>0.41</v>
      </c>
      <c r="I5" s="88">
        <v>0.43</v>
      </c>
      <c r="J5" s="87">
        <v>0.45</v>
      </c>
      <c r="K5" s="88">
        <v>0.48</v>
      </c>
      <c r="L5" s="87">
        <v>0.5</v>
      </c>
      <c r="M5" s="87">
        <v>0.51</v>
      </c>
      <c r="N5" s="88">
        <v>0.53</v>
      </c>
      <c r="O5" s="87">
        <v>0.55000000000000004</v>
      </c>
      <c r="P5" s="88">
        <v>0.56000000000000005</v>
      </c>
      <c r="Q5" s="87">
        <v>0.57999999999999996</v>
      </c>
      <c r="R5" s="88">
        <v>0.6</v>
      </c>
      <c r="S5" s="76">
        <v>0.63</v>
      </c>
    </row>
    <row r="6" spans="1:21" s="4" customFormat="1" ht="17.25" thickTop="1" thickBot="1">
      <c r="A6" s="61" t="s">
        <v>70</v>
      </c>
      <c r="B6" s="13">
        <v>0.23</v>
      </c>
      <c r="C6" s="11">
        <v>24273</v>
      </c>
      <c r="D6" s="93"/>
      <c r="E6" s="93"/>
      <c r="F6" s="93"/>
      <c r="G6" s="93"/>
      <c r="H6" s="93"/>
      <c r="I6" s="93"/>
      <c r="J6" s="94"/>
      <c r="K6" s="94"/>
      <c r="L6" s="94"/>
      <c r="M6" s="94"/>
      <c r="N6" s="94"/>
      <c r="O6" s="90"/>
      <c r="P6" s="90"/>
      <c r="Q6" s="90"/>
      <c r="R6" s="90"/>
      <c r="S6" s="85">
        <f>(C6*0.63)+C6</f>
        <v>39564.99</v>
      </c>
      <c r="T6" s="7"/>
      <c r="U6" s="7"/>
    </row>
    <row r="7" spans="1:21" s="4" customFormat="1" ht="17.25" thickTop="1" thickBot="1">
      <c r="A7" s="61" t="s">
        <v>63</v>
      </c>
      <c r="B7" s="13">
        <v>0.2</v>
      </c>
      <c r="C7" s="11">
        <v>25532</v>
      </c>
      <c r="D7" s="93"/>
      <c r="E7" s="93"/>
      <c r="F7" s="93"/>
      <c r="G7" s="93"/>
      <c r="H7" s="93"/>
      <c r="I7" s="93"/>
      <c r="J7" s="85">
        <f t="shared" ref="J7:J13" si="0">(C7*0.45)+C7</f>
        <v>37021.4</v>
      </c>
      <c r="K7" s="90"/>
      <c r="L7" s="90"/>
      <c r="M7" s="90"/>
      <c r="N7" s="85">
        <f>(C7*0.53)+C7</f>
        <v>39063.96</v>
      </c>
      <c r="O7" s="85">
        <f t="shared" ref="O7:O13" si="1">(C7*0.55)+C7</f>
        <v>39574.6</v>
      </c>
      <c r="P7" s="85">
        <f>(C7*0.56)+C7</f>
        <v>39829.919999999998</v>
      </c>
      <c r="Q7" s="85">
        <f t="shared" ref="Q7:Q16" si="2">(C7*0.58)+C7</f>
        <v>40340.559999999998</v>
      </c>
      <c r="R7" s="85">
        <f>(C7*0.6)+C7</f>
        <v>40851.199999999997</v>
      </c>
      <c r="S7" s="85">
        <f t="shared" ref="S7:S12" si="3">(C7*0.63)+C7</f>
        <v>41617.160000000003</v>
      </c>
      <c r="T7" s="7"/>
      <c r="U7" s="7"/>
    </row>
    <row r="8" spans="1:21" s="4" customFormat="1" ht="17.25" thickTop="1" thickBot="1">
      <c r="A8" s="61" t="s">
        <v>73</v>
      </c>
      <c r="B8" s="13">
        <v>0.2</v>
      </c>
      <c r="C8" s="11">
        <v>25181</v>
      </c>
      <c r="D8" s="93"/>
      <c r="E8" s="93"/>
      <c r="F8" s="93"/>
      <c r="G8" s="93"/>
      <c r="H8" s="93"/>
      <c r="I8" s="93"/>
      <c r="J8" s="85">
        <f t="shared" si="0"/>
        <v>36512.449999999997</v>
      </c>
      <c r="K8" s="95"/>
      <c r="L8" s="139">
        <f>(C8*0.5)+C8</f>
        <v>37771.5</v>
      </c>
      <c r="M8" s="90"/>
      <c r="N8" s="85">
        <f t="shared" ref="N8:N34" si="4">(C8*0.53)+C8</f>
        <v>38526.93</v>
      </c>
      <c r="O8" s="85">
        <f t="shared" si="1"/>
        <v>39030.550000000003</v>
      </c>
      <c r="P8" s="85">
        <f t="shared" ref="P8:P16" si="5">(C8*0.56)+C8</f>
        <v>39282.36</v>
      </c>
      <c r="Q8" s="85">
        <f>(C8*0.58)+C8</f>
        <v>39785.979999999996</v>
      </c>
      <c r="R8" s="85">
        <f t="shared" ref="R8:R12" si="6">(C8*0.6)+C8</f>
        <v>40289.599999999999</v>
      </c>
      <c r="S8" s="85">
        <f t="shared" si="3"/>
        <v>41045.03</v>
      </c>
      <c r="T8" s="7"/>
      <c r="U8" s="7"/>
    </row>
    <row r="9" spans="1:21" s="4" customFormat="1" ht="17.25" thickTop="1" thickBot="1">
      <c r="A9" s="61" t="s">
        <v>103</v>
      </c>
      <c r="B9" s="13">
        <v>0.2</v>
      </c>
      <c r="C9" s="11">
        <v>24933</v>
      </c>
      <c r="D9" s="93"/>
      <c r="E9" s="93"/>
      <c r="F9" s="93"/>
      <c r="G9" s="93"/>
      <c r="H9" s="93"/>
      <c r="I9" s="93"/>
      <c r="J9" s="85">
        <f t="shared" si="0"/>
        <v>36152.85</v>
      </c>
      <c r="K9" s="95"/>
      <c r="L9" s="139">
        <f t="shared" ref="L9:L34" si="7">(C9*0.5)+C9</f>
        <v>37399.5</v>
      </c>
      <c r="M9" s="90"/>
      <c r="N9" s="85">
        <f t="shared" si="4"/>
        <v>38147.49</v>
      </c>
      <c r="O9" s="85">
        <f t="shared" si="1"/>
        <v>38646.15</v>
      </c>
      <c r="P9" s="85">
        <f t="shared" si="5"/>
        <v>38895.480000000003</v>
      </c>
      <c r="Q9" s="85">
        <f>(C9*0.58)+C9</f>
        <v>39394.14</v>
      </c>
      <c r="R9" s="85">
        <f t="shared" si="6"/>
        <v>39892.800000000003</v>
      </c>
      <c r="S9" s="85">
        <f t="shared" si="3"/>
        <v>40640.79</v>
      </c>
      <c r="T9" s="7"/>
      <c r="U9" s="7"/>
    </row>
    <row r="10" spans="1:21" s="4" customFormat="1" ht="17.25" thickTop="1" thickBot="1">
      <c r="A10" s="61" t="s">
        <v>65</v>
      </c>
      <c r="B10" s="13">
        <v>0.2</v>
      </c>
      <c r="C10" s="11">
        <v>24830</v>
      </c>
      <c r="D10" s="96"/>
      <c r="E10" s="96"/>
      <c r="F10" s="96"/>
      <c r="G10" s="96"/>
      <c r="H10" s="96"/>
      <c r="I10" s="96"/>
      <c r="J10" s="85">
        <f t="shared" si="0"/>
        <v>36003.5</v>
      </c>
      <c r="K10" s="97"/>
      <c r="L10" s="139">
        <f t="shared" si="7"/>
        <v>37245</v>
      </c>
      <c r="M10" s="90"/>
      <c r="N10" s="85">
        <f t="shared" si="4"/>
        <v>37989.9</v>
      </c>
      <c r="O10" s="85">
        <f t="shared" si="1"/>
        <v>38486.5</v>
      </c>
      <c r="P10" s="85">
        <f t="shared" si="5"/>
        <v>38734.800000000003</v>
      </c>
      <c r="Q10" s="85">
        <f t="shared" si="2"/>
        <v>39231.4</v>
      </c>
      <c r="R10" s="85">
        <f t="shared" si="6"/>
        <v>39728</v>
      </c>
      <c r="S10" s="85">
        <f t="shared" si="3"/>
        <v>40472.9</v>
      </c>
      <c r="T10" s="7"/>
      <c r="U10" s="7"/>
    </row>
    <row r="11" spans="1:21" s="4" customFormat="1" ht="17.25" thickTop="1" thickBot="1">
      <c r="A11" s="61" t="s">
        <v>71</v>
      </c>
      <c r="B11" s="13">
        <v>0.2</v>
      </c>
      <c r="C11" s="11">
        <v>24541</v>
      </c>
      <c r="D11" s="93"/>
      <c r="E11" s="93"/>
      <c r="F11" s="93"/>
      <c r="G11" s="93"/>
      <c r="H11" s="93"/>
      <c r="I11" s="93"/>
      <c r="J11" s="85">
        <f t="shared" si="0"/>
        <v>35584.449999999997</v>
      </c>
      <c r="K11" s="94"/>
      <c r="L11" s="139">
        <f t="shared" si="7"/>
        <v>36811.5</v>
      </c>
      <c r="M11" s="90"/>
      <c r="N11" s="85">
        <f t="shared" si="4"/>
        <v>37547.730000000003</v>
      </c>
      <c r="O11" s="85">
        <f t="shared" si="1"/>
        <v>38038.550000000003</v>
      </c>
      <c r="P11" s="85">
        <f t="shared" si="5"/>
        <v>38283.96</v>
      </c>
      <c r="Q11" s="85">
        <f t="shared" si="2"/>
        <v>38774.78</v>
      </c>
      <c r="R11" s="85">
        <f t="shared" si="6"/>
        <v>39265.599999999999</v>
      </c>
      <c r="S11" s="85">
        <f t="shared" si="3"/>
        <v>40001.83</v>
      </c>
    </row>
    <row r="12" spans="1:21" s="4" customFormat="1" ht="17.25" thickTop="1" thickBot="1">
      <c r="A12" s="61" t="s">
        <v>104</v>
      </c>
      <c r="B12" s="13">
        <v>0.2</v>
      </c>
      <c r="C12" s="11">
        <v>24500</v>
      </c>
      <c r="D12" s="93"/>
      <c r="E12" s="93"/>
      <c r="F12" s="93"/>
      <c r="G12" s="93"/>
      <c r="H12" s="93"/>
      <c r="I12" s="93"/>
      <c r="J12" s="85">
        <f t="shared" si="0"/>
        <v>35525</v>
      </c>
      <c r="K12" s="94"/>
      <c r="L12" s="139">
        <f t="shared" si="7"/>
        <v>36750</v>
      </c>
      <c r="M12" s="90"/>
      <c r="N12" s="85">
        <f t="shared" si="4"/>
        <v>37485</v>
      </c>
      <c r="O12" s="85">
        <f t="shared" si="1"/>
        <v>37975</v>
      </c>
      <c r="P12" s="85">
        <f t="shared" si="5"/>
        <v>38220</v>
      </c>
      <c r="Q12" s="85">
        <f t="shared" si="2"/>
        <v>38710</v>
      </c>
      <c r="R12" s="85">
        <f t="shared" si="6"/>
        <v>39200</v>
      </c>
      <c r="S12" s="85">
        <f t="shared" si="3"/>
        <v>39935</v>
      </c>
    </row>
    <row r="13" spans="1:21" s="4" customFormat="1" ht="16.5" thickTop="1" thickBot="1">
      <c r="A13" s="61" t="s">
        <v>38</v>
      </c>
      <c r="B13" s="13">
        <v>0.2</v>
      </c>
      <c r="C13" s="11">
        <v>22085</v>
      </c>
      <c r="D13" s="93"/>
      <c r="E13" s="93"/>
      <c r="F13" s="93"/>
      <c r="G13" s="93"/>
      <c r="H13" s="93"/>
      <c r="I13" s="93"/>
      <c r="J13" s="85">
        <f t="shared" si="0"/>
        <v>32023.25</v>
      </c>
      <c r="K13" s="90"/>
      <c r="L13" s="139">
        <f t="shared" si="7"/>
        <v>33127.5</v>
      </c>
      <c r="M13" s="90"/>
      <c r="N13" s="85">
        <f t="shared" si="4"/>
        <v>33790.050000000003</v>
      </c>
      <c r="O13" s="85">
        <f t="shared" si="1"/>
        <v>34231.75</v>
      </c>
      <c r="P13" s="85">
        <f t="shared" si="5"/>
        <v>34452.6</v>
      </c>
      <c r="Q13" s="85">
        <f t="shared" si="2"/>
        <v>34894.300000000003</v>
      </c>
      <c r="R13" s="90"/>
      <c r="S13" s="90"/>
    </row>
    <row r="14" spans="1:21" s="4" customFormat="1" ht="16.5" thickTop="1" thickBot="1">
      <c r="A14" s="61" t="s">
        <v>241</v>
      </c>
      <c r="B14" s="13">
        <v>0.18</v>
      </c>
      <c r="C14" s="11">
        <v>24830</v>
      </c>
      <c r="D14" s="93"/>
      <c r="E14" s="93"/>
      <c r="F14" s="93"/>
      <c r="G14" s="93"/>
      <c r="H14" s="93"/>
      <c r="I14" s="93"/>
      <c r="J14" s="90"/>
      <c r="K14" s="85">
        <f>(C14*0.48)+C14</f>
        <v>36748.400000000001</v>
      </c>
      <c r="L14" s="140"/>
      <c r="M14" s="85">
        <f>(C14*0.51)+C14</f>
        <v>37493.300000000003</v>
      </c>
      <c r="N14" s="85">
        <f>(C14*0.53)+C14</f>
        <v>37989.9</v>
      </c>
      <c r="O14" s="90"/>
      <c r="P14" s="85">
        <f>(C14*0.56)+C14</f>
        <v>38734.800000000003</v>
      </c>
      <c r="Q14" s="85">
        <f>(C14*0.58)+C14</f>
        <v>39231.4</v>
      </c>
      <c r="R14" s="90"/>
      <c r="S14" s="90"/>
    </row>
    <row r="15" spans="1:21" s="4" customFormat="1" ht="16.5" thickTop="1" thickBot="1">
      <c r="A15" s="61" t="s">
        <v>78</v>
      </c>
      <c r="B15" s="13">
        <v>0.18</v>
      </c>
      <c r="C15" s="11">
        <v>24706</v>
      </c>
      <c r="D15" s="93"/>
      <c r="E15" s="93"/>
      <c r="F15" s="93"/>
      <c r="G15" s="93"/>
      <c r="H15" s="93"/>
      <c r="I15" s="93"/>
      <c r="J15" s="90"/>
      <c r="K15" s="85">
        <f>(C15*0.48)+C15</f>
        <v>36564.879999999997</v>
      </c>
      <c r="L15" s="140"/>
      <c r="M15" s="85">
        <f>(C15*0.51)+C15</f>
        <v>37306.06</v>
      </c>
      <c r="N15" s="85">
        <f t="shared" si="4"/>
        <v>37800.18</v>
      </c>
      <c r="O15" s="90"/>
      <c r="P15" s="85">
        <f t="shared" si="5"/>
        <v>38541.360000000001</v>
      </c>
      <c r="Q15" s="85">
        <f t="shared" si="2"/>
        <v>39035.479999999996</v>
      </c>
      <c r="R15" s="90"/>
      <c r="S15" s="90"/>
    </row>
    <row r="16" spans="1:21" s="4" customFormat="1" ht="16.5" thickTop="1" thickBot="1">
      <c r="A16" s="61" t="s">
        <v>68</v>
      </c>
      <c r="B16" s="13">
        <v>0.18</v>
      </c>
      <c r="C16" s="11">
        <v>24541</v>
      </c>
      <c r="D16" s="90"/>
      <c r="E16" s="90"/>
      <c r="F16" s="90"/>
      <c r="G16" s="90"/>
      <c r="H16" s="90"/>
      <c r="I16" s="90"/>
      <c r="J16" s="90"/>
      <c r="K16" s="85">
        <f t="shared" ref="K16:K34" si="8">(C16*0.48)+C16</f>
        <v>36320.68</v>
      </c>
      <c r="L16" s="140"/>
      <c r="M16" s="85">
        <f t="shared" ref="M16:M34" si="9">(C16*0.51)+C16</f>
        <v>37056.910000000003</v>
      </c>
      <c r="N16" s="85">
        <f t="shared" si="4"/>
        <v>37547.730000000003</v>
      </c>
      <c r="O16" s="90"/>
      <c r="P16" s="85">
        <f t="shared" si="5"/>
        <v>38283.96</v>
      </c>
      <c r="Q16" s="85">
        <f t="shared" si="2"/>
        <v>38774.78</v>
      </c>
      <c r="R16" s="90"/>
      <c r="S16" s="90"/>
    </row>
    <row r="17" spans="1:21" s="4" customFormat="1" ht="16.5" thickTop="1" thickBot="1">
      <c r="A17" s="61" t="s">
        <v>35</v>
      </c>
      <c r="B17" s="13">
        <v>0.15</v>
      </c>
      <c r="C17" s="11">
        <v>25057</v>
      </c>
      <c r="D17" s="90"/>
      <c r="E17" s="90"/>
      <c r="F17" s="90"/>
      <c r="G17" s="85">
        <f>(C17*0.38)+C17</f>
        <v>34578.660000000003</v>
      </c>
      <c r="H17" s="85">
        <f>(C17*0.41)+C17</f>
        <v>35330.369999999995</v>
      </c>
      <c r="I17" s="85">
        <f>(C17*0.43)+C17</f>
        <v>35831.51</v>
      </c>
      <c r="J17" s="85">
        <f t="shared" ref="J17:J34" si="10">(C17*0.45)+C17</f>
        <v>36332.65</v>
      </c>
      <c r="K17" s="85">
        <f t="shared" si="8"/>
        <v>37084.36</v>
      </c>
      <c r="L17" s="139">
        <f t="shared" si="7"/>
        <v>37585.5</v>
      </c>
      <c r="M17" s="85">
        <f t="shared" si="9"/>
        <v>37836.07</v>
      </c>
      <c r="N17" s="85">
        <f t="shared" si="4"/>
        <v>38337.21</v>
      </c>
      <c r="O17" s="85">
        <f t="shared" ref="O17:O34" si="11">(C17*0.55)+C17</f>
        <v>38838.35</v>
      </c>
      <c r="P17" s="90"/>
      <c r="Q17" s="90"/>
      <c r="R17" s="90"/>
      <c r="S17" s="90"/>
    </row>
    <row r="18" spans="1:21" s="4" customFormat="1" ht="16.5" thickTop="1" thickBot="1">
      <c r="A18" s="61" t="s">
        <v>34</v>
      </c>
      <c r="B18" s="13">
        <v>0.15</v>
      </c>
      <c r="C18" s="11">
        <v>25016</v>
      </c>
      <c r="D18" s="93"/>
      <c r="E18" s="93"/>
      <c r="F18" s="93"/>
      <c r="G18" s="85">
        <f t="shared" ref="G18:G43" si="12">(C18*0.38)+C18</f>
        <v>34522.080000000002</v>
      </c>
      <c r="H18" s="85">
        <f t="shared" ref="H18:H37" si="13">(C18*0.41)+C18</f>
        <v>35272.559999999998</v>
      </c>
      <c r="I18" s="85">
        <f t="shared" ref="I18:I37" si="14">(C18*0.43)+C18</f>
        <v>35772.879999999997</v>
      </c>
      <c r="J18" s="85">
        <f t="shared" si="10"/>
        <v>36273.199999999997</v>
      </c>
      <c r="K18" s="85">
        <f t="shared" si="8"/>
        <v>37023.68</v>
      </c>
      <c r="L18" s="139">
        <f t="shared" si="7"/>
        <v>37524</v>
      </c>
      <c r="M18" s="85">
        <f t="shared" si="9"/>
        <v>37774.160000000003</v>
      </c>
      <c r="N18" s="85">
        <f t="shared" si="4"/>
        <v>38274.480000000003</v>
      </c>
      <c r="O18" s="85">
        <f t="shared" si="11"/>
        <v>38774.800000000003</v>
      </c>
      <c r="P18" s="90"/>
      <c r="Q18" s="90"/>
      <c r="R18" s="90"/>
      <c r="S18" s="90"/>
    </row>
    <row r="19" spans="1:21" s="4" customFormat="1" ht="16.5" thickTop="1" thickBot="1">
      <c r="A19" s="61" t="s">
        <v>36</v>
      </c>
      <c r="B19" s="13">
        <v>0.15</v>
      </c>
      <c r="C19" s="11">
        <v>24004</v>
      </c>
      <c r="D19" s="93"/>
      <c r="E19" s="93"/>
      <c r="F19" s="93"/>
      <c r="G19" s="85">
        <f t="shared" si="12"/>
        <v>33125.520000000004</v>
      </c>
      <c r="H19" s="85">
        <f t="shared" si="13"/>
        <v>33845.64</v>
      </c>
      <c r="I19" s="85">
        <f t="shared" si="14"/>
        <v>34325.72</v>
      </c>
      <c r="J19" s="85">
        <f t="shared" si="10"/>
        <v>34805.800000000003</v>
      </c>
      <c r="K19" s="85">
        <f t="shared" si="8"/>
        <v>35525.919999999998</v>
      </c>
      <c r="L19" s="139">
        <f t="shared" si="7"/>
        <v>36006</v>
      </c>
      <c r="M19" s="85">
        <f t="shared" si="9"/>
        <v>36246.04</v>
      </c>
      <c r="N19" s="85">
        <f t="shared" si="4"/>
        <v>36726.120000000003</v>
      </c>
      <c r="O19" s="85">
        <f t="shared" si="11"/>
        <v>37206.199999999997</v>
      </c>
      <c r="P19" s="90"/>
      <c r="Q19" s="90"/>
      <c r="R19" s="90"/>
      <c r="S19" s="90"/>
    </row>
    <row r="20" spans="1:21" s="4" customFormat="1" ht="16.5" thickTop="1" thickBot="1">
      <c r="A20" s="61" t="s">
        <v>234</v>
      </c>
      <c r="B20" s="13">
        <v>0.15</v>
      </c>
      <c r="C20" s="11">
        <v>25263</v>
      </c>
      <c r="D20" s="93"/>
      <c r="E20" s="93"/>
      <c r="F20" s="93"/>
      <c r="G20" s="85">
        <f t="shared" si="12"/>
        <v>34862.94</v>
      </c>
      <c r="H20" s="85">
        <f t="shared" si="13"/>
        <v>35620.83</v>
      </c>
      <c r="I20" s="85">
        <f t="shared" si="14"/>
        <v>36126.089999999997</v>
      </c>
      <c r="J20" s="85">
        <f t="shared" si="10"/>
        <v>36631.35</v>
      </c>
      <c r="K20" s="85">
        <f t="shared" si="8"/>
        <v>37389.24</v>
      </c>
      <c r="L20" s="139">
        <f t="shared" si="7"/>
        <v>37894.5</v>
      </c>
      <c r="M20" s="85">
        <f t="shared" si="9"/>
        <v>38147.130000000005</v>
      </c>
      <c r="N20" s="85">
        <f t="shared" si="4"/>
        <v>38652.39</v>
      </c>
      <c r="O20" s="85">
        <f t="shared" si="11"/>
        <v>39157.65</v>
      </c>
      <c r="P20" s="90"/>
      <c r="Q20" s="90"/>
      <c r="R20" s="90"/>
      <c r="S20" s="90"/>
    </row>
    <row r="21" spans="1:21" s="4" customFormat="1" ht="16.5" thickTop="1" thickBot="1">
      <c r="A21" s="61" t="s">
        <v>72</v>
      </c>
      <c r="B21" s="13">
        <v>0.15</v>
      </c>
      <c r="C21" s="11">
        <v>23942</v>
      </c>
      <c r="D21" s="93"/>
      <c r="E21" s="93"/>
      <c r="F21" s="93"/>
      <c r="G21" s="85">
        <f t="shared" si="12"/>
        <v>33039.96</v>
      </c>
      <c r="H21" s="85">
        <f t="shared" si="13"/>
        <v>33758.22</v>
      </c>
      <c r="I21" s="85">
        <f t="shared" si="14"/>
        <v>34237.06</v>
      </c>
      <c r="J21" s="85">
        <f t="shared" si="10"/>
        <v>34715.9</v>
      </c>
      <c r="K21" s="85">
        <f t="shared" si="8"/>
        <v>35434.160000000003</v>
      </c>
      <c r="L21" s="139">
        <f t="shared" si="7"/>
        <v>35913</v>
      </c>
      <c r="M21" s="85">
        <f t="shared" si="9"/>
        <v>36152.42</v>
      </c>
      <c r="N21" s="85">
        <f t="shared" si="4"/>
        <v>36631.26</v>
      </c>
      <c r="O21" s="85">
        <f t="shared" si="11"/>
        <v>37110.1</v>
      </c>
      <c r="P21" s="90"/>
      <c r="Q21" s="90"/>
      <c r="R21" s="90"/>
      <c r="S21" s="90"/>
    </row>
    <row r="22" spans="1:21" s="4" customFormat="1" ht="17.25" thickTop="1" thickBot="1">
      <c r="A22" s="61" t="s">
        <v>14</v>
      </c>
      <c r="B22" s="13">
        <v>0.15</v>
      </c>
      <c r="C22" s="11">
        <v>23385</v>
      </c>
      <c r="D22" s="93"/>
      <c r="E22" s="93"/>
      <c r="F22" s="93"/>
      <c r="G22" s="85">
        <f t="shared" si="12"/>
        <v>32271.3</v>
      </c>
      <c r="H22" s="85">
        <f t="shared" si="13"/>
        <v>32972.85</v>
      </c>
      <c r="I22" s="85">
        <f t="shared" si="14"/>
        <v>33440.550000000003</v>
      </c>
      <c r="J22" s="85">
        <f t="shared" si="10"/>
        <v>33908.25</v>
      </c>
      <c r="K22" s="85">
        <f t="shared" si="8"/>
        <v>34609.800000000003</v>
      </c>
      <c r="L22" s="139">
        <f t="shared" si="7"/>
        <v>35077.5</v>
      </c>
      <c r="M22" s="85">
        <f t="shared" si="9"/>
        <v>35311.35</v>
      </c>
      <c r="N22" s="85">
        <f t="shared" si="4"/>
        <v>35779.050000000003</v>
      </c>
      <c r="O22" s="85">
        <f t="shared" si="11"/>
        <v>36246.75</v>
      </c>
      <c r="P22" s="90"/>
      <c r="Q22" s="90"/>
      <c r="R22" s="90"/>
      <c r="S22" s="98"/>
    </row>
    <row r="23" spans="1:21" s="4" customFormat="1" ht="17.25" thickTop="1" thickBot="1">
      <c r="A23" s="61" t="s">
        <v>37</v>
      </c>
      <c r="B23" s="13">
        <v>0.15</v>
      </c>
      <c r="C23" s="11">
        <v>22477</v>
      </c>
      <c r="D23" s="93"/>
      <c r="E23" s="93"/>
      <c r="F23" s="93"/>
      <c r="G23" s="85">
        <f t="shared" si="12"/>
        <v>31018.260000000002</v>
      </c>
      <c r="H23" s="85">
        <f t="shared" si="13"/>
        <v>31692.57</v>
      </c>
      <c r="I23" s="85">
        <f t="shared" si="14"/>
        <v>32142.11</v>
      </c>
      <c r="J23" s="85">
        <f t="shared" si="10"/>
        <v>32591.65</v>
      </c>
      <c r="K23" s="85">
        <f t="shared" si="8"/>
        <v>33265.96</v>
      </c>
      <c r="L23" s="139">
        <f t="shared" si="7"/>
        <v>33715.5</v>
      </c>
      <c r="M23" s="85">
        <f t="shared" si="9"/>
        <v>33940.270000000004</v>
      </c>
      <c r="N23" s="85">
        <f t="shared" si="4"/>
        <v>34389.81</v>
      </c>
      <c r="O23" s="85">
        <f t="shared" si="11"/>
        <v>34839.35</v>
      </c>
      <c r="P23" s="90"/>
      <c r="Q23" s="90"/>
      <c r="R23" s="90"/>
      <c r="S23" s="98"/>
    </row>
    <row r="24" spans="1:21" s="4" customFormat="1" ht="17.25" thickTop="1" thickBot="1">
      <c r="A24" s="61" t="s">
        <v>12</v>
      </c>
      <c r="B24" s="13">
        <v>0.15</v>
      </c>
      <c r="C24" s="11">
        <v>22147</v>
      </c>
      <c r="D24" s="93"/>
      <c r="E24" s="93"/>
      <c r="F24" s="93"/>
      <c r="G24" s="85">
        <f t="shared" si="12"/>
        <v>30562.86</v>
      </c>
      <c r="H24" s="85">
        <f t="shared" si="13"/>
        <v>31227.269999999997</v>
      </c>
      <c r="I24" s="85">
        <f t="shared" si="14"/>
        <v>31670.21</v>
      </c>
      <c r="J24" s="85">
        <f t="shared" si="10"/>
        <v>32113.15</v>
      </c>
      <c r="K24" s="85">
        <f t="shared" si="8"/>
        <v>32777.56</v>
      </c>
      <c r="L24" s="139">
        <f t="shared" si="7"/>
        <v>33220.5</v>
      </c>
      <c r="M24" s="85">
        <f t="shared" si="9"/>
        <v>33441.97</v>
      </c>
      <c r="N24" s="85">
        <f t="shared" si="4"/>
        <v>33884.910000000003</v>
      </c>
      <c r="O24" s="85">
        <f t="shared" si="11"/>
        <v>34327.85</v>
      </c>
      <c r="P24" s="90"/>
      <c r="Q24" s="90"/>
      <c r="R24" s="90"/>
      <c r="S24" s="98"/>
    </row>
    <row r="25" spans="1:21" s="4" customFormat="1" ht="16.5" thickTop="1" thickBot="1">
      <c r="A25" s="61" t="s">
        <v>11</v>
      </c>
      <c r="B25" s="13">
        <v>0.15</v>
      </c>
      <c r="C25" s="11">
        <v>21961</v>
      </c>
      <c r="D25" s="93"/>
      <c r="E25" s="93"/>
      <c r="F25" s="93"/>
      <c r="G25" s="85">
        <f t="shared" si="12"/>
        <v>30306.18</v>
      </c>
      <c r="H25" s="85">
        <f t="shared" si="13"/>
        <v>30965.010000000002</v>
      </c>
      <c r="I25" s="85">
        <f t="shared" si="14"/>
        <v>31404.23</v>
      </c>
      <c r="J25" s="85">
        <f t="shared" si="10"/>
        <v>31843.45</v>
      </c>
      <c r="K25" s="85">
        <f t="shared" si="8"/>
        <v>32502.28</v>
      </c>
      <c r="L25" s="139">
        <f t="shared" si="7"/>
        <v>32941.5</v>
      </c>
      <c r="M25" s="85">
        <f t="shared" si="9"/>
        <v>33161.11</v>
      </c>
      <c r="N25" s="85">
        <f t="shared" si="4"/>
        <v>33600.33</v>
      </c>
      <c r="O25" s="85">
        <f t="shared" si="11"/>
        <v>34039.550000000003</v>
      </c>
      <c r="P25" s="90"/>
      <c r="Q25" s="90"/>
      <c r="R25" s="90"/>
      <c r="S25" s="90"/>
    </row>
    <row r="26" spans="1:21" s="4" customFormat="1" ht="16.5" thickTop="1" thickBot="1">
      <c r="A26" s="61" t="s">
        <v>33</v>
      </c>
      <c r="B26" s="13">
        <v>0.15</v>
      </c>
      <c r="C26" s="11">
        <v>21931</v>
      </c>
      <c r="D26" s="93"/>
      <c r="E26" s="93"/>
      <c r="F26" s="93"/>
      <c r="G26" s="85">
        <f t="shared" si="12"/>
        <v>30264.78</v>
      </c>
      <c r="H26" s="85">
        <f t="shared" si="13"/>
        <v>30922.71</v>
      </c>
      <c r="I26" s="85">
        <f t="shared" si="14"/>
        <v>31361.33</v>
      </c>
      <c r="J26" s="85">
        <f t="shared" si="10"/>
        <v>31799.95</v>
      </c>
      <c r="K26" s="85">
        <f t="shared" si="8"/>
        <v>32457.879999999997</v>
      </c>
      <c r="L26" s="139">
        <f t="shared" si="7"/>
        <v>32896.5</v>
      </c>
      <c r="M26" s="85">
        <f t="shared" si="9"/>
        <v>33115.81</v>
      </c>
      <c r="N26" s="85">
        <f t="shared" si="4"/>
        <v>33554.43</v>
      </c>
      <c r="O26" s="85">
        <f t="shared" si="11"/>
        <v>33993.050000000003</v>
      </c>
      <c r="P26" s="90"/>
      <c r="Q26" s="90"/>
      <c r="R26" s="90"/>
      <c r="S26" s="90"/>
      <c r="T26" s="5"/>
    </row>
    <row r="27" spans="1:21" s="4" customFormat="1" ht="16.5" thickTop="1" thickBot="1">
      <c r="A27" s="61" t="s">
        <v>10</v>
      </c>
      <c r="B27" s="13">
        <v>0.15</v>
      </c>
      <c r="C27" s="11">
        <v>21837</v>
      </c>
      <c r="D27" s="93"/>
      <c r="E27" s="93"/>
      <c r="F27" s="93"/>
      <c r="G27" s="85">
        <f t="shared" si="12"/>
        <v>30135.059999999998</v>
      </c>
      <c r="H27" s="85">
        <f t="shared" si="13"/>
        <v>30790.17</v>
      </c>
      <c r="I27" s="85">
        <f t="shared" si="14"/>
        <v>31226.91</v>
      </c>
      <c r="J27" s="85">
        <f t="shared" si="10"/>
        <v>31663.65</v>
      </c>
      <c r="K27" s="85">
        <f t="shared" si="8"/>
        <v>32318.760000000002</v>
      </c>
      <c r="L27" s="139">
        <f t="shared" si="7"/>
        <v>32755.5</v>
      </c>
      <c r="M27" s="85">
        <f t="shared" si="9"/>
        <v>32973.870000000003</v>
      </c>
      <c r="N27" s="85">
        <f t="shared" si="4"/>
        <v>33410.61</v>
      </c>
      <c r="O27" s="85">
        <f t="shared" si="11"/>
        <v>33847.35</v>
      </c>
      <c r="P27" s="90"/>
      <c r="Q27" s="90"/>
      <c r="R27" s="90"/>
      <c r="S27" s="90"/>
      <c r="T27" s="5"/>
    </row>
    <row r="28" spans="1:21" s="4" customFormat="1" ht="16.5" thickTop="1" thickBot="1">
      <c r="A28" s="61" t="s">
        <v>32</v>
      </c>
      <c r="B28" s="13">
        <v>0.15</v>
      </c>
      <c r="C28" s="11">
        <v>21837</v>
      </c>
      <c r="D28" s="93"/>
      <c r="E28" s="93"/>
      <c r="F28" s="93"/>
      <c r="G28" s="85">
        <f t="shared" si="12"/>
        <v>30135.059999999998</v>
      </c>
      <c r="H28" s="85">
        <f t="shared" si="13"/>
        <v>30790.17</v>
      </c>
      <c r="I28" s="85">
        <f t="shared" si="14"/>
        <v>31226.91</v>
      </c>
      <c r="J28" s="85">
        <f t="shared" si="10"/>
        <v>31663.65</v>
      </c>
      <c r="K28" s="85">
        <f t="shared" si="8"/>
        <v>32318.760000000002</v>
      </c>
      <c r="L28" s="139">
        <f t="shared" si="7"/>
        <v>32755.5</v>
      </c>
      <c r="M28" s="85">
        <f t="shared" si="9"/>
        <v>32973.870000000003</v>
      </c>
      <c r="N28" s="85">
        <f t="shared" si="4"/>
        <v>33410.61</v>
      </c>
      <c r="O28" s="85">
        <f t="shared" si="11"/>
        <v>33847.35</v>
      </c>
      <c r="P28" s="90"/>
      <c r="Q28" s="90"/>
      <c r="R28" s="90"/>
      <c r="S28" s="90"/>
      <c r="T28" s="5"/>
    </row>
    <row r="29" spans="1:21" s="4" customFormat="1" ht="16.5" thickTop="1" thickBot="1">
      <c r="A29" s="61" t="s">
        <v>9</v>
      </c>
      <c r="B29" s="13">
        <v>0.15</v>
      </c>
      <c r="C29" s="11">
        <v>21755</v>
      </c>
      <c r="D29" s="93"/>
      <c r="E29" s="93"/>
      <c r="F29" s="93"/>
      <c r="G29" s="85">
        <f t="shared" si="12"/>
        <v>30021.9</v>
      </c>
      <c r="H29" s="85">
        <f t="shared" si="13"/>
        <v>30674.55</v>
      </c>
      <c r="I29" s="85">
        <f t="shared" si="14"/>
        <v>31109.65</v>
      </c>
      <c r="J29" s="85">
        <f t="shared" si="10"/>
        <v>31544.75</v>
      </c>
      <c r="K29" s="85">
        <f t="shared" si="8"/>
        <v>32197.4</v>
      </c>
      <c r="L29" s="139">
        <f t="shared" si="7"/>
        <v>32632.5</v>
      </c>
      <c r="M29" s="85">
        <f t="shared" si="9"/>
        <v>32850.050000000003</v>
      </c>
      <c r="N29" s="85">
        <f t="shared" si="4"/>
        <v>33285.15</v>
      </c>
      <c r="O29" s="85">
        <f t="shared" si="11"/>
        <v>33720.25</v>
      </c>
      <c r="P29" s="90"/>
      <c r="Q29" s="90"/>
      <c r="R29" s="90"/>
      <c r="S29" s="90"/>
      <c r="T29" s="5"/>
    </row>
    <row r="30" spans="1:21" s="4" customFormat="1" ht="16.5" thickTop="1" thickBot="1">
      <c r="A30" s="61" t="s">
        <v>39</v>
      </c>
      <c r="B30" s="13">
        <v>0.15</v>
      </c>
      <c r="C30" s="11">
        <v>21579</v>
      </c>
      <c r="D30" s="90"/>
      <c r="E30" s="90"/>
      <c r="F30" s="90"/>
      <c r="G30" s="85">
        <f t="shared" si="12"/>
        <v>29779.02</v>
      </c>
      <c r="H30" s="85">
        <f t="shared" si="13"/>
        <v>30426.39</v>
      </c>
      <c r="I30" s="85">
        <f t="shared" si="14"/>
        <v>30857.97</v>
      </c>
      <c r="J30" s="85">
        <f t="shared" si="10"/>
        <v>31289.550000000003</v>
      </c>
      <c r="K30" s="85">
        <f t="shared" si="8"/>
        <v>31936.92</v>
      </c>
      <c r="L30" s="139">
        <f t="shared" si="7"/>
        <v>32368.5</v>
      </c>
      <c r="M30" s="85">
        <f t="shared" si="9"/>
        <v>32584.29</v>
      </c>
      <c r="N30" s="85">
        <f t="shared" si="4"/>
        <v>33015.870000000003</v>
      </c>
      <c r="O30" s="85">
        <f t="shared" si="11"/>
        <v>33447.449999999997</v>
      </c>
      <c r="P30" s="90"/>
      <c r="Q30" s="90"/>
      <c r="R30" s="90"/>
      <c r="S30" s="90"/>
    </row>
    <row r="31" spans="1:21" s="4" customFormat="1" ht="17.25" thickTop="1" thickBot="1">
      <c r="A31" s="61" t="s">
        <v>25</v>
      </c>
      <c r="B31" s="13">
        <v>0.15</v>
      </c>
      <c r="C31" s="11">
        <v>21579</v>
      </c>
      <c r="D31" s="90"/>
      <c r="E31" s="90"/>
      <c r="F31" s="90"/>
      <c r="G31" s="85">
        <f t="shared" si="12"/>
        <v>29779.02</v>
      </c>
      <c r="H31" s="85">
        <f t="shared" si="13"/>
        <v>30426.39</v>
      </c>
      <c r="I31" s="85">
        <f t="shared" si="14"/>
        <v>30857.97</v>
      </c>
      <c r="J31" s="85">
        <f t="shared" si="10"/>
        <v>31289.550000000003</v>
      </c>
      <c r="K31" s="85">
        <f t="shared" si="8"/>
        <v>31936.92</v>
      </c>
      <c r="L31" s="139">
        <f t="shared" si="7"/>
        <v>32368.5</v>
      </c>
      <c r="M31" s="85">
        <f t="shared" si="9"/>
        <v>32584.29</v>
      </c>
      <c r="N31" s="85">
        <f t="shared" si="4"/>
        <v>33015.870000000003</v>
      </c>
      <c r="O31" s="85">
        <f t="shared" si="11"/>
        <v>33447.449999999997</v>
      </c>
      <c r="P31" s="90"/>
      <c r="Q31" s="99"/>
      <c r="R31" s="90"/>
      <c r="S31" s="90"/>
      <c r="U31" s="5"/>
    </row>
    <row r="32" spans="1:21" s="4" customFormat="1" ht="17.25" thickTop="1" thickBot="1">
      <c r="A32" s="61" t="s">
        <v>107</v>
      </c>
      <c r="B32" s="13">
        <v>0.15</v>
      </c>
      <c r="C32" s="11">
        <v>21342</v>
      </c>
      <c r="D32" s="90"/>
      <c r="E32" s="90"/>
      <c r="F32" s="90"/>
      <c r="G32" s="85">
        <f t="shared" si="12"/>
        <v>29451.96</v>
      </c>
      <c r="H32" s="85">
        <f t="shared" si="13"/>
        <v>30092.22</v>
      </c>
      <c r="I32" s="85">
        <f t="shared" si="14"/>
        <v>30519.059999999998</v>
      </c>
      <c r="J32" s="85">
        <f t="shared" si="10"/>
        <v>30945.9</v>
      </c>
      <c r="K32" s="85">
        <f t="shared" si="8"/>
        <v>31586.16</v>
      </c>
      <c r="L32" s="139">
        <f t="shared" si="7"/>
        <v>32013</v>
      </c>
      <c r="M32" s="85">
        <f t="shared" si="9"/>
        <v>32226.42</v>
      </c>
      <c r="N32" s="85">
        <f t="shared" si="4"/>
        <v>32653.260000000002</v>
      </c>
      <c r="O32" s="85">
        <f t="shared" si="11"/>
        <v>33080.1</v>
      </c>
      <c r="P32" s="90"/>
      <c r="Q32" s="99"/>
      <c r="R32" s="90"/>
      <c r="S32" s="90"/>
      <c r="U32" s="5"/>
    </row>
    <row r="33" spans="1:21" s="4" customFormat="1" ht="16.5" thickTop="1" thickBot="1">
      <c r="A33" s="61" t="s">
        <v>15</v>
      </c>
      <c r="B33" s="13">
        <v>0.15</v>
      </c>
      <c r="C33" s="11">
        <v>21012</v>
      </c>
      <c r="D33" s="93"/>
      <c r="E33" s="93"/>
      <c r="F33" s="93"/>
      <c r="G33" s="85">
        <f>(C33*0.38)+C33</f>
        <v>28996.560000000001</v>
      </c>
      <c r="H33" s="85">
        <f>(C33*0.41)+C33</f>
        <v>29626.92</v>
      </c>
      <c r="I33" s="85">
        <f>(C33*0.43)+C33</f>
        <v>30047.16</v>
      </c>
      <c r="J33" s="85">
        <f>(C33*0.45)+C33</f>
        <v>30467.4</v>
      </c>
      <c r="K33" s="85">
        <f>(C33*0.48)+C33</f>
        <v>31097.760000000002</v>
      </c>
      <c r="L33" s="139">
        <f t="shared" si="7"/>
        <v>31518</v>
      </c>
      <c r="M33" s="85">
        <f>(C33*0.51)+C33</f>
        <v>31728.120000000003</v>
      </c>
      <c r="N33" s="85">
        <f>(C33*0.53)+C33</f>
        <v>32148.36</v>
      </c>
      <c r="O33" s="85">
        <f>(C33*0.55)+C33</f>
        <v>32568.6</v>
      </c>
      <c r="P33" s="90"/>
      <c r="Q33" s="90"/>
      <c r="R33" s="90"/>
      <c r="S33" s="90"/>
    </row>
    <row r="34" spans="1:21" s="4" customFormat="1" ht="16.5" thickTop="1" thickBot="1">
      <c r="A34" s="61" t="s">
        <v>20</v>
      </c>
      <c r="B34" s="13">
        <v>0.15</v>
      </c>
      <c r="C34" s="11">
        <v>19794</v>
      </c>
      <c r="D34" s="93"/>
      <c r="E34" s="93"/>
      <c r="F34" s="93"/>
      <c r="G34" s="85">
        <f t="shared" si="12"/>
        <v>27315.72</v>
      </c>
      <c r="H34" s="85">
        <f t="shared" si="13"/>
        <v>27909.54</v>
      </c>
      <c r="I34" s="85">
        <f t="shared" si="14"/>
        <v>28305.42</v>
      </c>
      <c r="J34" s="85">
        <f t="shared" si="10"/>
        <v>28701.300000000003</v>
      </c>
      <c r="K34" s="85">
        <f t="shared" si="8"/>
        <v>29295.119999999999</v>
      </c>
      <c r="L34" s="139">
        <f t="shared" si="7"/>
        <v>29691</v>
      </c>
      <c r="M34" s="85">
        <f t="shared" si="9"/>
        <v>29888.940000000002</v>
      </c>
      <c r="N34" s="85">
        <f t="shared" si="4"/>
        <v>30284.82</v>
      </c>
      <c r="O34" s="85">
        <f t="shared" si="11"/>
        <v>30680.7</v>
      </c>
      <c r="P34" s="90"/>
      <c r="Q34" s="90"/>
      <c r="R34" s="90"/>
      <c r="S34" s="90"/>
      <c r="U34" s="5"/>
    </row>
    <row r="35" spans="1:21" s="4" customFormat="1" ht="16.5" thickTop="1" thickBot="1">
      <c r="A35" s="138" t="s">
        <v>229</v>
      </c>
      <c r="B35" s="13">
        <v>0.13</v>
      </c>
      <c r="C35" s="19">
        <v>21301</v>
      </c>
      <c r="D35" s="90"/>
      <c r="E35" s="85">
        <f>(C35*0.33)+C35</f>
        <v>28330.33</v>
      </c>
      <c r="F35" s="85">
        <f>(C35*0.36)+C35</f>
        <v>28969.360000000001</v>
      </c>
      <c r="G35" s="85">
        <f>(C35*0.38)+C35</f>
        <v>29395.38</v>
      </c>
      <c r="H35" s="85">
        <f>(C35*0.41)+C35</f>
        <v>30034.41</v>
      </c>
      <c r="I35" s="85">
        <f>(C35*0.43)+C35</f>
        <v>30460.43</v>
      </c>
      <c r="J35" s="90"/>
      <c r="K35" s="90"/>
      <c r="L35" s="90"/>
      <c r="M35" s="90"/>
      <c r="N35" s="90"/>
      <c r="O35" s="90"/>
      <c r="P35" s="90"/>
      <c r="Q35" s="90"/>
      <c r="R35" s="90"/>
      <c r="S35" s="90"/>
    </row>
    <row r="36" spans="1:21" s="4" customFormat="1" ht="16.5" thickTop="1" thickBot="1">
      <c r="A36" s="61" t="s">
        <v>42</v>
      </c>
      <c r="B36" s="13">
        <v>0.13</v>
      </c>
      <c r="C36" s="19">
        <v>17006</v>
      </c>
      <c r="D36" s="90"/>
      <c r="E36" s="85">
        <f>(C36*0.33)+C36</f>
        <v>22617.98</v>
      </c>
      <c r="F36" s="85">
        <f>(C36*0.36)+C36</f>
        <v>23128.16</v>
      </c>
      <c r="G36" s="85">
        <f t="shared" si="12"/>
        <v>23468.28</v>
      </c>
      <c r="H36" s="85">
        <f t="shared" si="13"/>
        <v>23978.46</v>
      </c>
      <c r="I36" s="85">
        <f t="shared" si="14"/>
        <v>24318.58</v>
      </c>
      <c r="J36" s="90"/>
      <c r="K36" s="90"/>
      <c r="L36" s="90"/>
      <c r="M36" s="90"/>
      <c r="N36" s="90"/>
      <c r="O36" s="90"/>
      <c r="P36" s="90"/>
      <c r="Q36" s="90"/>
      <c r="R36" s="90"/>
      <c r="S36" s="90"/>
    </row>
    <row r="37" spans="1:21" s="4" customFormat="1" ht="17.25" thickTop="1" thickBot="1">
      <c r="A37" s="61" t="s">
        <v>21</v>
      </c>
      <c r="B37" s="13">
        <v>0.13</v>
      </c>
      <c r="C37" s="11">
        <v>16977</v>
      </c>
      <c r="D37" s="99"/>
      <c r="E37" s="85">
        <f t="shared" ref="E37:E39" si="15">(C37*0.33)+C37</f>
        <v>22579.41</v>
      </c>
      <c r="F37" s="85">
        <f t="shared" ref="F37:F39" si="16">(C37*0.36)+C37</f>
        <v>23088.720000000001</v>
      </c>
      <c r="G37" s="85">
        <f t="shared" si="12"/>
        <v>23428.260000000002</v>
      </c>
      <c r="H37" s="85">
        <f t="shared" si="13"/>
        <v>23937.57</v>
      </c>
      <c r="I37" s="85">
        <f t="shared" si="14"/>
        <v>24277.11</v>
      </c>
      <c r="J37" s="90"/>
      <c r="K37" s="90"/>
      <c r="L37" s="90"/>
      <c r="M37" s="90"/>
      <c r="N37" s="90"/>
      <c r="O37" s="90"/>
      <c r="P37" s="90"/>
      <c r="Q37" s="90"/>
      <c r="R37" s="90"/>
      <c r="S37" s="90"/>
    </row>
    <row r="38" spans="1:21" s="4" customFormat="1" ht="16.5" thickTop="1" thickBot="1">
      <c r="A38" s="61" t="s">
        <v>23</v>
      </c>
      <c r="B38" s="13">
        <v>0.1</v>
      </c>
      <c r="C38" s="11">
        <v>21301</v>
      </c>
      <c r="D38" s="92">
        <f>(C38*0.3)+C38</f>
        <v>27691.3</v>
      </c>
      <c r="E38" s="85">
        <f t="shared" si="15"/>
        <v>28330.33</v>
      </c>
      <c r="F38" s="85">
        <f t="shared" si="16"/>
        <v>28969.360000000001</v>
      </c>
      <c r="G38" s="85">
        <f t="shared" si="12"/>
        <v>29395.38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U38" s="5"/>
    </row>
    <row r="39" spans="1:21" s="4" customFormat="1" ht="16.5" thickTop="1" thickBot="1">
      <c r="A39" s="138" t="s">
        <v>240</v>
      </c>
      <c r="B39" s="13">
        <v>0.1</v>
      </c>
      <c r="C39" s="11">
        <v>21940</v>
      </c>
      <c r="D39" s="92">
        <f t="shared" ref="D39:D40" si="17">(C39*0.3)+C39</f>
        <v>28522</v>
      </c>
      <c r="E39" s="85">
        <f t="shared" si="15"/>
        <v>29180.2</v>
      </c>
      <c r="F39" s="85">
        <f t="shared" si="16"/>
        <v>29838.400000000001</v>
      </c>
      <c r="G39" s="85">
        <f t="shared" si="12"/>
        <v>30277.200000000001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U39" s="5"/>
    </row>
    <row r="40" spans="1:21" s="4" customFormat="1" ht="16.5" thickTop="1" thickBot="1">
      <c r="A40" s="61" t="s">
        <v>111</v>
      </c>
      <c r="B40" s="13">
        <v>0.1</v>
      </c>
      <c r="C40" s="11">
        <v>21301</v>
      </c>
      <c r="D40" s="92">
        <f t="shared" si="17"/>
        <v>27691.3</v>
      </c>
      <c r="E40" s="85">
        <f t="shared" ref="E40:E43" si="18">(C40*0.33)+C40</f>
        <v>28330.33</v>
      </c>
      <c r="F40" s="85">
        <f t="shared" ref="F40:F43" si="19">(C40*0.36)+C40</f>
        <v>28969.360000000001</v>
      </c>
      <c r="G40" s="85">
        <f t="shared" si="12"/>
        <v>29395.38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U40" s="5"/>
    </row>
    <row r="41" spans="1:21" s="4" customFormat="1" ht="17.25" thickTop="1" thickBot="1">
      <c r="A41" s="61" t="s">
        <v>26</v>
      </c>
      <c r="B41" s="13">
        <v>0.1</v>
      </c>
      <c r="C41" s="11">
        <v>20351</v>
      </c>
      <c r="D41" s="92">
        <f t="shared" ref="D41:D43" si="20">(C41*0.3)+C41</f>
        <v>26456.3</v>
      </c>
      <c r="E41" s="85">
        <f t="shared" si="18"/>
        <v>27066.83</v>
      </c>
      <c r="F41" s="85">
        <f t="shared" si="19"/>
        <v>27677.360000000001</v>
      </c>
      <c r="G41" s="85">
        <f t="shared" si="12"/>
        <v>28084.38</v>
      </c>
      <c r="H41" s="90"/>
      <c r="I41" s="90"/>
      <c r="J41" s="90"/>
      <c r="K41" s="90"/>
      <c r="L41" s="90"/>
      <c r="M41" s="90"/>
      <c r="N41" s="90"/>
      <c r="O41" s="90"/>
      <c r="P41" s="90"/>
      <c r="Q41" s="99"/>
      <c r="R41" s="90"/>
      <c r="S41" s="90"/>
      <c r="U41" s="5"/>
    </row>
    <row r="42" spans="1:21" s="4" customFormat="1" ht="16.5" thickTop="1" thickBot="1">
      <c r="A42" s="61" t="s">
        <v>83</v>
      </c>
      <c r="B42" s="13">
        <v>0.1</v>
      </c>
      <c r="C42" s="19">
        <v>18114</v>
      </c>
      <c r="D42" s="92">
        <f t="shared" si="20"/>
        <v>23548.2</v>
      </c>
      <c r="E42" s="85">
        <f t="shared" si="18"/>
        <v>24091.62</v>
      </c>
      <c r="F42" s="85">
        <f t="shared" si="19"/>
        <v>24635.040000000001</v>
      </c>
      <c r="G42" s="85">
        <f t="shared" si="12"/>
        <v>24997.32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</row>
    <row r="43" spans="1:21" s="4" customFormat="1" ht="16.5" thickTop="1" thickBot="1">
      <c r="A43" s="61" t="s">
        <v>84</v>
      </c>
      <c r="B43" s="13">
        <v>0.1</v>
      </c>
      <c r="C43" s="19">
        <v>18010</v>
      </c>
      <c r="D43" s="92">
        <f t="shared" si="20"/>
        <v>23413</v>
      </c>
      <c r="E43" s="85">
        <f t="shared" si="18"/>
        <v>23953.3</v>
      </c>
      <c r="F43" s="85">
        <f t="shared" si="19"/>
        <v>24493.599999999999</v>
      </c>
      <c r="G43" s="85">
        <f t="shared" si="12"/>
        <v>24853.8</v>
      </c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</row>
    <row r="44" spans="1:21" s="4" customFormat="1" ht="15.75" thickTop="1">
      <c r="A44" s="136"/>
      <c r="R44" s="6"/>
      <c r="S44" s="7"/>
    </row>
    <row r="45" spans="1:21">
      <c r="R45" s="2"/>
      <c r="S45" s="3"/>
    </row>
    <row r="46" spans="1:21">
      <c r="N46" s="2"/>
      <c r="O46" s="2"/>
      <c r="P46" s="3"/>
      <c r="Q46" s="3"/>
      <c r="R46" s="2"/>
      <c r="S46" s="3"/>
    </row>
    <row r="47" spans="1:21">
      <c r="R47" s="2"/>
      <c r="S47" s="3"/>
    </row>
    <row r="48" spans="1:21">
      <c r="R48" s="2"/>
      <c r="S48" s="3"/>
    </row>
    <row r="49" spans="18:19">
      <c r="R49" s="2"/>
      <c r="S49" s="3"/>
    </row>
  </sheetData>
  <mergeCells count="1">
    <mergeCell ref="A2:S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B16" sqref="B16"/>
    </sheetView>
  </sheetViews>
  <sheetFormatPr defaultColWidth="9.140625" defaultRowHeight="15"/>
  <cols>
    <col min="1" max="1" width="8.7109375" bestFit="1" customWidth="1"/>
    <col min="2" max="2" width="33.140625" bestFit="1" customWidth="1"/>
  </cols>
  <sheetData>
    <row r="1" spans="1:3" ht="16.5" thickTop="1" thickBot="1">
      <c r="A1" s="77" t="s">
        <v>85</v>
      </c>
      <c r="B1" s="78" t="s">
        <v>86</v>
      </c>
    </row>
    <row r="2" spans="1:3" s="1" customFormat="1" ht="16.5" thickTop="1" thickBot="1">
      <c r="A2" s="79">
        <v>0.73</v>
      </c>
      <c r="B2" s="80" t="s">
        <v>87</v>
      </c>
      <c r="C2" s="3"/>
    </row>
    <row r="3" spans="1:3" s="1" customFormat="1" ht="15.75" thickBot="1">
      <c r="A3" s="81">
        <v>0.71</v>
      </c>
      <c r="B3" s="82" t="s">
        <v>88</v>
      </c>
      <c r="C3" s="3"/>
    </row>
    <row r="4" spans="1:3" s="1" customFormat="1" ht="15.75" thickBot="1">
      <c r="A4" s="81">
        <v>0.7</v>
      </c>
      <c r="B4" s="82" t="s">
        <v>89</v>
      </c>
      <c r="C4" s="3"/>
    </row>
    <row r="5" spans="1:3" s="1" customFormat="1" ht="15.75" thickBot="1">
      <c r="A5" s="81">
        <v>0.68</v>
      </c>
      <c r="B5" s="82" t="s">
        <v>90</v>
      </c>
      <c r="C5" s="3"/>
    </row>
    <row r="6" spans="1:3" s="1" customFormat="1" ht="15.75" thickBot="1">
      <c r="A6" s="81">
        <v>0.66</v>
      </c>
      <c r="B6" s="82" t="s">
        <v>91</v>
      </c>
      <c r="C6" s="3"/>
    </row>
    <row r="7" spans="1:3" s="1" customFormat="1" ht="15.75" thickBot="1">
      <c r="A7" s="81">
        <v>0.65</v>
      </c>
      <c r="B7" s="82" t="s">
        <v>92</v>
      </c>
      <c r="C7" s="3"/>
    </row>
    <row r="8" spans="1:3" s="1" customFormat="1" ht="15.75" thickBot="1">
      <c r="A8" s="81">
        <v>0.63</v>
      </c>
      <c r="B8" s="82" t="s">
        <v>93</v>
      </c>
      <c r="C8" s="3"/>
    </row>
    <row r="9" spans="1:3" s="1" customFormat="1" ht="15.75" thickBot="1">
      <c r="A9" s="81">
        <v>0.6</v>
      </c>
      <c r="B9" s="82" t="s">
        <v>94</v>
      </c>
      <c r="C9" s="3"/>
    </row>
    <row r="10" spans="1:3" s="1" customFormat="1" ht="15.75" thickBot="1">
      <c r="A10" s="81">
        <v>0.57999999999999996</v>
      </c>
      <c r="B10" s="82" t="s">
        <v>51</v>
      </c>
      <c r="C10" s="3"/>
    </row>
    <row r="11" spans="1:3" s="1" customFormat="1" ht="15.75" thickBot="1">
      <c r="A11" s="81">
        <v>0.56000000000000005</v>
      </c>
      <c r="B11" s="82" t="s">
        <v>52</v>
      </c>
      <c r="C11" s="3"/>
    </row>
    <row r="12" spans="1:3" s="1" customFormat="1" ht="15.75" thickBot="1">
      <c r="A12" s="81">
        <v>0.55000000000000004</v>
      </c>
      <c r="B12" s="82" t="s">
        <v>80</v>
      </c>
      <c r="C12" s="3"/>
    </row>
    <row r="13" spans="1:3" s="1" customFormat="1" ht="15.75" thickBot="1">
      <c r="A13" s="81">
        <v>0.54</v>
      </c>
      <c r="B13" s="82" t="s">
        <v>53</v>
      </c>
      <c r="C13" s="3"/>
    </row>
    <row r="14" spans="1:3" s="1" customFormat="1" ht="15.75" thickBot="1">
      <c r="A14" s="81">
        <v>0.53</v>
      </c>
      <c r="B14" s="82" t="s">
        <v>79</v>
      </c>
      <c r="C14" s="3"/>
    </row>
    <row r="15" spans="1:3" s="1" customFormat="1" ht="15.75" thickBot="1">
      <c r="A15" s="81">
        <v>0.51</v>
      </c>
      <c r="B15" s="82" t="s">
        <v>54</v>
      </c>
      <c r="C15" s="3"/>
    </row>
    <row r="16" spans="1:3" s="1" customFormat="1" ht="15.75" thickBot="1">
      <c r="A16" s="81">
        <v>0.5</v>
      </c>
      <c r="B16" s="82" t="s">
        <v>235</v>
      </c>
      <c r="C16" s="3"/>
    </row>
    <row r="17" spans="1:4" s="1" customFormat="1" ht="15.75" thickBot="1">
      <c r="A17" s="81">
        <v>0.48</v>
      </c>
      <c r="B17" s="82" t="s">
        <v>55</v>
      </c>
      <c r="C17" s="3"/>
    </row>
    <row r="18" spans="1:4" s="1" customFormat="1" ht="15.75" thickBot="1">
      <c r="A18" s="81">
        <v>0.45</v>
      </c>
      <c r="B18" s="82" t="s">
        <v>81</v>
      </c>
      <c r="C18" s="3"/>
    </row>
    <row r="19" spans="1:4" s="1" customFormat="1" ht="15.75" thickBot="1">
      <c r="A19" s="81">
        <v>0.43</v>
      </c>
      <c r="B19" s="82" t="s">
        <v>56</v>
      </c>
      <c r="C19" s="3"/>
    </row>
    <row r="20" spans="1:4" s="1" customFormat="1" ht="15.75" thickBot="1">
      <c r="A20" s="81">
        <v>0.41</v>
      </c>
      <c r="B20" s="82" t="s">
        <v>57</v>
      </c>
    </row>
    <row r="21" spans="1:4" s="1" customFormat="1" ht="15.75" thickBot="1">
      <c r="A21" s="81">
        <v>0.39</v>
      </c>
      <c r="B21" s="82" t="s">
        <v>58</v>
      </c>
    </row>
    <row r="22" spans="1:4" s="1" customFormat="1" ht="15.75" thickBot="1">
      <c r="A22" s="81">
        <v>0.38</v>
      </c>
      <c r="B22" s="82" t="s">
        <v>82</v>
      </c>
      <c r="C22" s="3"/>
    </row>
    <row r="23" spans="1:4" s="1" customFormat="1" ht="15.75" thickBot="1">
      <c r="A23" s="81">
        <v>0.36</v>
      </c>
      <c r="B23" s="82" t="s">
        <v>59</v>
      </c>
      <c r="C23" s="3"/>
    </row>
    <row r="24" spans="1:4" s="1" customFormat="1" ht="15.75" thickBot="1">
      <c r="A24" s="81">
        <v>0.33</v>
      </c>
      <c r="B24" s="82" t="s">
        <v>60</v>
      </c>
      <c r="C24" s="3"/>
    </row>
    <row r="25" spans="1:4" ht="15.75" thickBot="1">
      <c r="A25" s="83">
        <v>0.3</v>
      </c>
      <c r="B25" s="82" t="s">
        <v>61</v>
      </c>
      <c r="C25" s="1"/>
      <c r="D25" s="1"/>
    </row>
    <row r="26" spans="1:4" ht="15.75" thickTop="1">
      <c r="A26" s="2"/>
      <c r="B26" s="3"/>
      <c r="C26" s="1"/>
      <c r="D26" s="1"/>
    </row>
    <row r="27" spans="1:4">
      <c r="A27" s="2"/>
      <c r="B27" s="3"/>
      <c r="C27" s="1"/>
      <c r="D2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ATK LIST</vt:lpstr>
      <vt:lpstr>DEF LIST</vt:lpstr>
      <vt:lpstr>ATK % COMBO</vt:lpstr>
      <vt:lpstr>DEF%COMOBO</vt:lpstr>
      <vt:lpstr>COMBO KEY</vt:lpstr>
    </vt:vector>
  </TitlesOfParts>
  <Company>Whirlwind Print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Nathan Anderson</cp:lastModifiedBy>
  <dcterms:created xsi:type="dcterms:W3CDTF">2013-05-14T04:28:10Z</dcterms:created>
  <dcterms:modified xsi:type="dcterms:W3CDTF">2013-11-12T02:20:10Z</dcterms:modified>
</cp:coreProperties>
</file>