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7.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9.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0.xml" ContentType="application/vnd.openxmlformats-officedocument.drawingml.chartshape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1.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DieseArbeitsmappe" autoCompressPictures="0" defaultThemeVersion="124226"/>
  <bookViews>
    <workbookView xWindow="-375" yWindow="1260" windowWidth="27870" windowHeight="10905" tabRatio="945"/>
  </bookViews>
  <sheets>
    <sheet name="Evaluations" sheetId="21" r:id="rId1"/>
    <sheet name="Settings" sheetId="22" r:id="rId2"/>
    <sheet name="Master" sheetId="5" r:id="rId3"/>
    <sheet name="Additionals" sheetId="15" r:id="rId4"/>
  </sheets>
  <definedNames>
    <definedName name="_xlnm._FilterDatabase" localSheetId="2" hidden="1">Master!$F$7:$CL$50</definedName>
    <definedName name="dbb11azflb0u" localSheetId="2">Master!$F$27</definedName>
    <definedName name="dbb11azflb0u">#REF!</definedName>
    <definedName name="f2d6qh7ausy1" localSheetId="2">Master!$H$69</definedName>
    <definedName name="f2d6qh7ausy1">#REF!</definedName>
    <definedName name="o4s06hx8wiup" localSheetId="2">Master!$H$69</definedName>
    <definedName name="o4s06hx8wiup">#REF!</definedName>
    <definedName name="settingPulldown" localSheetId="2">Settings!$C$2:$P$2</definedName>
    <definedName name="test">#REF!</definedName>
    <definedName name="u3azwj62r29q" localSheetId="2">Master!$H$27</definedName>
    <definedName name="u3azwj62r29q">#REF!</definedName>
    <definedName name="v2tkqs7o66i3" localSheetId="2">Master!$AQ$7</definedName>
    <definedName name="v2tkqs7o66i3">#REF!</definedName>
    <definedName name="wh73pknrs2v8" localSheetId="2">Master!#REF!</definedName>
    <definedName name="wh73pknrs2v8">#REF!</definedName>
    <definedName name="ws91ume8tvdf" localSheetId="2">Master!$H$26</definedName>
    <definedName name="ws91ume8tvdf">#REF!</definedName>
    <definedName name="x0cxjoyajmbo" localSheetId="2">Master!$H$29</definedName>
    <definedName name="x0cxjoyajmbo">#REF!</definedName>
    <definedName name="yu67gtbt7xxc" localSheetId="2">Master!$AQ$7</definedName>
    <definedName name="yu67gtbt7xxc">#REF!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R12" i="22" l="1"/>
  <c r="Q12" i="22"/>
  <c r="B8" i="5"/>
  <c r="AA2" i="5"/>
  <c r="AP2" i="5"/>
  <c r="C20" i="5"/>
  <c r="AE2" i="5"/>
  <c r="C11" i="5"/>
  <c r="AC2" i="5"/>
  <c r="AF2" i="5"/>
  <c r="AJ2" i="5"/>
  <c r="Y2" i="5"/>
  <c r="C16" i="5"/>
  <c r="C21" i="5"/>
  <c r="AO2" i="5"/>
  <c r="C18" i="5"/>
  <c r="AB2" i="5"/>
  <c r="AL2" i="5"/>
  <c r="AM2" i="5"/>
  <c r="AH2" i="5"/>
  <c r="Z2" i="5"/>
  <c r="W2" i="5"/>
  <c r="AK2" i="5"/>
  <c r="C15" i="5"/>
  <c r="AN2" i="5"/>
  <c r="C8" i="5"/>
  <c r="X2" i="5"/>
  <c r="C14" i="5"/>
  <c r="AG2" i="5"/>
  <c r="AD2" i="5"/>
  <c r="C9" i="5"/>
  <c r="AI2" i="5"/>
  <c r="C10" i="5"/>
  <c r="C19" i="5"/>
  <c r="C12" i="5"/>
  <c r="C13" i="5"/>
  <c r="C5" i="5" l="1"/>
  <c r="C17" i="5" l="1"/>
  <c r="AH3" i="5"/>
  <c r="AI3" i="5" s="1"/>
  <c r="AJ3" i="5" s="1"/>
  <c r="AK3" i="5" s="1"/>
  <c r="AL3" i="5" s="1"/>
  <c r="AM3" i="5" s="1"/>
  <c r="AN3" i="5" s="1"/>
  <c r="AO3" i="5" s="1"/>
  <c r="AP3" i="5" s="1"/>
  <c r="X3" i="5"/>
  <c r="Y3" i="5" s="1"/>
  <c r="Z3" i="5" s="1"/>
  <c r="AA3" i="5" s="1"/>
  <c r="AB3" i="5" s="1"/>
  <c r="AC3" i="5" s="1"/>
  <c r="AD3" i="5" s="1"/>
  <c r="AE3" i="5" s="1"/>
  <c r="AF3" i="5" s="1"/>
  <c r="CA3" i="5"/>
  <c r="C12" i="22" l="1"/>
  <c r="D12" i="22"/>
  <c r="E12" i="22"/>
  <c r="F12" i="22"/>
  <c r="G12" i="22"/>
  <c r="H12" i="22"/>
  <c r="I12" i="22"/>
  <c r="J12" i="22"/>
  <c r="K12" i="22"/>
  <c r="L12" i="22"/>
  <c r="M12" i="22"/>
  <c r="N12" i="22"/>
  <c r="O12" i="22"/>
  <c r="P12" i="22"/>
  <c r="U4" i="5"/>
  <c r="BP34" i="5" s="1"/>
  <c r="BP32" i="5" l="1"/>
  <c r="BP30" i="5"/>
  <c r="BP28" i="5"/>
  <c r="BP26" i="5"/>
  <c r="BP24" i="5"/>
  <c r="BP22" i="5"/>
  <c r="BP20" i="5"/>
  <c r="BP18" i="5"/>
  <c r="BP16" i="5"/>
  <c r="BP14" i="5"/>
  <c r="BP12" i="5"/>
  <c r="BP10" i="5"/>
  <c r="BP35" i="5"/>
  <c r="BP33" i="5"/>
  <c r="BP8" i="5"/>
  <c r="BP31" i="5"/>
  <c r="BP29" i="5"/>
  <c r="BP27" i="5"/>
  <c r="BP25" i="5"/>
  <c r="BP23" i="5"/>
  <c r="BP21" i="5"/>
  <c r="BP19" i="5"/>
  <c r="BP17" i="5"/>
  <c r="BP15" i="5"/>
  <c r="BP13" i="5"/>
  <c r="BP11" i="5"/>
  <c r="BP9" i="5"/>
  <c r="Q4" i="5"/>
  <c r="BL19" i="5" s="1"/>
  <c r="P4" i="5"/>
  <c r="BN19" i="5" s="1"/>
  <c r="O4" i="5"/>
  <c r="BJ19" i="5" s="1"/>
  <c r="N4" i="5"/>
  <c r="BQ19" i="5" s="1"/>
  <c r="BR19" i="5"/>
  <c r="BR20" i="5"/>
  <c r="BR21" i="5"/>
  <c r="AP4" i="5"/>
  <c r="AO4" i="5"/>
  <c r="AN4" i="5"/>
  <c r="AM4" i="5"/>
  <c r="AL4" i="5"/>
  <c r="AK4" i="5"/>
  <c r="AJ4" i="5"/>
  <c r="AI4" i="5"/>
  <c r="AH4" i="5"/>
  <c r="AG4" i="5"/>
  <c r="BR35" i="5"/>
  <c r="A8" i="5"/>
  <c r="A18" i="5"/>
  <c r="AD4" i="5"/>
  <c r="AE4" i="5"/>
  <c r="AF4" i="5"/>
  <c r="BR8" i="5"/>
  <c r="BR9" i="5"/>
  <c r="BR10" i="5"/>
  <c r="BR11" i="5"/>
  <c r="BR12" i="5"/>
  <c r="BR13" i="5"/>
  <c r="BR14" i="5"/>
  <c r="BR15" i="5"/>
  <c r="BR16" i="5"/>
  <c r="BR17" i="5"/>
  <c r="BR18" i="5"/>
  <c r="BR22" i="5"/>
  <c r="BR23" i="5"/>
  <c r="BR24" i="5"/>
  <c r="BR25" i="5"/>
  <c r="BR26" i="5"/>
  <c r="BR27" i="5"/>
  <c r="BR28" i="5"/>
  <c r="BR29" i="5"/>
  <c r="BR30" i="5"/>
  <c r="BR31" i="5"/>
  <c r="BR32" i="5"/>
  <c r="BR33" i="5"/>
  <c r="BR34" i="5"/>
  <c r="X4" i="5"/>
  <c r="Y4" i="5"/>
  <c r="Z4" i="5"/>
  <c r="AA4" i="5"/>
  <c r="AB4" i="5"/>
  <c r="AC4" i="5"/>
  <c r="W4" i="5"/>
  <c r="AU4" i="5"/>
  <c r="AR4" i="5"/>
  <c r="AS4" i="5"/>
  <c r="AT4" i="5"/>
  <c r="AV4" i="5"/>
  <c r="AW4" i="5"/>
  <c r="AX4" i="5"/>
  <c r="AQ4" i="5"/>
  <c r="B10" i="5"/>
  <c r="B9" i="5"/>
  <c r="B15" i="5"/>
  <c r="B14" i="5"/>
  <c r="B13" i="5"/>
  <c r="B11" i="5"/>
  <c r="BJ9" i="5" l="1"/>
  <c r="BJ29" i="5"/>
  <c r="BJ17" i="5"/>
  <c r="BJ33" i="5"/>
  <c r="BJ24" i="5"/>
  <c r="BJ13" i="5"/>
  <c r="BL8" i="5"/>
  <c r="BL31" i="5"/>
  <c r="BL26" i="5"/>
  <c r="BL22" i="5"/>
  <c r="BL15" i="5"/>
  <c r="BL11" i="5"/>
  <c r="BN27" i="5"/>
  <c r="BL34" i="5"/>
  <c r="BJ32" i="5"/>
  <c r="BL30" i="5"/>
  <c r="BJ28" i="5"/>
  <c r="BL27" i="5"/>
  <c r="BJ25" i="5"/>
  <c r="BL23" i="5"/>
  <c r="BJ18" i="5"/>
  <c r="BL16" i="5"/>
  <c r="BJ14" i="5"/>
  <c r="BL12" i="5"/>
  <c r="BJ10" i="5"/>
  <c r="BN8" i="5"/>
  <c r="BN16" i="5"/>
  <c r="BN31" i="5"/>
  <c r="BN23" i="5"/>
  <c r="BN12" i="5"/>
  <c r="BN33" i="5"/>
  <c r="BN29" i="5"/>
  <c r="BN25" i="5"/>
  <c r="BN18" i="5"/>
  <c r="BN14" i="5"/>
  <c r="BN10" i="5"/>
  <c r="BQ38" i="5"/>
  <c r="BJ8" i="5"/>
  <c r="BJ34" i="5"/>
  <c r="BL33" i="5"/>
  <c r="BL32" i="5"/>
  <c r="BJ31" i="5"/>
  <c r="BJ30" i="5"/>
  <c r="BL29" i="5"/>
  <c r="BL28" i="5"/>
  <c r="BJ27" i="5"/>
  <c r="BJ26" i="5"/>
  <c r="BL25" i="5"/>
  <c r="BL24" i="5"/>
  <c r="BJ23" i="5"/>
  <c r="BJ22" i="5"/>
  <c r="BL18" i="5"/>
  <c r="BL17" i="5"/>
  <c r="BJ16" i="5"/>
  <c r="BJ15" i="5"/>
  <c r="BL14" i="5"/>
  <c r="BL13" i="5"/>
  <c r="BJ12" i="5"/>
  <c r="BJ11" i="5"/>
  <c r="BL10" i="5"/>
  <c r="BL9" i="5"/>
  <c r="BQ35" i="5"/>
  <c r="BN38" i="5"/>
  <c r="BN34" i="5"/>
  <c r="BN32" i="5"/>
  <c r="BN30" i="5"/>
  <c r="BN28" i="5"/>
  <c r="BN26" i="5"/>
  <c r="BN24" i="5"/>
  <c r="BN22" i="5"/>
  <c r="BN17" i="5"/>
  <c r="BN15" i="5"/>
  <c r="BN13" i="5"/>
  <c r="BN11" i="5"/>
  <c r="BN9" i="5"/>
  <c r="BN35" i="5"/>
  <c r="BJ38" i="5"/>
  <c r="BQ8" i="5"/>
  <c r="BQ34" i="5"/>
  <c r="BQ33" i="5"/>
  <c r="BQ32" i="5"/>
  <c r="BQ31" i="5"/>
  <c r="BQ30" i="5"/>
  <c r="BQ29" i="5"/>
  <c r="BQ28" i="5"/>
  <c r="BQ27" i="5"/>
  <c r="BQ26" i="5"/>
  <c r="BQ25" i="5"/>
  <c r="BQ24" i="5"/>
  <c r="BQ23" i="5"/>
  <c r="BQ22" i="5"/>
  <c r="BQ18" i="5"/>
  <c r="BQ17" i="5"/>
  <c r="BQ16" i="5"/>
  <c r="BQ15" i="5"/>
  <c r="BQ14" i="5"/>
  <c r="BQ13" i="5"/>
  <c r="BQ12" i="5"/>
  <c r="BQ11" i="5"/>
  <c r="BQ10" i="5"/>
  <c r="BQ9" i="5"/>
  <c r="BL35" i="5"/>
  <c r="BJ35" i="5"/>
  <c r="BQ20" i="5"/>
  <c r="BQ21" i="5"/>
  <c r="BJ21" i="5"/>
  <c r="BN20" i="5"/>
  <c r="BL20" i="5"/>
  <c r="BJ20" i="5"/>
  <c r="BN21" i="5"/>
  <c r="BL21" i="5"/>
  <c r="BS27" i="5"/>
  <c r="BT27" i="5" s="1"/>
  <c r="BS31" i="5"/>
  <c r="BT31" i="5" s="1"/>
  <c r="BS35" i="5"/>
  <c r="BT35" i="5" s="1"/>
  <c r="BS9" i="5"/>
  <c r="BT9" i="5" s="1"/>
  <c r="BS13" i="5"/>
  <c r="BT13" i="5" s="1"/>
  <c r="BS17" i="5"/>
  <c r="BT17" i="5" s="1"/>
  <c r="BV17" i="5" s="1"/>
  <c r="BS22" i="5"/>
  <c r="BT22" i="5" s="1"/>
  <c r="BS26" i="5"/>
  <c r="BT26" i="5" s="1"/>
  <c r="BS30" i="5"/>
  <c r="BT30" i="5" s="1"/>
  <c r="BS34" i="5"/>
  <c r="BT34" i="5" s="1"/>
  <c r="BS19" i="5"/>
  <c r="BT19" i="5" s="1"/>
  <c r="BS11" i="5"/>
  <c r="BT11" i="5" s="1"/>
  <c r="BS15" i="5"/>
  <c r="BT15" i="5" s="1"/>
  <c r="BS20" i="5"/>
  <c r="BT20" i="5" s="1"/>
  <c r="BS24" i="5"/>
  <c r="BT24" i="5" s="1"/>
  <c r="BS28" i="5"/>
  <c r="BT28" i="5" s="1"/>
  <c r="BS32" i="5"/>
  <c r="BT32" i="5" s="1"/>
  <c r="BS18" i="5"/>
  <c r="BT18" i="5" s="1"/>
  <c r="BS10" i="5"/>
  <c r="BT10" i="5" s="1"/>
  <c r="BS14" i="5"/>
  <c r="BT14" i="5" s="1"/>
  <c r="BS23" i="5"/>
  <c r="BT23" i="5" s="1"/>
  <c r="BS29" i="5"/>
  <c r="BT29" i="5" s="1"/>
  <c r="BS25" i="5"/>
  <c r="BT25" i="5" s="1"/>
  <c r="BS8" i="5"/>
  <c r="BT8" i="5" s="1"/>
  <c r="BS33" i="5"/>
  <c r="BT33" i="5" s="1"/>
  <c r="BS12" i="5"/>
  <c r="BT12" i="5" s="1"/>
  <c r="BS16" i="5"/>
  <c r="BT16" i="5" s="1"/>
  <c r="BS21" i="5"/>
  <c r="BT21" i="5" s="1"/>
  <c r="BV21" i="5" s="1"/>
  <c r="BS38" i="5"/>
  <c r="BT38" i="5" s="1"/>
  <c r="CB8" i="5" l="1"/>
  <c r="CC8" i="5"/>
  <c r="CA8" i="5"/>
  <c r="CC33" i="5"/>
  <c r="BW33" i="5"/>
  <c r="BX33" i="5"/>
  <c r="BY33" i="5"/>
  <c r="CA33" i="5"/>
  <c r="CB33" i="5"/>
  <c r="BV33" i="5"/>
  <c r="CO33" i="5"/>
  <c r="CM33" i="5"/>
  <c r="CN33" i="5"/>
  <c r="CA32" i="5"/>
  <c r="CB32" i="5"/>
  <c r="CC32" i="5"/>
  <c r="BV32" i="5"/>
  <c r="CO32" i="5"/>
  <c r="BY32" i="5"/>
  <c r="CM32" i="5"/>
  <c r="CN32" i="5"/>
  <c r="BW32" i="5"/>
  <c r="BX32" i="5"/>
  <c r="BV30" i="5"/>
  <c r="BW30" i="5"/>
  <c r="BX30" i="5"/>
  <c r="CC30" i="5"/>
  <c r="BY30" i="5"/>
  <c r="CM30" i="5"/>
  <c r="CB30" i="5"/>
  <c r="CN30" i="5"/>
  <c r="CO30" i="5"/>
  <c r="CA30" i="5"/>
  <c r="BW8" i="5"/>
  <c r="CO8" i="5"/>
  <c r="BX8" i="5"/>
  <c r="BY8" i="5"/>
  <c r="CM8" i="5"/>
  <c r="BT3" i="5"/>
  <c r="BT4" i="5" s="1"/>
  <c r="BU23" i="5" s="1"/>
  <c r="BV8" i="5"/>
  <c r="CN8" i="5"/>
  <c r="CA28" i="5"/>
  <c r="BX28" i="5"/>
  <c r="CN28" i="5"/>
  <c r="CM28" i="5"/>
  <c r="CB28" i="5"/>
  <c r="BY28" i="5"/>
  <c r="CC28" i="5"/>
  <c r="BV28" i="5"/>
  <c r="CO28" i="5"/>
  <c r="BW28" i="5"/>
  <c r="CC26" i="5"/>
  <c r="BX26" i="5"/>
  <c r="CN26" i="5"/>
  <c r="CM26" i="5"/>
  <c r="BY26" i="5"/>
  <c r="CO26" i="5"/>
  <c r="BV26" i="5"/>
  <c r="BW26" i="5"/>
  <c r="CA26" i="5"/>
  <c r="CB26" i="5"/>
  <c r="BW25" i="5"/>
  <c r="BX25" i="5"/>
  <c r="BY25" i="5"/>
  <c r="CA25" i="5"/>
  <c r="CB25" i="5"/>
  <c r="BV25" i="5"/>
  <c r="CC25" i="5"/>
  <c r="CN25" i="5"/>
  <c r="CO25" i="5"/>
  <c r="CM25" i="5"/>
  <c r="CB24" i="5"/>
  <c r="CC24" i="5"/>
  <c r="BV24" i="5"/>
  <c r="CO24" i="5"/>
  <c r="CA24" i="5"/>
  <c r="BW24" i="5"/>
  <c r="BY24" i="5"/>
  <c r="CM24" i="5"/>
  <c r="BX24" i="5"/>
  <c r="CN24" i="5"/>
  <c r="BV22" i="5"/>
  <c r="BW22" i="5"/>
  <c r="BX22" i="5"/>
  <c r="CC22" i="5"/>
  <c r="CB22" i="5"/>
  <c r="BY22" i="5"/>
  <c r="CM22" i="5"/>
  <c r="CN22" i="5"/>
  <c r="CO22" i="5"/>
  <c r="CA22" i="5"/>
  <c r="CC29" i="5"/>
  <c r="CA29" i="5"/>
  <c r="BY29" i="5"/>
  <c r="CB29" i="5"/>
  <c r="CM29" i="5"/>
  <c r="CN29" i="5"/>
  <c r="BV29" i="5"/>
  <c r="BW29" i="5"/>
  <c r="CO29" i="5"/>
  <c r="BX29" i="5"/>
  <c r="BX20" i="5"/>
  <c r="CB20" i="5"/>
  <c r="BY20" i="5"/>
  <c r="CC20" i="5"/>
  <c r="BV20" i="5"/>
  <c r="BW20" i="5"/>
  <c r="CA20" i="5"/>
  <c r="CN17" i="5"/>
  <c r="CC17" i="5"/>
  <c r="BX17" i="5"/>
  <c r="BY17" i="5"/>
  <c r="CO17" i="5"/>
  <c r="CM17" i="5"/>
  <c r="BW17" i="5"/>
  <c r="CA17" i="5"/>
  <c r="CB17" i="5"/>
  <c r="BV13" i="5"/>
  <c r="BW13" i="5"/>
  <c r="BX13" i="5"/>
  <c r="CC13" i="5"/>
  <c r="CB13" i="5"/>
  <c r="CA13" i="5"/>
  <c r="BY13" i="5"/>
  <c r="CN13" i="5"/>
  <c r="CM13" i="5"/>
  <c r="CO13" i="5"/>
  <c r="BY23" i="5"/>
  <c r="CA23" i="5"/>
  <c r="BW23" i="5"/>
  <c r="BX23" i="5"/>
  <c r="BV23" i="5"/>
  <c r="CB23" i="5"/>
  <c r="CC23" i="5"/>
  <c r="CM23" i="5"/>
  <c r="CO23" i="5"/>
  <c r="CN23" i="5"/>
  <c r="CB15" i="5"/>
  <c r="CC15" i="5"/>
  <c r="BV15" i="5"/>
  <c r="CN15" i="5"/>
  <c r="CO15" i="5"/>
  <c r="CA15" i="5"/>
  <c r="CM15" i="5"/>
  <c r="BW15" i="5"/>
  <c r="BX15" i="5"/>
  <c r="BY15" i="5"/>
  <c r="CA21" i="5"/>
  <c r="BY21" i="5"/>
  <c r="CC21" i="5"/>
  <c r="CB21" i="5"/>
  <c r="BX21" i="5"/>
  <c r="BW21" i="5"/>
  <c r="BY14" i="5"/>
  <c r="CA14" i="5"/>
  <c r="BW14" i="5"/>
  <c r="CM14" i="5"/>
  <c r="BX14" i="5"/>
  <c r="CC14" i="5"/>
  <c r="CO14" i="5"/>
  <c r="CB14" i="5"/>
  <c r="CN14" i="5"/>
  <c r="BV14" i="5"/>
  <c r="BX11" i="5"/>
  <c r="CO11" i="5"/>
  <c r="CB11" i="5"/>
  <c r="BY11" i="5"/>
  <c r="CC11" i="5"/>
  <c r="BV11" i="5"/>
  <c r="CA11" i="5"/>
  <c r="BW11" i="5"/>
  <c r="CN11" i="5"/>
  <c r="CM11" i="5"/>
  <c r="CN9" i="5"/>
  <c r="CC9" i="5"/>
  <c r="BX9" i="5"/>
  <c r="BY9" i="5"/>
  <c r="BW9" i="5"/>
  <c r="CB9" i="5"/>
  <c r="CM9" i="5"/>
  <c r="CO9" i="5"/>
  <c r="CA9" i="5"/>
  <c r="BV9" i="5"/>
  <c r="BW16" i="5"/>
  <c r="CM16" i="5"/>
  <c r="BX16" i="5"/>
  <c r="BY16" i="5"/>
  <c r="CA16" i="5"/>
  <c r="CB16" i="5"/>
  <c r="BV16" i="5"/>
  <c r="CN16" i="5"/>
  <c r="CC16" i="5"/>
  <c r="CO16" i="5"/>
  <c r="BV10" i="5"/>
  <c r="CA10" i="5"/>
  <c r="BW10" i="5"/>
  <c r="BX10" i="5"/>
  <c r="BY10" i="5"/>
  <c r="CB10" i="5"/>
  <c r="CO10" i="5"/>
  <c r="CM10" i="5"/>
  <c r="CN10" i="5"/>
  <c r="CC10" i="5"/>
  <c r="CB19" i="5"/>
  <c r="CC19" i="5"/>
  <c r="BV19" i="5"/>
  <c r="CA19" i="5"/>
  <c r="BY19" i="5"/>
  <c r="BW19" i="5"/>
  <c r="BX19" i="5"/>
  <c r="CN35" i="5"/>
  <c r="CA35" i="5"/>
  <c r="BW35" i="5"/>
  <c r="BX35" i="5"/>
  <c r="BY35" i="5"/>
  <c r="BV35" i="5"/>
  <c r="CM35" i="5"/>
  <c r="CB35" i="5"/>
  <c r="CC35" i="5"/>
  <c r="CO35" i="5"/>
  <c r="CA12" i="5"/>
  <c r="BY12" i="5"/>
  <c r="CB12" i="5"/>
  <c r="CC12" i="5"/>
  <c r="BW12" i="5"/>
  <c r="BX12" i="5"/>
  <c r="CN12" i="5"/>
  <c r="CM12" i="5"/>
  <c r="CO12" i="5"/>
  <c r="BV12" i="5"/>
  <c r="BV18" i="5"/>
  <c r="CM18" i="5"/>
  <c r="CA18" i="5"/>
  <c r="BW18" i="5"/>
  <c r="CO18" i="5"/>
  <c r="CB18" i="5"/>
  <c r="BY18" i="5"/>
  <c r="CC18" i="5"/>
  <c r="BX18" i="5"/>
  <c r="CN18" i="5"/>
  <c r="CC34" i="5"/>
  <c r="BX34" i="5"/>
  <c r="CN34" i="5"/>
  <c r="CM34" i="5"/>
  <c r="BY34" i="5"/>
  <c r="BW34" i="5"/>
  <c r="CA34" i="5"/>
  <c r="CB34" i="5"/>
  <c r="CO34" i="5"/>
  <c r="BV34" i="5"/>
  <c r="BY31" i="5"/>
  <c r="CA31" i="5"/>
  <c r="BW31" i="5"/>
  <c r="BX31" i="5"/>
  <c r="CC31" i="5"/>
  <c r="BV31" i="5"/>
  <c r="CM31" i="5"/>
  <c r="CN31" i="5"/>
  <c r="CO31" i="5"/>
  <c r="CB31" i="5"/>
  <c r="BV27" i="5"/>
  <c r="CA27" i="5"/>
  <c r="BW27" i="5"/>
  <c r="CO27" i="5"/>
  <c r="CN27" i="5"/>
  <c r="CM27" i="5"/>
  <c r="CC27" i="5"/>
  <c r="BY27" i="5"/>
  <c r="BX27" i="5"/>
  <c r="CB27" i="5"/>
  <c r="CD30" i="5" l="1"/>
  <c r="CD31" i="5"/>
  <c r="CD26" i="5"/>
  <c r="CD8" i="5"/>
  <c r="CD27" i="5"/>
  <c r="CD11" i="5"/>
  <c r="CD9" i="5"/>
  <c r="CD15" i="5"/>
  <c r="CD13" i="5"/>
  <c r="CD20" i="5"/>
  <c r="CD24" i="5"/>
  <c r="CD33" i="5"/>
  <c r="CD35" i="5"/>
  <c r="CD16" i="5"/>
  <c r="CD23" i="5"/>
  <c r="CD28" i="5"/>
  <c r="CD32" i="5"/>
  <c r="CD34" i="5"/>
  <c r="CD18" i="5"/>
  <c r="CD12" i="5"/>
  <c r="CD19" i="5"/>
  <c r="CD10" i="5"/>
  <c r="CD14" i="5"/>
  <c r="CD21" i="5"/>
  <c r="CD17" i="5"/>
  <c r="CD29" i="5"/>
  <c r="CD22" i="5"/>
  <c r="CD25" i="5"/>
  <c r="BU17" i="5"/>
  <c r="BU19" i="5"/>
  <c r="BU10" i="5"/>
  <c r="BU12" i="5"/>
  <c r="BU26" i="5"/>
  <c r="BU28" i="5"/>
  <c r="BU8" i="5"/>
  <c r="BU20" i="5"/>
  <c r="BU34" i="5"/>
  <c r="BZ19" i="5"/>
  <c r="BZ30" i="5"/>
  <c r="BU27" i="5"/>
  <c r="BU38" i="5"/>
  <c r="BU21" i="5"/>
  <c r="BU24" i="5"/>
  <c r="BU35" i="5"/>
  <c r="BZ16" i="5"/>
  <c r="BZ9" i="5"/>
  <c r="BZ11" i="5"/>
  <c r="BZ20" i="5"/>
  <c r="BU25" i="5"/>
  <c r="BU30" i="5"/>
  <c r="BU32" i="5"/>
  <c r="BU9" i="5"/>
  <c r="BU14" i="5"/>
  <c r="BU13" i="5"/>
  <c r="BU31" i="5"/>
  <c r="BU16" i="5"/>
  <c r="BU29" i="5"/>
  <c r="BU22" i="5"/>
  <c r="BU33" i="5"/>
  <c r="BU18" i="5"/>
  <c r="BU11" i="5"/>
  <c r="BU15" i="5"/>
  <c r="BZ12" i="5"/>
  <c r="BZ10" i="5"/>
  <c r="BZ25" i="5"/>
  <c r="BZ32" i="5"/>
  <c r="BZ14" i="5"/>
  <c r="BZ26" i="5"/>
  <c r="BZ33" i="5"/>
  <c r="BZ31" i="5"/>
  <c r="BZ34" i="5"/>
  <c r="BZ17" i="5"/>
  <c r="BZ28" i="5"/>
  <c r="CM3" i="5"/>
  <c r="CM4" i="5" s="1"/>
  <c r="BZ15" i="5"/>
  <c r="BZ29" i="5"/>
  <c r="BZ21" i="5"/>
  <c r="BZ13" i="5"/>
  <c r="CO3" i="5"/>
  <c r="CO4" i="5" s="1"/>
  <c r="CN3" i="5"/>
  <c r="CN4" i="5" s="1"/>
  <c r="BZ23" i="5"/>
  <c r="BZ8" i="5"/>
  <c r="BZ27" i="5"/>
  <c r="BZ18" i="5"/>
  <c r="BZ35" i="5"/>
  <c r="BZ22" i="5"/>
  <c r="BZ24" i="5"/>
  <c r="CD4" i="5" l="1"/>
  <c r="BM23" i="5" s="1"/>
  <c r="CE23" i="5" s="1"/>
  <c r="BZ4" i="5"/>
  <c r="BO23" i="5" s="1"/>
  <c r="BM8" i="5" l="1"/>
  <c r="CE8" i="5" s="1"/>
  <c r="BO8" i="5"/>
  <c r="BO33" i="5"/>
  <c r="BM29" i="5"/>
  <c r="CE29" i="5" s="1"/>
  <c r="BM19" i="5"/>
  <c r="CE19" i="5" s="1"/>
  <c r="BO20" i="5"/>
  <c r="BO19" i="5"/>
  <c r="BO16" i="5"/>
  <c r="BO9" i="5"/>
  <c r="BO11" i="5"/>
  <c r="BO30" i="5"/>
  <c r="BO29" i="5"/>
  <c r="BM11" i="5"/>
  <c r="CE11" i="5" s="1"/>
  <c r="BO31" i="5"/>
  <c r="BM16" i="5"/>
  <c r="CE16" i="5" s="1"/>
  <c r="BO24" i="5"/>
  <c r="BM33" i="5"/>
  <c r="CE33" i="5" s="1"/>
  <c r="BM22" i="5"/>
  <c r="CE22" i="5" s="1"/>
  <c r="BO35" i="5"/>
  <c r="BO10" i="5"/>
  <c r="BO28" i="5"/>
  <c r="BM17" i="5"/>
  <c r="CE17" i="5" s="1"/>
  <c r="BM30" i="5"/>
  <c r="CE30" i="5" s="1"/>
  <c r="BM20" i="5"/>
  <c r="CE20" i="5" s="1"/>
  <c r="BM25" i="5"/>
  <c r="CE25" i="5" s="1"/>
  <c r="BM15" i="5"/>
  <c r="CE15" i="5" s="1"/>
  <c r="BM24" i="5"/>
  <c r="CE24" i="5" s="1"/>
  <c r="BM21" i="5"/>
  <c r="CE21" i="5" s="1"/>
  <c r="BM12" i="5"/>
  <c r="CE12" i="5" s="1"/>
  <c r="BM32" i="5"/>
  <c r="CE32" i="5" s="1"/>
  <c r="BM28" i="5"/>
  <c r="CE28" i="5" s="1"/>
  <c r="BO17" i="5"/>
  <c r="BM34" i="5"/>
  <c r="CE34" i="5" s="1"/>
  <c r="BO22" i="5"/>
  <c r="BM13" i="5"/>
  <c r="CE13" i="5" s="1"/>
  <c r="BO26" i="5"/>
  <c r="BO25" i="5"/>
  <c r="BO21" i="5"/>
  <c r="BO18" i="5"/>
  <c r="BO12" i="5"/>
  <c r="BO34" i="5"/>
  <c r="BO13" i="5"/>
  <c r="BM31" i="5"/>
  <c r="CE31" i="5" s="1"/>
  <c r="BM27" i="5"/>
  <c r="CE27" i="5" s="1"/>
  <c r="BM18" i="5"/>
  <c r="CE18" i="5" s="1"/>
  <c r="BM9" i="5"/>
  <c r="CE9" i="5" s="1"/>
  <c r="BO32" i="5"/>
  <c r="BO15" i="5"/>
  <c r="BO14" i="5"/>
  <c r="BM35" i="5"/>
  <c r="CE35" i="5" s="1"/>
  <c r="BM26" i="5"/>
  <c r="CE26" i="5" s="1"/>
  <c r="BM10" i="5"/>
  <c r="CE10" i="5" s="1"/>
  <c r="BM14" i="5"/>
  <c r="CE14" i="5" s="1"/>
  <c r="BO27" i="5"/>
  <c r="CE3" i="5" l="1"/>
  <c r="CE4" i="5" s="1"/>
  <c r="BK11" i="5" s="1"/>
  <c r="BH11" i="5" l="1"/>
  <c r="BI11" i="5" s="1"/>
  <c r="BK8" i="5"/>
  <c r="BH8" i="5" s="1"/>
  <c r="BI8" i="5" s="1"/>
  <c r="BK21" i="5"/>
  <c r="BH21" i="5" s="1"/>
  <c r="BK20" i="5"/>
  <c r="BH20" i="5" s="1"/>
  <c r="BK23" i="5"/>
  <c r="BK29" i="5"/>
  <c r="BK19" i="5"/>
  <c r="BK13" i="5"/>
  <c r="BK16" i="5"/>
  <c r="BK34" i="5"/>
  <c r="BK30" i="5"/>
  <c r="BK22" i="5"/>
  <c r="BK26" i="5"/>
  <c r="BK32" i="5"/>
  <c r="BK35" i="5"/>
  <c r="BK10" i="5"/>
  <c r="BK27" i="5"/>
  <c r="BK28" i="5"/>
  <c r="BK15" i="5"/>
  <c r="BH15" i="5" s="1"/>
  <c r="BK31" i="5"/>
  <c r="BK24" i="5"/>
  <c r="BK14" i="5"/>
  <c r="BK18" i="5"/>
  <c r="BK25" i="5"/>
  <c r="BK12" i="5"/>
  <c r="BK17" i="5"/>
  <c r="BK9" i="5"/>
  <c r="BK33" i="5"/>
  <c r="BH17" i="5" l="1"/>
  <c r="BI17" i="5" s="1"/>
  <c r="BH14" i="5"/>
  <c r="BI14" i="5" s="1"/>
  <c r="BH28" i="5"/>
  <c r="BI28" i="5" s="1"/>
  <c r="BH10" i="5"/>
  <c r="BI10" i="5" s="1"/>
  <c r="BH32" i="5"/>
  <c r="BI32" i="5" s="1"/>
  <c r="BH22" i="5"/>
  <c r="BI22" i="5" s="1"/>
  <c r="BH34" i="5"/>
  <c r="BI34" i="5" s="1"/>
  <c r="BH13" i="5"/>
  <c r="BI13" i="5" s="1"/>
  <c r="BH29" i="5"/>
  <c r="BI29" i="5" s="1"/>
  <c r="BH33" i="5"/>
  <c r="BI33" i="5" s="1"/>
  <c r="BH25" i="5"/>
  <c r="BI25" i="5" s="1"/>
  <c r="BH31" i="5"/>
  <c r="BI31" i="5" s="1"/>
  <c r="BH9" i="5"/>
  <c r="BI9" i="5" s="1"/>
  <c r="BH12" i="5"/>
  <c r="BI12" i="5" s="1"/>
  <c r="BH18" i="5"/>
  <c r="BI18" i="5" s="1"/>
  <c r="BH24" i="5"/>
  <c r="BI24" i="5" s="1"/>
  <c r="BH27" i="5"/>
  <c r="BI27" i="5" s="1"/>
  <c r="BH35" i="5"/>
  <c r="BI35" i="5" s="1"/>
  <c r="BH26" i="5"/>
  <c r="BI26" i="5" s="1"/>
  <c r="BH30" i="5"/>
  <c r="BI30" i="5" s="1"/>
  <c r="BH16" i="5"/>
  <c r="BI16" i="5" s="1"/>
  <c r="BH19" i="5"/>
  <c r="BI19" i="5" s="1"/>
  <c r="BH23" i="5"/>
  <c r="BI23" i="5" s="1"/>
  <c r="BI15" i="5"/>
  <c r="BI20" i="5"/>
  <c r="BI21" i="5"/>
</calcChain>
</file>

<file path=xl/comments1.xml><?xml version="1.0" encoding="utf-8"?>
<comments xmlns="http://schemas.openxmlformats.org/spreadsheetml/2006/main">
  <authors>
    <author>Norman Dziengel</author>
    <author>DSLSPEEDTEST</author>
  </authors>
  <commentList>
    <comment ref="W3" authorId="0">
      <text>
        <r>
          <rPr>
            <b/>
            <sz val="8"/>
            <color indexed="81"/>
            <rFont val="Tahoma"/>
            <family val="2"/>
          </rPr>
          <t>Circus: assumed!!!</t>
        </r>
        <r>
          <rPr>
            <sz val="8"/>
            <color indexed="81"/>
            <rFont val="Tahoma"/>
            <family val="2"/>
          </rPr>
          <t xml:space="preserve">
</t>
        </r>
      </text>
    </comment>
    <comment ref="G7" authorId="0">
      <text>
        <r>
          <rPr>
            <sz val="8"/>
            <color indexed="81"/>
            <rFont val="Tahoma"/>
            <charset val="1"/>
          </rPr>
          <t xml:space="preserve">Circus: Original/Veteran/Current prices for add-on ships actually all the same. As I need a good basis to compare ships, I decided to use only this price and not the packages, as packages are hard to compare.
</t>
        </r>
      </text>
    </comment>
    <comment ref="Q7" authorId="1">
      <text>
        <r>
          <rPr>
            <b/>
            <sz val="9"/>
            <color indexed="81"/>
            <rFont val="Tahoma"/>
            <family val="2"/>
          </rPr>
          <t>CIRCUS: Power Plants supply the power that the rest of your ship will consume. It’s the foundation on which all other systems function.</t>
        </r>
        <r>
          <rPr>
            <sz val="9"/>
            <color indexed="81"/>
            <rFont val="Tahoma"/>
            <family val="2"/>
          </rPr>
          <t xml:space="preserve">
</t>
        </r>
      </text>
    </comment>
    <comment ref="CG7" authorId="1">
      <text>
        <r>
          <rPr>
            <b/>
            <sz val="9"/>
            <color indexed="81"/>
            <rFont val="Tahoma"/>
            <family val="2"/>
          </rPr>
          <t>CIRCUS:
Hull is where you can mount additional armor for protection, reduce your mass for better handling or modify your cross-section to limit your signature.</t>
        </r>
      </text>
    </comment>
    <comment ref="CH7" authorId="1">
      <text>
        <r>
          <rPr>
            <b/>
            <sz val="9"/>
            <color indexed="81"/>
            <rFont val="Tahoma"/>
            <family val="2"/>
          </rPr>
          <t>Circus:</t>
        </r>
        <r>
          <rPr>
            <sz val="9"/>
            <color indexed="81"/>
            <rFont val="Tahoma"/>
            <family val="2"/>
          </rPr>
          <t xml:space="preserve">
seems to be a calculation resource== CPU for Radar + Weapon + Shield
If the Power Plant is the heart of your ship, the avionics are the brain. Avionics calculate the advanced math required for the maneuvering thrusters, track and identify targets, and automatically route power and ensure functional life support. It is unique among systems in that it can also be upgraded with additional systems such as ITTS, better turret AI and a myriad of other options.</t>
        </r>
      </text>
    </comment>
    <comment ref="CI7" authorId="1">
      <text>
        <r>
          <rPr>
            <b/>
            <sz val="9"/>
            <color indexed="81"/>
            <rFont val="Tahoma"/>
            <family val="2"/>
          </rPr>
          <t>CIRCUS: The fuel tanks deliver mass in the form of hydrogen to the power plant, which in turn delivers energy to supercharge the fuel and expel it at speed. If you run out far from civilized space, you better hope you have Triple A! (Your computer will warn you when you reach ‘bingo fuel’ – the point of no return after which you will not be able to reach a friendly base.)</t>
        </r>
        <r>
          <rPr>
            <sz val="9"/>
            <color indexed="81"/>
            <rFont val="Tahoma"/>
            <family val="2"/>
          </rPr>
          <t xml:space="preserve">
</t>
        </r>
      </text>
    </comment>
    <comment ref="CJ7" authorId="1">
      <text>
        <r>
          <rPr>
            <b/>
            <sz val="9"/>
            <color indexed="81"/>
            <rFont val="Tahoma"/>
            <family val="2"/>
          </rPr>
          <t>CIRCUS: Give a significant boost to thrust at the cost of expelling fuel inefficiently.</t>
        </r>
      </text>
    </comment>
    <comment ref="CK7" authorId="1">
      <text>
        <r>
          <rPr>
            <b/>
            <sz val="9"/>
            <color indexed="81"/>
            <rFont val="Tahoma"/>
            <family val="2"/>
          </rPr>
          <t>CIRCUS: Allows you to scoop free hydrogen in the vacuum of space or in the extreme upper atmosphere of gas giants to refill your working mass tank.</t>
        </r>
        <r>
          <rPr>
            <sz val="9"/>
            <color indexed="81"/>
            <rFont val="Tahoma"/>
            <family val="2"/>
          </rPr>
          <t xml:space="preserve">
</t>
        </r>
      </text>
    </comment>
    <comment ref="CD8" authorId="1">
      <text>
        <r>
          <rPr>
            <b/>
            <sz val="9"/>
            <color indexed="81"/>
            <rFont val="Tahoma"/>
            <family val="2"/>
          </rPr>
          <t>Circus: I needed to scale the true abilites down in order to make all others visible in one graph</t>
        </r>
      </text>
    </comment>
    <comment ref="CD30" authorId="1">
      <text>
        <r>
          <rPr>
            <b/>
            <sz val="9"/>
            <color indexed="81"/>
            <rFont val="Tahoma"/>
            <family val="2"/>
          </rPr>
          <t>Circus: I needed to scale the true abilites down in order to make all others visible in one graph</t>
        </r>
      </text>
    </comment>
  </commentList>
</comments>
</file>

<file path=xl/sharedStrings.xml><?xml version="1.0" encoding="utf-8"?>
<sst xmlns="http://schemas.openxmlformats.org/spreadsheetml/2006/main" count="633" uniqueCount="345">
  <si>
    <t>Manufacturer</t>
  </si>
  <si>
    <t>Class 4 - Turret
Installed</t>
  </si>
  <si>
    <t>Primary</t>
  </si>
  <si>
    <t>Total</t>
  </si>
  <si>
    <t>Origin Jumpworks</t>
  </si>
  <si>
    <t>Fusion</t>
  </si>
  <si>
    <t>RSI</t>
  </si>
  <si>
    <t>Anvil Aerospace</t>
  </si>
  <si>
    <t>Drake Interplanetary</t>
  </si>
  <si>
    <t>MISC</t>
  </si>
  <si>
    <t>Antimatter</t>
  </si>
  <si>
    <t>Destroyer</t>
  </si>
  <si>
    <t>Cruiser</t>
  </si>
  <si>
    <t>Bengal Carrier</t>
  </si>
  <si>
    <t>Firepower</t>
  </si>
  <si>
    <t>?</t>
  </si>
  <si>
    <t>Max Values</t>
  </si>
  <si>
    <t>Class 1 - Fixed Installed</t>
  </si>
  <si>
    <t>Class 2 - Articulated</t>
  </si>
  <si>
    <t>Class 3 - Pylon Installed</t>
  </si>
  <si>
    <t>Further Attibutes</t>
  </si>
  <si>
    <t>Agility</t>
  </si>
  <si>
    <t>Modifier Class 1 Weapons [%]</t>
  </si>
  <si>
    <t>Modifier Class 2 Weapons [%]</t>
  </si>
  <si>
    <t>Pilotskill-I. [%]</t>
  </si>
  <si>
    <t>Loaded Cargo [%]</t>
  </si>
  <si>
    <t>Mass+Cargo [t]</t>
  </si>
  <si>
    <t>Mass+Cargo [%]</t>
  </si>
  <si>
    <t>Battlegroup fighter and bomber support platform</t>
  </si>
  <si>
    <t>1 x Behring Turret with 4 x 130m “Ship Buster” Railguns</t>
  </si>
  <si>
    <t>18 x ASD Ship to Ship Turrets with dual Ion cannons</t>
  </si>
  <si>
    <t>40 x MaxOx AA Turrets with dual Heavy Duty Laser Cannons</t>
  </si>
  <si>
    <t>16 x K&amp;W Rolling Space Frame (with 21 missiles each)</t>
  </si>
  <si>
    <t xml:space="preserve">4 x Talon ‘Sweeper’ Mine Dispensers (aft)  </t>
  </si>
  <si>
    <t xml:space="preserve">      (Ammunition Types: HE, EMP, Web, Nuclear, Anti-Matter)</t>
  </si>
  <si>
    <t>DEFENSES</t>
  </si>
  <si>
    <t>14 x Phalanx point defense Laser Gatling</t>
  </si>
  <si>
    <t>36 .4” Icarus Armor Plating</t>
  </si>
  <si>
    <t>14 x Phoenix-class Shield Generators</t>
  </si>
  <si>
    <t xml:space="preserve">6 x HT-2000 Burst Shield Generators (back-up non-sustainable </t>
  </si>
  <si>
    <t>shields) (2 fore, 2 mid, 2 aft)</t>
  </si>
  <si>
    <t>Length [m]</t>
  </si>
  <si>
    <t xml:space="preserve"> Unlimited 20+ years</t>
  </si>
  <si>
    <t>Hull  [#]</t>
  </si>
  <si>
    <t>Avionics  [#]</t>
  </si>
  <si>
    <t>Fuel Tank  [#]</t>
  </si>
  <si>
    <t>Afterburner  [#]</t>
  </si>
  <si>
    <t>Intake Fuel [#]</t>
  </si>
  <si>
    <t>Travel Range / Fuel</t>
  </si>
  <si>
    <t>Ship size comparison by jimbo0270</t>
  </si>
  <si>
    <t>jimbo0270</t>
  </si>
  <si>
    <t>Large ship size comparison by jimbo0270</t>
  </si>
  <si>
    <t>RSI Ship Components</t>
  </si>
  <si>
    <t>Module Communication Overview by RSI (repaint)</t>
  </si>
  <si>
    <t>Exploration</t>
  </si>
  <si>
    <t>Interdiction</t>
  </si>
  <si>
    <t>Mercantile</t>
  </si>
  <si>
    <t>Exploration/ Light Mercantile</t>
  </si>
  <si>
    <t>Gorgon Defender Allstop (Size 1)</t>
  </si>
  <si>
    <t>Milita / Patrol</t>
  </si>
  <si>
    <t>Loaded Cargo in 0..100 [%]</t>
  </si>
  <si>
    <t>Pilotskill 0..100  [%] (Rookie:0 Ace:100)</t>
  </si>
  <si>
    <t>Avenger</t>
  </si>
  <si>
    <t>Point Defense</t>
  </si>
  <si>
    <t>Kruger Galactic (under license)</t>
  </si>
  <si>
    <t>P52 Merlin</t>
  </si>
  <si>
    <t>Origin 325a</t>
  </si>
  <si>
    <t>Origin 350r</t>
  </si>
  <si>
    <t>Gorgon Defender ForceWall (Size 1)</t>
  </si>
  <si>
    <t>Racing</t>
  </si>
  <si>
    <t>ACOM StarHeart III</t>
  </si>
  <si>
    <t>Hammer Propulsion HE 5.3</t>
  </si>
  <si>
    <t>1 x Klaus &amp; Werner Mass Driver Cannon</t>
  </si>
  <si>
    <t>Origin 315p</t>
  </si>
  <si>
    <t>Aegis Dynamics</t>
  </si>
  <si>
    <t>1x Behring M5C STS Turret/ 1x A&amp;R Plowshare Anti-Ship Missile Launcher (ASML)</t>
  </si>
  <si>
    <t>7x Behring M3C ASA Turrets</t>
  </si>
  <si>
    <t>Corvette</t>
  </si>
  <si>
    <t>Class 5 - Manned point defense turrets</t>
  </si>
  <si>
    <t>Class 6 - Heavy manned capital ship turrets</t>
  </si>
  <si>
    <t>Class 7-Spinal mount lasers</t>
  </si>
  <si>
    <t xml:space="preserve">Class 8 - Capital ship cannons </t>
  </si>
  <si>
    <t>2 x MaxOx NN-13 Neutron Gun</t>
  </si>
  <si>
    <t>https://forums.robertsspaceindustries.com/discussion/28970/ship-size-comparison-ship-scale-3-0/p1</t>
  </si>
  <si>
    <t>Height [m]</t>
  </si>
  <si>
    <t>Upgrade
Slots</t>
  </si>
  <si>
    <t>Max Power Plant Size</t>
  </si>
  <si>
    <t>Factory Power Plant</t>
  </si>
  <si>
    <t>Factory Engines</t>
  </si>
  <si>
    <t>Hammer Propulsion HE 5.5 (TR5)</t>
  </si>
  <si>
    <t>Hydra Propulsion M3-150</t>
  </si>
  <si>
    <t>Seal INK-1</t>
  </si>
  <si>
    <t>Additional Equipment</t>
  </si>
  <si>
    <t>Alliance Startech K3S--9</t>
  </si>
  <si>
    <t>ACOM StarHeart IV</t>
  </si>
  <si>
    <t>Dragon stellar STC Silver</t>
  </si>
  <si>
    <t>Wei-Tek VHT2 Plus</t>
  </si>
  <si>
    <t>10 X Origin Scalpel Precision/ 2x Origin Omni Precision</t>
  </si>
  <si>
    <t>Grecat Industrial Sure Grip Tractor</t>
  </si>
  <si>
    <t>Groupe Nouveau Paradigme Etoile-00</t>
  </si>
  <si>
    <t>Beijing GH-146m</t>
  </si>
  <si>
    <t>ArcCorp Arc Duo 400 (TR4)</t>
  </si>
  <si>
    <t>2 x Behring Mk VI laser cannon /2</t>
  </si>
  <si>
    <t>1 x Behring M5A twin turret</t>
  </si>
  <si>
    <t>Tarsus Leaper Jump Engine</t>
  </si>
  <si>
    <t>Wie-Tek HFR2 Plus</t>
  </si>
  <si>
    <t>Behring 6S7A</t>
  </si>
  <si>
    <t>2 x Behring Marksman HS Missile 8-pack/ 4</t>
  </si>
  <si>
    <t>2 x Klaus &amp; Werner CF-227 Panther twin turret</t>
  </si>
  <si>
    <t>RSI Jump Engine</t>
  </si>
  <si>
    <t>ACOM StarLight II</t>
  </si>
  <si>
    <t>Hammer Propulsion HM 4.1</t>
  </si>
  <si>
    <t>Hydra Propulsion M1-16</t>
  </si>
  <si>
    <t>2 x KnightBridge Arms 9-Series Longsword/ 1 x KnightBridge Arms 11-Series Broadsword</t>
  </si>
  <si>
    <t>1x L-Sys Mark III Tractor</t>
  </si>
  <si>
    <t>1 x Klaus &amp; Werner Zestroyer Rail Gun</t>
  </si>
  <si>
    <t>Behring M5C STS Turret</t>
  </si>
  <si>
    <t>F7C Hornet</t>
  </si>
  <si>
    <t>Ace Astrogan FusionPro 3H III</t>
  </si>
  <si>
    <t>Lightning Powerbolt</t>
  </si>
  <si>
    <t>4x Anvil Flex MK2/ 4 x  Anvil Joint MK2</t>
  </si>
  <si>
    <t>2 x Hammer Propulsion HM 4.4</t>
  </si>
  <si>
    <t>2 x Gallenson Tactical Mantis GT-220</t>
  </si>
  <si>
    <t>Stor-All Big Box (model H)</t>
  </si>
  <si>
    <t>Gorgon Defender AllStop FR</t>
  </si>
  <si>
    <t>2 x Klaus &amp; Werner Bulldog Repeater/2</t>
  </si>
  <si>
    <t>M50</t>
  </si>
  <si>
    <t>Origin 300i</t>
  </si>
  <si>
    <t>Cutlass</t>
  </si>
  <si>
    <t>Freelancer</t>
  </si>
  <si>
    <t>Caterpillar</t>
  </si>
  <si>
    <t>Constellation</t>
  </si>
  <si>
    <t>Retaliator</t>
  </si>
  <si>
    <t>Starfarer</t>
  </si>
  <si>
    <t>Factory Maneuvering Thrusters</t>
  </si>
  <si>
    <t>NA</t>
  </si>
  <si>
    <t>Beam [m]</t>
  </si>
  <si>
    <t>Density [kg/m³] (experimental)</t>
  </si>
  <si>
    <t>Y Axis</t>
  </si>
  <si>
    <t>Z Axis</t>
  </si>
  <si>
    <t>Angular Acceleration [degrees/s²]</t>
  </si>
  <si>
    <t xml:space="preserve"> +X Axis</t>
  </si>
  <si>
    <t xml:space="preserve"> -X Axis</t>
  </si>
  <si>
    <t>depricated Acceleration rating (a=F/m)</t>
  </si>
  <si>
    <t>Acceleration (avg)</t>
  </si>
  <si>
    <t>Agility (avg)</t>
  </si>
  <si>
    <t>Credits for new ACC equations: orion</t>
  </si>
  <si>
    <t>Red</t>
  </si>
  <si>
    <t>Green</t>
  </si>
  <si>
    <t>Black</t>
  </si>
  <si>
    <t>Red on yellow</t>
  </si>
  <si>
    <t>Price [$]</t>
  </si>
  <si>
    <t>T3A Gladiator</t>
  </si>
  <si>
    <t>Indices and Parameters</t>
  </si>
  <si>
    <t>Legend:</t>
  </si>
  <si>
    <t>CIG original data</t>
  </si>
  <si>
    <t>Special thanks to:</t>
  </si>
  <si>
    <t>CIRCUS'S STAR CITIZEN SHIP SPECIFICATIONS AND EVALUATIONS</t>
  </si>
  <si>
    <t>Linear Acceleration [m/s²]</t>
  </si>
  <si>
    <t>L) Explorer-Setting JP-Navigation (Full Cargo)</t>
  </si>
  <si>
    <t>4 Vigilante Guns (built in) point defense guns (3600 rounds per minute)</t>
  </si>
  <si>
    <t>Main-Thruster 
Ratings (TR)</t>
  </si>
  <si>
    <t>Maneuvering-Thruster 
Ratings (TR)</t>
  </si>
  <si>
    <t>CIG original data (maneuvering thruster)</t>
  </si>
  <si>
    <t>CIG original data (main thruster)</t>
  </si>
  <si>
    <t>Dragon STC Blue (TR2)</t>
  </si>
  <si>
    <t>Dragon STC Red (TR3)</t>
  </si>
  <si>
    <t>X-Forge P/S2-80 (TR3)</t>
  </si>
  <si>
    <t>OKB Voshkod Energia IV (TR3)</t>
  </si>
  <si>
    <t>Free UpgradeSlots</t>
  </si>
  <si>
    <t>Alliance Startech KS-10 (L1)</t>
  </si>
  <si>
    <t>Alliance Startech KS-9 Enhanced (L1)</t>
  </si>
  <si>
    <t>Juno Starwerk Endurance 300 (L1)</t>
  </si>
  <si>
    <t>Stor-All Mini Cargo Pod</t>
  </si>
  <si>
    <t>1x4 Behring Marksman Missile</t>
  </si>
  <si>
    <t>J-Span OmniCool Reduction Bar/ Stor-All Mini Cargo Pod</t>
  </si>
  <si>
    <t>Tarsus AT Jump Scanner (Optiglass 3.0 Compatible)/ Stor-All Big Box Cargo (model A)</t>
  </si>
  <si>
    <t>A&amp;R LR-5 MAX OverDrive IV (L2)</t>
  </si>
  <si>
    <t>A&amp;R LR-5 OverDrive IV (L1)</t>
  </si>
  <si>
    <t>F7C-S Hornet Ghost</t>
  </si>
  <si>
    <t>F7C-R Hornet Tracker</t>
  </si>
  <si>
    <t>F7C-M Super Hornet</t>
  </si>
  <si>
    <t>2 x Hammer Propulsion HM 4.3 (TR3)</t>
  </si>
  <si>
    <t>2 x Hammer Propulsion HMX 4.3 (TR3)</t>
  </si>
  <si>
    <t>ArcCorp Arc Duo 300 (TR3)</t>
  </si>
  <si>
    <t>Alliance Startech Instascreen 2 Small</t>
  </si>
  <si>
    <t>Sakura Sun Light Blossom 6HE8A</t>
  </si>
  <si>
    <t>Velvet Glove SheerSteel armor refit</t>
  </si>
  <si>
    <t>WillsOpLong Radar package</t>
  </si>
  <si>
    <t>2 x 4 Talon DominatorFF</t>
  </si>
  <si>
    <t>D) Fight - Settings (Full Cargo)</t>
  </si>
  <si>
    <t>C) Fight - Settings (No Cargo)</t>
  </si>
  <si>
    <t>Firepower [%]</t>
  </si>
  <si>
    <t>Powerplant [%]</t>
  </si>
  <si>
    <t>Upgrade [%]</t>
  </si>
  <si>
    <t>Crew [%]</t>
  </si>
  <si>
    <t>Agility [%]</t>
  </si>
  <si>
    <t>Acceleration [%]</t>
  </si>
  <si>
    <t>Cargo [%]</t>
  </si>
  <si>
    <t>6xKDK TM-4 Slider</t>
  </si>
  <si>
    <t>8xKDK TM-4 Slider</t>
  </si>
  <si>
    <t>Max Shield</t>
  </si>
  <si>
    <t>Factory Shield</t>
  </si>
  <si>
    <t>2 x KnightBridge Arms 9-Series Longsword (nose)</t>
  </si>
  <si>
    <t>2 x Behring Fixed M3A Laser Cannon (fixed)</t>
  </si>
  <si>
    <t>Role</t>
  </si>
  <si>
    <t>Model</t>
  </si>
  <si>
    <t>MODEL</t>
  </si>
  <si>
    <t>Max Crew</t>
  </si>
  <si>
    <t>Cargo Capacity [tonnes]</t>
  </si>
  <si>
    <t>MEASUREMENT</t>
  </si>
  <si>
    <t>STRUCTURAL</t>
  </si>
  <si>
    <t>HARDPOINTS</t>
  </si>
  <si>
    <t>Shield [%]</t>
  </si>
  <si>
    <t>CALCULATIONS</t>
  </si>
  <si>
    <t>Hard Points (HP)</t>
  </si>
  <si>
    <t>BENGAL-ARMAMENT</t>
  </si>
  <si>
    <t>Factory Equipment</t>
  </si>
  <si>
    <t>Null-Cargo Mass [t]</t>
  </si>
  <si>
    <t>A&amp;R LR-7 Ultra OverDrive</t>
  </si>
  <si>
    <t>Joker Docking Collar Extension</t>
  </si>
  <si>
    <t>8xMISC XiTech</t>
  </si>
  <si>
    <t>Unknown</t>
  </si>
  <si>
    <t>MaxNet Pawerfusion 2+</t>
  </si>
  <si>
    <t>Hammer Propulsion HL2.4</t>
  </si>
  <si>
    <t>8xHydra Propulsion M1-16</t>
  </si>
  <si>
    <t>Sterne Katzen AG Hornisse-36</t>
  </si>
  <si>
    <t>2x Joker Suckerpunch distortion cannon (wings) 1x Kruger Intergalaktische Tigerstreik T-21 (nose)</t>
  </si>
  <si>
    <t>2x2 Talon Stalker IR (underwing)</t>
  </si>
  <si>
    <t>Tarsus Marauder Jump Engine</t>
  </si>
  <si>
    <t>CIG data: Oct. 30, 2013</t>
  </si>
  <si>
    <t>Color</t>
  </si>
  <si>
    <t>Description</t>
  </si>
  <si>
    <t>Touring</t>
  </si>
  <si>
    <t>Racer</t>
  </si>
  <si>
    <t>Military Close Support</t>
  </si>
  <si>
    <t>Civilian Close Support</t>
  </si>
  <si>
    <t>Infiltration</t>
  </si>
  <si>
    <t>Scout/Command and Control</t>
  </si>
  <si>
    <t>Space Superiority</t>
  </si>
  <si>
    <t>Interceptor/Interdiction</t>
  </si>
  <si>
    <t>Militia/Patrol</t>
  </si>
  <si>
    <t>Carrier-Based Bomber</t>
  </si>
  <si>
    <t>Transport</t>
  </si>
  <si>
    <t>Lomg-Range Bomber</t>
  </si>
  <si>
    <t>Multi-Function</t>
  </si>
  <si>
    <t>Close Support</t>
  </si>
  <si>
    <t>TR-Ratio:</t>
  </si>
  <si>
    <t>Ship Rating [%]</t>
  </si>
  <si>
    <t>Settings from "Predefined Settings" through selection-field C6</t>
  </si>
  <si>
    <t xml:space="preserve">Idris (M) </t>
  </si>
  <si>
    <t>Idris (P)</t>
  </si>
  <si>
    <t>KiloNewton:</t>
  </si>
  <si>
    <t>Theme Evaluations</t>
  </si>
  <si>
    <t>WANTED</t>
  </si>
  <si>
    <t>$/Ship Rating</t>
  </si>
  <si>
    <t>Aurora (ES) 2944</t>
  </si>
  <si>
    <t>Aurora (MR) 2944</t>
  </si>
  <si>
    <t>Aurora  (LN) 2944</t>
  </si>
  <si>
    <t>Aurora (LX) 2944</t>
  </si>
  <si>
    <t>Aurora (CL) 2944</t>
  </si>
  <si>
    <t>X Axis (Roll)</t>
  </si>
  <si>
    <t>Y Axis (Yaw)</t>
  </si>
  <si>
    <t>Z Axis (Pitch)</t>
  </si>
  <si>
    <t>E) Trader-Setting (No Cargo)</t>
  </si>
  <si>
    <t>F) Trader-Setting (Full Cargo)</t>
  </si>
  <si>
    <t>I) Explorer-Setting Day2Day (No Cargo)</t>
  </si>
  <si>
    <t>J) Explorer-Setting Day2Day (Full Cargo)</t>
  </si>
  <si>
    <t>K) Explorer-Setting JP-Navigation (No Cargo)</t>
  </si>
  <si>
    <t>M) Logistics-Setting (No Cargo)</t>
  </si>
  <si>
    <t>N) Logistics-Setting (Full Cargo)</t>
  </si>
  <si>
    <t>O) My Personal-Setting (No Cargo)</t>
  </si>
  <si>
    <t>P) My Personal-Setting (Full Carago)</t>
  </si>
  <si>
    <t>1. Click BELOW</t>
  </si>
  <si>
    <t>2.Select BELOW</t>
  </si>
  <si>
    <t>Rating Influence in [%]</t>
  </si>
  <si>
    <t>Deactivate all filters in the master tab to use the evaluations (if activated)</t>
  </si>
  <si>
    <t>Producer Evaluations</t>
  </si>
  <si>
    <t>-</t>
  </si>
  <si>
    <t>Maneuvering Thrusters</t>
  </si>
  <si>
    <t>Main Thrusters</t>
  </si>
  <si>
    <t>Q) My Personal-Setting (No Cargo)</t>
  </si>
  <si>
    <t>R) My Personal-Setting (Full Carago)</t>
  </si>
  <si>
    <t>TR-Ratio</t>
  </si>
  <si>
    <t>Thruster Level x</t>
  </si>
  <si>
    <t>Checksum (should be 100)</t>
  </si>
  <si>
    <t>F7A Hornet (sale?)</t>
  </si>
  <si>
    <t>Checksum of Rating Weights:</t>
  </si>
  <si>
    <t>Evaluations TAB</t>
  </si>
  <si>
    <t xml:space="preserve"> Settings  TAB</t>
  </si>
  <si>
    <t>Master TAB</t>
  </si>
  <si>
    <t>Setting Name</t>
  </si>
  <si>
    <t>…and a lot of good friends helping me out with finding errors, typos or supporting with information theories or discussions, love you guys! I hope we fly together untill we find the end of the universe.</t>
  </si>
  <si>
    <t>H)  All-Round-Setting (Full Cargo)</t>
  </si>
  <si>
    <t>G)  All-Round-Setting (No Cargo)</t>
  </si>
  <si>
    <t>Additional Parameter</t>
  </si>
  <si>
    <t>TR-Ratio allows you to define a ratio between a thruster x an x-1. E.g.: 1.9 for TR2 means TR2=1.9*TR1. The ratios are actually the same for each scenario, but can create your own scenario and your own rating</t>
  </si>
  <si>
    <t>Active Setting: (Select in Evaluation-Tab)</t>
  </si>
  <si>
    <t>Red on violet</t>
  </si>
  <si>
    <t>Something needed to be faked in favour to the evaluation</t>
  </si>
  <si>
    <t>Relative index data used in evaluation</t>
  </si>
  <si>
    <t>Derived data by calculations</t>
  </si>
  <si>
    <t>Nothing available for this HP</t>
  </si>
  <si>
    <t>Unequipped HPs available</t>
  </si>
  <si>
    <t>Fully equipped HP</t>
  </si>
  <si>
    <t>TestShip</t>
  </si>
  <si>
    <t>Stor-All Mini Cargo Pod/ RSI Oracle Jump Engine</t>
  </si>
  <si>
    <t>2 x Behring M3A Laser Cannon (fixed)</t>
  </si>
  <si>
    <t>2 x A&amp;R Omnisky VI Laser Cannon (wingtip)</t>
  </si>
  <si>
    <t>1 (nose)</t>
  </si>
  <si>
    <t>2 (wing box)</t>
  </si>
  <si>
    <t>Origin Explrer Jump Engine/  Chimera Jump Scanner</t>
  </si>
  <si>
    <t>2 x 2 Talon Stalker IR</t>
  </si>
  <si>
    <t>WillsOp Custom Weapon System</t>
  </si>
  <si>
    <t>2 x A&amp;R Omnisky III Laser Cannon (wingtip)</t>
  </si>
  <si>
    <t>2 x MaxOx NN-13 Neutron Guns (nose)</t>
  </si>
  <si>
    <t>2 x Klaus &amp; Werner CF-117 Badger (wings)</t>
  </si>
  <si>
    <t>Cargo Replacement/1 (nabard turret available)</t>
  </si>
  <si>
    <t>2 (nose)</t>
  </si>
  <si>
    <t>2 x Klaus &amp; Werner CF-007 Bulldog (wings)</t>
  </si>
  <si>
    <t>2 (waist)</t>
  </si>
  <si>
    <t>Ball turret optional/ Canard turret optional</t>
  </si>
  <si>
    <t>2 x Klaus Werner CF-117 Badger (ball turret)/ Canard turret optional</t>
  </si>
  <si>
    <t>2 x Klaus Werner CF-117 Badger (top turret) / 2x Klaus &amp; Werner CF-007 Bulldog (canard turret)</t>
  </si>
  <si>
    <t>Vanduul Scythe</t>
  </si>
  <si>
    <t>1 x Type IIG Vanduul Heavy Maser (Vanduul)/ 1 x Type IM Vanduul Neutron (Vanduul)</t>
  </si>
  <si>
    <t>Equipped 4 x Chemical Reactive (IR) missile</t>
  </si>
  <si>
    <t>1 x Scythe ramming blade</t>
  </si>
  <si>
    <t>2 (wingtip)</t>
  </si>
  <si>
    <t>2 x Behring Executioner Twin (underwing)</t>
  </si>
  <si>
    <t>4 x Behring M4A laser  (gimbaled)</t>
  </si>
  <si>
    <t>6 xBehring M3C ASA Turrets</t>
  </si>
  <si>
    <t>2 x 4 Talon Stalker IR (waist)</t>
  </si>
  <si>
    <t>2 x Behring Laser M4A Cannon (wings)</t>
  </si>
  <si>
    <t>2 x MaxOx NN-14 (nose)
Neutron Guns</t>
  </si>
  <si>
    <t>2 (underwing)</t>
  </si>
  <si>
    <t>Cargo</t>
  </si>
  <si>
    <t>Acceleration</t>
  </si>
  <si>
    <t>Crew</t>
  </si>
  <si>
    <t>Pilotskill</t>
  </si>
  <si>
    <t>Upgrade</t>
  </si>
  <si>
    <t>Powerplant</t>
  </si>
  <si>
    <t>Shield</t>
  </si>
  <si>
    <t>SPEC EVALUATION (relative) [%]</t>
  </si>
  <si>
    <t>Weights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</si>
</sst>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0.000"/>
    <numFmt numFmtId="165" formatCode="0.0"/>
    <numFmt numFmtId="166" formatCode="0.000"/>
    <numFmt numFmtId="167" formatCode="_-[$$-409]* #,##0.00_ ;_-[$$-409]* \-#,##0.00\ ;_-[$$-409]* &quot;-&quot;??_ ;_-@_ "/>
  </numFmts>
  <fonts count="58" x14ac:knownFonts="1">
    <font>
      <sz val="10"/>
      <color rgb="FF000000"/>
      <name val="Arial"/>
    </font>
    <font>
      <sz val="10"/>
      <color rgb="FF0000FF"/>
      <name val="Arial"/>
      <family val="2"/>
    </font>
    <font>
      <sz val="8"/>
      <color rgb="FF000000"/>
      <name val="Arial"/>
      <family val="2"/>
    </font>
    <font>
      <sz val="10"/>
      <color rgb="FF980000"/>
      <name val="Arial"/>
      <family val="2"/>
    </font>
    <font>
      <b/>
      <sz val="10"/>
      <color rgb="FF000000"/>
      <name val="Arial"/>
      <family val="2"/>
    </font>
    <font>
      <b/>
      <sz val="10"/>
      <color rgb="FF000000"/>
      <name val="Arial"/>
      <family val="2"/>
    </font>
    <font>
      <sz val="10"/>
      <color rgb="FF980000"/>
      <name val="Arial"/>
      <family val="2"/>
    </font>
    <font>
      <sz val="10"/>
      <color rgb="FF000000"/>
      <name val="Arial"/>
      <family val="2"/>
    </font>
    <font>
      <b/>
      <sz val="8"/>
      <color rgb="FF000000"/>
      <name val="Arial"/>
      <family val="2"/>
    </font>
    <font>
      <b/>
      <sz val="10"/>
      <color rgb="FF000000"/>
      <name val="Arial"/>
      <family val="2"/>
    </font>
    <font>
      <b/>
      <sz val="10"/>
      <color rgb="FF000000"/>
      <name val="Arial"/>
      <family val="2"/>
    </font>
    <font>
      <sz val="10"/>
      <color rgb="FF980000"/>
      <name val="Arial"/>
      <family val="2"/>
    </font>
    <font>
      <sz val="8"/>
      <color rgb="FF000000"/>
      <name val="Arial"/>
      <family val="2"/>
    </font>
    <font>
      <u/>
      <sz val="10"/>
      <color theme="10"/>
      <name val="Arial"/>
      <family val="2"/>
    </font>
    <font>
      <sz val="11"/>
      <color rgb="FF9C0006"/>
      <name val="Calibri"/>
      <family val="2"/>
      <scheme val="minor"/>
    </font>
    <font>
      <sz val="11"/>
      <color rgb="FF9C6500"/>
      <name val="Calibri"/>
      <family val="2"/>
      <scheme val="minor"/>
    </font>
    <font>
      <sz val="10"/>
      <color rgb="FF000000"/>
      <name val="Arial"/>
      <family val="2"/>
    </font>
    <font>
      <sz val="10"/>
      <color theme="0" tint="-0.499984740745262"/>
      <name val="Arial"/>
      <family val="2"/>
    </font>
    <font>
      <b/>
      <sz val="10"/>
      <color rgb="FFFF0000"/>
      <name val="Arial"/>
      <family val="2"/>
    </font>
    <font>
      <b/>
      <sz val="10"/>
      <name val="Arial"/>
      <family val="2"/>
    </font>
    <font>
      <sz val="10"/>
      <name val="Arial"/>
      <family val="2"/>
    </font>
    <font>
      <sz val="9"/>
      <color indexed="81"/>
      <name val="Tahoma"/>
      <family val="2"/>
    </font>
    <font>
      <b/>
      <sz val="9"/>
      <color indexed="81"/>
      <name val="Tahoma"/>
      <family val="2"/>
    </font>
    <font>
      <sz val="10"/>
      <color rgb="FFC00000"/>
      <name val="Arial"/>
      <family val="2"/>
    </font>
    <font>
      <b/>
      <sz val="10"/>
      <color rgb="FFC00000"/>
      <name val="Arial"/>
      <family val="2"/>
    </font>
    <font>
      <sz val="9"/>
      <color rgb="FFC00000"/>
      <name val="Arial"/>
      <family val="2"/>
    </font>
    <font>
      <sz val="11"/>
      <color rgb="FF006100"/>
      <name val="Calibri"/>
      <family val="2"/>
      <scheme val="minor"/>
    </font>
    <font>
      <sz val="9"/>
      <color rgb="FFC00000"/>
      <name val="Calibri"/>
      <family val="2"/>
      <scheme val="minor"/>
    </font>
    <font>
      <b/>
      <sz val="11"/>
      <color rgb="FF006100"/>
      <name val="Calibri"/>
      <family val="2"/>
      <scheme val="minor"/>
    </font>
    <font>
      <b/>
      <sz val="16"/>
      <color rgb="FF000000"/>
      <name val="Arial"/>
      <family val="2"/>
    </font>
    <font>
      <u/>
      <sz val="10"/>
      <color theme="11"/>
      <name val="Arial"/>
      <family val="2"/>
    </font>
    <font>
      <b/>
      <sz val="10"/>
      <color theme="0" tint="-0.499984740745262"/>
      <name val="Arial"/>
      <family val="2"/>
    </font>
    <font>
      <b/>
      <sz val="16"/>
      <color rgb="FF9C0006"/>
      <name val="Calibri"/>
      <family val="2"/>
      <scheme val="minor"/>
    </font>
    <font>
      <b/>
      <sz val="14"/>
      <color rgb="FF000000"/>
      <name val="Arial"/>
      <family val="2"/>
    </font>
    <font>
      <b/>
      <sz val="16"/>
      <color theme="0"/>
      <name val="Arial"/>
      <family val="2"/>
    </font>
    <font>
      <b/>
      <sz val="12"/>
      <color rgb="FF000000"/>
      <name val="Arial"/>
      <family val="2"/>
    </font>
    <font>
      <strike/>
      <sz val="10"/>
      <color theme="0" tint="-0.249977111117893"/>
      <name val="Arial"/>
      <family val="2"/>
    </font>
    <font>
      <b/>
      <strike/>
      <sz val="10"/>
      <color theme="0" tint="-0.249977111117893"/>
      <name val="Arial"/>
      <family val="2"/>
    </font>
    <font>
      <b/>
      <sz val="20"/>
      <color rgb="FFC00000"/>
      <name val="Arial"/>
      <family val="2"/>
    </font>
    <font>
      <b/>
      <sz val="28"/>
      <color rgb="FFC00000"/>
      <name val="Arial"/>
      <family val="2"/>
    </font>
    <font>
      <b/>
      <sz val="26"/>
      <color rgb="FF9C0006"/>
      <name val="Calibri"/>
      <family val="2"/>
      <scheme val="minor"/>
    </font>
    <font>
      <b/>
      <sz val="26"/>
      <color rgb="FF000000"/>
      <name val="Arial"/>
      <family val="2"/>
    </font>
    <font>
      <sz val="14"/>
      <color rgb="FFFF0000"/>
      <name val="Arial"/>
      <family val="2"/>
    </font>
    <font>
      <b/>
      <sz val="22"/>
      <color rgb="FF000000"/>
      <name val="Arial"/>
      <family val="2"/>
    </font>
    <font>
      <b/>
      <sz val="24"/>
      <color rgb="FF000000"/>
      <name val="Arial"/>
      <family val="2"/>
    </font>
    <font>
      <b/>
      <sz val="10"/>
      <color rgb="FFFFFF00"/>
      <name val="Arial"/>
      <family val="2"/>
    </font>
    <font>
      <sz val="10"/>
      <color theme="1"/>
      <name val="Arial"/>
      <family val="2"/>
    </font>
    <font>
      <b/>
      <u/>
      <sz val="14"/>
      <color theme="0"/>
      <name val="Arial"/>
      <family val="2"/>
    </font>
    <font>
      <b/>
      <sz val="14"/>
      <color rgb="FFFF0000"/>
      <name val="Arial"/>
      <family val="2"/>
    </font>
    <font>
      <sz val="10"/>
      <color rgb="FFFF0000"/>
      <name val="Arial"/>
      <family val="2"/>
    </font>
    <font>
      <sz val="8"/>
      <color indexed="81"/>
      <name val="Tahoma"/>
      <family val="2"/>
    </font>
    <font>
      <b/>
      <sz val="8"/>
      <color indexed="81"/>
      <name val="Tahoma"/>
      <family val="2"/>
    </font>
    <font>
      <b/>
      <sz val="12"/>
      <color rgb="FF9C0006"/>
      <name val="Calibri"/>
      <family val="2"/>
      <scheme val="minor"/>
    </font>
    <font>
      <b/>
      <sz val="11"/>
      <color rgb="FF000000"/>
      <name val="Arial"/>
      <family val="2"/>
    </font>
    <font>
      <b/>
      <sz val="10"/>
      <color theme="0"/>
      <name val="Arial"/>
      <family val="2"/>
    </font>
    <font>
      <b/>
      <u/>
      <sz val="10"/>
      <color theme="5"/>
      <name val="Arial"/>
      <family val="2"/>
    </font>
    <font>
      <b/>
      <sz val="10"/>
      <color theme="5"/>
      <name val="Arial"/>
      <family val="2"/>
    </font>
    <font>
      <sz val="8"/>
      <color indexed="81"/>
      <name val="Tahoma"/>
      <charset val="1"/>
    </font>
  </fonts>
  <fills count="22">
    <fill>
      <patternFill patternType="none"/>
    </fill>
    <fill>
      <patternFill patternType="gray125"/>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C6EFCE"/>
      </patternFill>
    </fill>
    <fill>
      <patternFill patternType="solid">
        <fgColor theme="0" tint="-0.14999847407452621"/>
        <bgColor indexed="64"/>
      </patternFill>
    </fill>
    <fill>
      <patternFill patternType="solid">
        <fgColor theme="6"/>
        <bgColor indexed="64"/>
      </patternFill>
    </fill>
    <fill>
      <patternFill patternType="solid">
        <fgColor rgb="FFFFFF99"/>
        <bgColor indexed="64"/>
      </patternFill>
    </fill>
    <fill>
      <patternFill patternType="solid">
        <fgColor theme="7" tint="0.39997558519241921"/>
        <bgColor indexed="64"/>
      </patternFill>
    </fill>
    <fill>
      <patternFill patternType="solid">
        <fgColor theme="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7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theme="0" tint="-0.14996795556505021"/>
      </left>
      <right style="thin">
        <color theme="0" tint="-0.14996795556505021"/>
      </right>
      <top/>
      <bottom style="thin">
        <color theme="0" tint="-0.14996795556505021"/>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theme="6" tint="-0.499984740745262"/>
      </right>
      <top style="thin">
        <color theme="6" tint="-0.499984740745262"/>
      </top>
      <bottom style="thin">
        <color theme="6" tint="-0.499984740745262"/>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right/>
      <top/>
      <bottom style="thick">
        <color theme="9" tint="-0.24994659260841701"/>
      </bottom>
      <diagonal/>
    </border>
    <border>
      <left style="thin">
        <color theme="6" tint="-0.499984740745262"/>
      </left>
      <right style="thin">
        <color theme="6" tint="-0.499984740745262"/>
      </right>
      <top style="thin">
        <color theme="6" tint="-0.499984740745262"/>
      </top>
      <bottom style="thick">
        <color theme="9" tint="-0.24994659260841701"/>
      </bottom>
      <diagonal/>
    </border>
    <border>
      <left style="thin">
        <color auto="1"/>
      </left>
      <right/>
      <top/>
      <bottom style="thick">
        <color theme="9" tint="-0.24994659260841701"/>
      </bottom>
      <diagonal/>
    </border>
    <border>
      <left/>
      <right style="thin">
        <color auto="1"/>
      </right>
      <top/>
      <bottom style="thick">
        <color theme="9" tint="-0.24994659260841701"/>
      </bottom>
      <diagonal/>
    </border>
    <border>
      <left/>
      <right style="thick">
        <color theme="9" tint="-0.24994659260841701"/>
      </right>
      <top/>
      <bottom/>
      <diagonal/>
    </border>
    <border>
      <left style="thick">
        <color theme="9" tint="-0.24994659260841701"/>
      </left>
      <right/>
      <top/>
      <bottom/>
      <diagonal/>
    </border>
    <border>
      <left style="thick">
        <color theme="9" tint="-0.24994659260841701"/>
      </left>
      <right/>
      <top style="thick">
        <color theme="9" tint="-0.24994659260841701"/>
      </top>
      <bottom/>
      <diagonal/>
    </border>
    <border>
      <left/>
      <right style="thick">
        <color theme="9" tint="-0.24994659260841701"/>
      </right>
      <top/>
      <bottom style="thick">
        <color theme="9" tint="-0.24994659260841701"/>
      </bottom>
      <diagonal/>
    </border>
    <border>
      <left style="thick">
        <color theme="9" tint="-0.24994659260841701"/>
      </left>
      <right/>
      <top/>
      <bottom style="thick">
        <color theme="9" tint="-0.24994659260841701"/>
      </bottom>
      <diagonal/>
    </border>
    <border>
      <left/>
      <right style="thin">
        <color theme="6" tint="-0.499984740745262"/>
      </right>
      <top style="thin">
        <color theme="6" tint="-0.499984740745262"/>
      </top>
      <bottom style="thick">
        <color theme="9" tint="-0.24994659260841701"/>
      </bottom>
      <diagonal/>
    </border>
    <border>
      <left/>
      <right style="thick">
        <color theme="9" tint="-0.24994659260841701"/>
      </right>
      <top style="thick">
        <color theme="9" tint="-0.24994659260841701"/>
      </top>
      <bottom style="thin">
        <color auto="1"/>
      </bottom>
      <diagonal/>
    </border>
    <border>
      <left/>
      <right/>
      <top style="thick">
        <color theme="9" tint="-0.24994659260841701"/>
      </top>
      <bottom style="thin">
        <color auto="1"/>
      </bottom>
      <diagonal/>
    </border>
    <border>
      <left style="thick">
        <color theme="9" tint="-0.24994659260841701"/>
      </left>
      <right/>
      <top style="thin">
        <color auto="1"/>
      </top>
      <bottom/>
      <diagonal/>
    </border>
    <border>
      <left style="thin">
        <color auto="1"/>
      </left>
      <right/>
      <top style="thin">
        <color auto="1"/>
      </top>
      <bottom style="thin">
        <color theme="0" tint="-4.9989318521683403E-2"/>
      </bottom>
      <diagonal/>
    </border>
    <border>
      <left/>
      <right/>
      <top style="thin">
        <color auto="1"/>
      </top>
      <bottom style="thin">
        <color theme="0" tint="-4.9989318521683403E-2"/>
      </bottom>
      <diagonal/>
    </border>
    <border>
      <left/>
      <right style="thick">
        <color theme="9" tint="-0.24994659260841701"/>
      </right>
      <top style="thin">
        <color auto="1"/>
      </top>
      <bottom style="thin">
        <color theme="0" tint="-4.9989318521683403E-2"/>
      </bottom>
      <diagonal/>
    </border>
    <border>
      <left style="thick">
        <color theme="9" tint="-0.24994659260841701"/>
      </left>
      <right/>
      <top/>
      <bottom style="thin">
        <color theme="6" tint="-0.499984740745262"/>
      </bottom>
      <diagonal/>
    </border>
    <border>
      <left/>
      <right/>
      <top/>
      <bottom style="thin">
        <color theme="6" tint="-0.499984740745262"/>
      </bottom>
      <diagonal/>
    </border>
    <border>
      <left/>
      <right style="thick">
        <color theme="9" tint="-0.24994659260841701"/>
      </right>
      <top/>
      <bottom style="thin">
        <color theme="6" tint="-0.499984740745262"/>
      </bottom>
      <diagonal/>
    </border>
    <border>
      <left/>
      <right style="thick">
        <color theme="9" tint="-0.24994659260841701"/>
      </right>
      <top style="thin">
        <color theme="6" tint="-0.499984740745262"/>
      </top>
      <bottom style="thick">
        <color theme="9" tint="-0.24994659260841701"/>
      </bottom>
      <diagonal/>
    </border>
    <border>
      <left style="thin">
        <color theme="6" tint="-0.499984740745262"/>
      </left>
      <right style="thin">
        <color indexed="64"/>
      </right>
      <top style="thin">
        <color theme="6" tint="-0.499984740745262"/>
      </top>
      <bottom style="thick">
        <color theme="9" tint="-0.24994659260841701"/>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indexed="64"/>
      </left>
      <right/>
      <top style="medium">
        <color indexed="64"/>
      </top>
      <bottom style="thin">
        <color indexed="64"/>
      </bottom>
      <diagonal/>
    </border>
    <border>
      <left style="thin">
        <color indexed="64"/>
      </left>
      <right style="thin">
        <color auto="1"/>
      </right>
      <top style="thin">
        <color indexed="64"/>
      </top>
      <bottom style="thick">
        <color indexed="64"/>
      </bottom>
      <diagonal/>
    </border>
    <border>
      <left/>
      <right style="thin">
        <color theme="0" tint="-0.14996795556505021"/>
      </right>
      <top/>
      <bottom style="thin">
        <color theme="0" tint="-0.14996795556505021"/>
      </bottom>
      <diagonal/>
    </border>
    <border>
      <left style="thin">
        <color theme="0"/>
      </left>
      <right style="thin">
        <color theme="0"/>
      </right>
      <top style="thick">
        <color theme="9" tint="-0.24994659260841701"/>
      </top>
      <bottom style="thin">
        <color theme="0"/>
      </bottom>
      <diagonal/>
    </border>
    <border>
      <left style="thin">
        <color indexed="64"/>
      </left>
      <right style="thin">
        <color theme="0" tint="-0.14993743705557422"/>
      </right>
      <top style="thin">
        <color indexed="64"/>
      </top>
      <bottom style="thin">
        <color theme="0" tint="-0.14993743705557422"/>
      </bottom>
      <diagonal/>
    </border>
    <border>
      <left style="thin">
        <color indexed="64"/>
      </left>
      <right style="thin">
        <color theme="0" tint="-0.14996795556505021"/>
      </right>
      <top style="thin">
        <color theme="0" tint="-0.14996795556505021"/>
      </top>
      <bottom style="thin">
        <color theme="0" tint="-0.14996795556505021"/>
      </bottom>
      <diagonal/>
    </border>
  </borders>
  <cellStyleXfs count="14">
    <xf numFmtId="0" fontId="0" fillId="0" borderId="0"/>
    <xf numFmtId="0" fontId="13" fillId="0" borderId="0" applyNumberFormat="0" applyFill="0" applyBorder="0" applyAlignment="0" applyProtection="0">
      <alignment vertical="top"/>
      <protection locked="0"/>
    </xf>
    <xf numFmtId="0" fontId="14" fillId="2" borderId="0" applyNumberFormat="0" applyBorder="0" applyAlignment="0" applyProtection="0"/>
    <xf numFmtId="0" fontId="15" fillId="3" borderId="0" applyNumberFormat="0" applyBorder="0" applyAlignment="0" applyProtection="0"/>
    <xf numFmtId="44" fontId="7" fillId="0" borderId="0" applyFont="0" applyFill="0" applyBorder="0" applyAlignment="0" applyProtection="0"/>
    <xf numFmtId="0" fontId="26" fillId="7"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289">
    <xf numFmtId="0" fontId="0" fillId="0" borderId="0" xfId="0" applyAlignment="1">
      <alignment wrapText="1"/>
    </xf>
    <xf numFmtId="164" fontId="0" fillId="0" borderId="0" xfId="0" applyNumberFormat="1" applyAlignment="1">
      <alignment vertical="center" wrapText="1"/>
    </xf>
    <xf numFmtId="0" fontId="12" fillId="0" borderId="0" xfId="0" applyFont="1" applyAlignment="1">
      <alignment horizontal="center" vertical="center" wrapText="1"/>
    </xf>
    <xf numFmtId="0" fontId="13" fillId="0" borderId="0" xfId="1" applyAlignment="1" applyProtection="1">
      <alignment wrapText="1"/>
    </xf>
    <xf numFmtId="1" fontId="0" fillId="0" borderId="0" xfId="0" applyNumberFormat="1" applyAlignment="1">
      <alignment horizontal="center" vertical="center" wrapText="1"/>
    </xf>
    <xf numFmtId="164" fontId="0" fillId="0" borderId="0" xfId="0" applyNumberFormat="1" applyAlignment="1">
      <alignment vertical="center"/>
    </xf>
    <xf numFmtId="0" fontId="23" fillId="0" borderId="0" xfId="0" applyFont="1" applyAlignment="1">
      <alignment horizontal="center" vertical="center" wrapText="1"/>
    </xf>
    <xf numFmtId="0" fontId="25" fillId="0" borderId="0" xfId="0" applyFont="1" applyAlignment="1">
      <alignment horizontal="center" vertical="center" wrapText="1"/>
    </xf>
    <xf numFmtId="164" fontId="25" fillId="0" borderId="0" xfId="0" applyNumberFormat="1" applyFont="1" applyAlignment="1">
      <alignment horizontal="center" vertical="center" wrapText="1"/>
    </xf>
    <xf numFmtId="0" fontId="0" fillId="0" borderId="0" xfId="0" applyBorder="1" applyAlignment="1">
      <alignment wrapText="1"/>
    </xf>
    <xf numFmtId="0" fontId="20" fillId="0" borderId="0" xfId="0" applyFont="1" applyAlignment="1">
      <alignment horizontal="center" vertical="center" wrapText="1"/>
    </xf>
    <xf numFmtId="165" fontId="0" fillId="0" borderId="0" xfId="0" applyNumberFormat="1" applyAlignment="1">
      <alignment horizontal="center" vertical="center" wrapText="1"/>
    </xf>
    <xf numFmtId="165" fontId="20" fillId="0" borderId="0" xfId="0" applyNumberFormat="1" applyFont="1" applyAlignment="1">
      <alignment horizontal="center" vertical="center" wrapText="1"/>
    </xf>
    <xf numFmtId="0" fontId="0" fillId="0" borderId="0" xfId="0" applyAlignment="1">
      <alignment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wrapText="1"/>
    </xf>
    <xf numFmtId="3" fontId="25" fillId="0" borderId="0" xfId="0" applyNumberFormat="1" applyFont="1" applyAlignment="1">
      <alignment horizontal="center" vertical="center" wrapText="1"/>
    </xf>
    <xf numFmtId="2" fontId="23"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2" fontId="20" fillId="0" borderId="0" xfId="0" applyNumberFormat="1" applyFont="1" applyAlignment="1">
      <alignment horizontal="center" vertical="center" wrapText="1"/>
    </xf>
    <xf numFmtId="164" fontId="17" fillId="0" borderId="0" xfId="0" applyNumberFormat="1" applyFont="1" applyAlignment="1">
      <alignment horizontal="center" vertical="center"/>
    </xf>
    <xf numFmtId="164" fontId="17" fillId="0" borderId="0" xfId="0" applyNumberFormat="1" applyFont="1" applyAlignment="1">
      <alignment horizontal="center" vertical="center" wrapText="1"/>
    </xf>
    <xf numFmtId="164" fontId="17" fillId="0" borderId="0" xfId="0" applyNumberFormat="1" applyFont="1" applyAlignment="1">
      <alignment vertical="center" wrapText="1"/>
    </xf>
    <xf numFmtId="0" fontId="17" fillId="0" borderId="0" xfId="0" applyFont="1" applyAlignment="1">
      <alignment vertical="center" wrapText="1"/>
    </xf>
    <xf numFmtId="0" fontId="0" fillId="6" borderId="0" xfId="0" applyFill="1" applyAlignment="1">
      <alignment wrapText="1"/>
    </xf>
    <xf numFmtId="0" fontId="17" fillId="6" borderId="0" xfId="0" applyFont="1" applyFill="1" applyAlignment="1">
      <alignment wrapText="1"/>
    </xf>
    <xf numFmtId="0" fontId="0" fillId="6" borderId="0" xfId="0" applyFill="1" applyAlignment="1">
      <alignment horizontal="center" vertical="center" wrapText="1"/>
    </xf>
    <xf numFmtId="0" fontId="25" fillId="0" borderId="12" xfId="0" applyFont="1" applyBorder="1" applyAlignment="1">
      <alignment horizontal="left" vertical="center" wrapText="1"/>
    </xf>
    <xf numFmtId="0" fontId="27" fillId="2" borderId="12" xfId="2" applyFont="1" applyBorder="1" applyAlignment="1">
      <alignment horizontal="center" vertical="center" wrapText="1"/>
    </xf>
    <xf numFmtId="0" fontId="27" fillId="2" borderId="12" xfId="2" applyFont="1" applyBorder="1" applyAlignment="1">
      <alignment horizontal="left" vertical="center" wrapText="1"/>
    </xf>
    <xf numFmtId="0" fontId="25" fillId="3" borderId="12" xfId="3" applyFont="1" applyBorder="1" applyAlignment="1">
      <alignment horizontal="left" vertical="center" wrapText="1"/>
    </xf>
    <xf numFmtId="0" fontId="18" fillId="4" borderId="4" xfId="0" applyFont="1" applyFill="1" applyBorder="1" applyAlignment="1">
      <alignment horizont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3" xfId="0" applyFont="1" applyFill="1" applyBorder="1" applyAlignment="1">
      <alignment horizontal="center" wrapText="1"/>
    </xf>
    <xf numFmtId="0" fontId="18" fillId="4" borderId="0" xfId="0" applyFont="1" applyFill="1" applyBorder="1" applyAlignment="1">
      <alignment horizontal="center" wrapText="1"/>
    </xf>
    <xf numFmtId="0" fontId="18" fillId="4" borderId="9" xfId="0" applyFont="1" applyFill="1" applyBorder="1" applyAlignment="1">
      <alignment horizontal="center" wrapText="1"/>
    </xf>
    <xf numFmtId="0" fontId="20" fillId="6" borderId="5" xfId="0" applyFont="1" applyFill="1" applyBorder="1" applyAlignment="1">
      <alignment horizontal="left" wrapText="1"/>
    </xf>
    <xf numFmtId="0" fontId="20" fillId="6" borderId="8" xfId="0" applyFont="1" applyFill="1" applyBorder="1" applyAlignment="1">
      <alignment horizontal="left" wrapText="1"/>
    </xf>
    <xf numFmtId="0" fontId="20" fillId="6" borderId="10" xfId="0" applyFont="1" applyFill="1" applyBorder="1" applyAlignment="1">
      <alignment horizontal="left" wrapText="1"/>
    </xf>
    <xf numFmtId="0" fontId="20" fillId="10" borderId="8" xfId="0" applyFont="1" applyFill="1" applyBorder="1" applyAlignment="1">
      <alignment horizontal="left" wrapText="1"/>
    </xf>
    <xf numFmtId="0" fontId="20" fillId="10" borderId="10" xfId="0" applyFont="1" applyFill="1" applyBorder="1" applyAlignment="1">
      <alignment horizontal="left" wrapText="1"/>
    </xf>
    <xf numFmtId="0" fontId="18" fillId="4" borderId="8" xfId="0" applyFont="1" applyFill="1" applyBorder="1" applyAlignment="1">
      <alignment horizontal="center" vertical="center" wrapText="1"/>
    </xf>
    <xf numFmtId="2" fontId="24" fillId="11" borderId="10" xfId="0" applyNumberFormat="1" applyFont="1" applyFill="1" applyBorder="1" applyAlignment="1">
      <alignment horizontal="center" vertical="center" wrapText="1"/>
    </xf>
    <xf numFmtId="0" fontId="27" fillId="2" borderId="19" xfId="2" applyFont="1" applyBorder="1" applyAlignment="1">
      <alignment horizontal="center" vertical="center" wrapText="1"/>
    </xf>
    <xf numFmtId="0" fontId="31" fillId="0" borderId="1" xfId="0" applyFont="1" applyBorder="1" applyAlignment="1">
      <alignment horizontal="center" vertical="center"/>
    </xf>
    <xf numFmtId="2" fontId="24" fillId="11" borderId="0" xfId="0" applyNumberFormat="1" applyFont="1" applyFill="1" applyBorder="1" applyAlignment="1">
      <alignment horizontal="center" vertical="center" wrapText="1"/>
    </xf>
    <xf numFmtId="0" fontId="28" fillId="7" borderId="22" xfId="5" applyFont="1" applyBorder="1" applyAlignment="1">
      <alignment horizontal="center" vertical="center" wrapText="1"/>
    </xf>
    <xf numFmtId="0" fontId="0" fillId="6" borderId="0" xfId="0" applyFill="1" applyBorder="1" applyAlignment="1">
      <alignment wrapText="1"/>
    </xf>
    <xf numFmtId="0" fontId="23" fillId="0" borderId="29" xfId="0" applyFont="1" applyBorder="1" applyAlignment="1">
      <alignment horizontal="right" vertical="center" wrapText="1"/>
    </xf>
    <xf numFmtId="0" fontId="17" fillId="5" borderId="0" xfId="0" applyFont="1" applyFill="1" applyAlignment="1">
      <alignment vertical="center" wrapText="1"/>
    </xf>
    <xf numFmtId="0" fontId="0" fillId="0" borderId="1" xfId="0" applyBorder="1" applyAlignment="1">
      <alignment vertical="center" wrapText="1"/>
    </xf>
    <xf numFmtId="0" fontId="23" fillId="0" borderId="0" xfId="0" applyFont="1" applyAlignment="1">
      <alignment vertical="center" wrapText="1"/>
    </xf>
    <xf numFmtId="0" fontId="0" fillId="0" borderId="0" xfId="0" applyBorder="1" applyAlignment="1">
      <alignment vertical="center" wrapText="1"/>
    </xf>
    <xf numFmtId="165" fontId="16" fillId="0" borderId="0" xfId="4" applyNumberFormat="1" applyFont="1" applyBorder="1" applyAlignment="1">
      <alignment vertical="center" wrapText="1"/>
    </xf>
    <xf numFmtId="0" fontId="2" fillId="0" borderId="0" xfId="0" applyFont="1" applyAlignment="1">
      <alignment horizontal="center" vertical="center" wrapText="1"/>
    </xf>
    <xf numFmtId="0" fontId="7" fillId="0" borderId="0" xfId="0" applyFont="1" applyAlignment="1">
      <alignment vertical="center" wrapText="1"/>
    </xf>
    <xf numFmtId="165" fontId="0" fillId="0" borderId="0" xfId="0" applyNumberFormat="1" applyAlignment="1">
      <alignment vertical="center" wrapText="1"/>
    </xf>
    <xf numFmtId="164" fontId="17" fillId="0" borderId="0" xfId="0" applyNumberFormat="1" applyFont="1" applyAlignment="1">
      <alignment vertical="center"/>
    </xf>
    <xf numFmtId="0" fontId="4" fillId="0" borderId="2" xfId="0" applyFont="1" applyBorder="1" applyAlignment="1">
      <alignment vertical="center" wrapText="1"/>
    </xf>
    <xf numFmtId="0" fontId="0" fillId="0" borderId="29" xfId="0" applyBorder="1" applyAlignment="1">
      <alignment horizontal="right" vertical="center" wrapText="1"/>
    </xf>
    <xf numFmtId="0" fontId="0" fillId="0" borderId="3" xfId="0" applyBorder="1" applyAlignment="1">
      <alignment vertical="center" wrapText="1"/>
    </xf>
    <xf numFmtId="0" fontId="0" fillId="0" borderId="0" xfId="0" applyAlignment="1">
      <alignment vertical="center"/>
    </xf>
    <xf numFmtId="0" fontId="9" fillId="0" borderId="0" xfId="0" applyFont="1" applyAlignment="1">
      <alignment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49" fontId="0" fillId="0" borderId="0" xfId="0" applyNumberFormat="1" applyAlignment="1">
      <alignment vertical="center"/>
    </xf>
    <xf numFmtId="0" fontId="17" fillId="0" borderId="0" xfId="0" applyFont="1" applyAlignment="1">
      <alignment vertical="center"/>
    </xf>
    <xf numFmtId="0" fontId="4" fillId="0" borderId="3" xfId="0" applyFont="1" applyBorder="1" applyAlignment="1">
      <alignment vertical="center" wrapText="1"/>
    </xf>
    <xf numFmtId="0" fontId="0" fillId="0" borderId="4" xfId="0" applyBorder="1" applyAlignment="1">
      <alignment vertical="center" wrapText="1"/>
    </xf>
    <xf numFmtId="0" fontId="11" fillId="0" borderId="0" xfId="0" applyFont="1" applyAlignment="1">
      <alignment vertical="center" wrapText="1"/>
    </xf>
    <xf numFmtId="49" fontId="0" fillId="0" borderId="0" xfId="0" applyNumberFormat="1" applyAlignment="1">
      <alignmen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center" vertical="center" wrapText="1"/>
    </xf>
    <xf numFmtId="0" fontId="0" fillId="6" borderId="21" xfId="0" applyFill="1" applyBorder="1" applyAlignment="1">
      <alignment horizontal="left" vertical="center" wrapText="1"/>
    </xf>
    <xf numFmtId="0" fontId="0" fillId="6" borderId="14" xfId="0" applyFill="1" applyBorder="1" applyAlignment="1">
      <alignment horizontal="left" vertical="center" wrapText="1"/>
    </xf>
    <xf numFmtId="0" fontId="36" fillId="5" borderId="14" xfId="0" applyFont="1" applyFill="1" applyBorder="1" applyAlignment="1">
      <alignment horizontal="left" vertical="center" wrapText="1"/>
    </xf>
    <xf numFmtId="0" fontId="4" fillId="10" borderId="16" xfId="0" applyFont="1" applyFill="1" applyBorder="1" applyAlignment="1">
      <alignment horizontal="center" vertical="center" wrapText="1"/>
    </xf>
    <xf numFmtId="0" fontId="16" fillId="10" borderId="14" xfId="0" applyFont="1" applyFill="1" applyBorder="1" applyAlignment="1">
      <alignment vertical="center" wrapText="1"/>
    </xf>
    <xf numFmtId="0" fontId="7" fillId="10" borderId="15" xfId="0" applyFont="1" applyFill="1" applyBorder="1" applyAlignment="1">
      <alignment vertical="center" wrapText="1"/>
    </xf>
    <xf numFmtId="0" fontId="20" fillId="0" borderId="8" xfId="0" applyFont="1" applyFill="1" applyBorder="1" applyAlignment="1">
      <alignment horizontal="center" vertical="center" wrapText="1"/>
    </xf>
    <xf numFmtId="0" fontId="36" fillId="5" borderId="8" xfId="0" applyFont="1" applyFill="1" applyBorder="1" applyAlignment="1">
      <alignment horizontal="left" wrapText="1"/>
    </xf>
    <xf numFmtId="0" fontId="37" fillId="5" borderId="3" xfId="0" applyFont="1" applyFill="1" applyBorder="1" applyAlignment="1">
      <alignment horizontal="center" wrapText="1"/>
    </xf>
    <xf numFmtId="0" fontId="37" fillId="5" borderId="0" xfId="0" applyFont="1" applyFill="1" applyBorder="1" applyAlignment="1">
      <alignment horizontal="center" wrapText="1"/>
    </xf>
    <xf numFmtId="0" fontId="37" fillId="5" borderId="9" xfId="0" applyFont="1" applyFill="1" applyBorder="1" applyAlignment="1">
      <alignment horizontal="center" wrapText="1"/>
    </xf>
    <xf numFmtId="0" fontId="36" fillId="5" borderId="0" xfId="0" applyFont="1" applyFill="1" applyAlignment="1">
      <alignment wrapText="1"/>
    </xf>
    <xf numFmtId="0" fontId="36" fillId="5" borderId="14" xfId="0" applyFont="1" applyFill="1" applyBorder="1" applyAlignment="1">
      <alignment horizontal="center" vertical="center" wrapText="1"/>
    </xf>
    <xf numFmtId="1" fontId="0" fillId="0" borderId="0" xfId="0" applyNumberFormat="1" applyBorder="1" applyAlignment="1">
      <alignment horizontal="center" vertical="center" wrapText="1"/>
    </xf>
    <xf numFmtId="0" fontId="4" fillId="6" borderId="0" xfId="0" applyFont="1" applyFill="1" applyAlignment="1">
      <alignment horizontal="center" vertical="center" wrapText="1"/>
    </xf>
    <xf numFmtId="0" fontId="31" fillId="6" borderId="0" xfId="0" applyFont="1" applyFill="1" applyAlignment="1">
      <alignment horizontal="center" vertical="center" wrapText="1"/>
    </xf>
    <xf numFmtId="0" fontId="4" fillId="6" borderId="0" xfId="0" applyFont="1" applyFill="1" applyBorder="1" applyAlignment="1">
      <alignment horizontal="center" vertical="center" wrapText="1"/>
    </xf>
    <xf numFmtId="165" fontId="23" fillId="0" borderId="0" xfId="0" applyNumberFormat="1" applyFont="1" applyAlignment="1">
      <alignment horizontal="center" vertical="center" wrapText="1"/>
    </xf>
    <xf numFmtId="0" fontId="0" fillId="0" borderId="0" xfId="0" applyFill="1" applyBorder="1" applyAlignment="1">
      <alignment vertical="center" wrapText="1"/>
    </xf>
    <xf numFmtId="0" fontId="17"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30" xfId="0" applyFill="1" applyBorder="1" applyAlignment="1">
      <alignment vertical="center" wrapText="1"/>
    </xf>
    <xf numFmtId="0" fontId="17" fillId="0" borderId="30" xfId="0" applyFont="1" applyFill="1" applyBorder="1" applyAlignment="1">
      <alignment vertical="center" wrapText="1"/>
    </xf>
    <xf numFmtId="0" fontId="0" fillId="0" borderId="30" xfId="0" applyFill="1" applyBorder="1" applyAlignment="1">
      <alignment horizontal="center" vertical="center" wrapText="1"/>
    </xf>
    <xf numFmtId="0" fontId="0" fillId="0" borderId="30" xfId="0" applyBorder="1" applyAlignment="1">
      <alignment wrapText="1"/>
    </xf>
    <xf numFmtId="0" fontId="17" fillId="16" borderId="0" xfId="0" applyFont="1" applyFill="1" applyBorder="1" applyAlignment="1">
      <alignment horizontal="center" vertical="center" wrapText="1"/>
    </xf>
    <xf numFmtId="0" fontId="17" fillId="16" borderId="0" xfId="0" applyFont="1" applyFill="1" applyBorder="1" applyAlignment="1">
      <alignment vertical="center" wrapText="1"/>
    </xf>
    <xf numFmtId="0" fontId="17" fillId="16" borderId="0" xfId="0" applyFont="1" applyFill="1" applyBorder="1" applyAlignment="1">
      <alignment horizontal="left" vertical="center" wrapText="1"/>
    </xf>
    <xf numFmtId="166" fontId="17" fillId="16" borderId="0" xfId="0" applyNumberFormat="1" applyFont="1" applyFill="1" applyBorder="1" applyAlignment="1">
      <alignment horizontal="center" vertical="center"/>
    </xf>
    <xf numFmtId="2" fontId="17" fillId="16" borderId="0" xfId="0" applyNumberFormat="1" applyFont="1" applyFill="1" applyBorder="1" applyAlignment="1">
      <alignment horizontal="center" vertical="center" wrapText="1"/>
    </xf>
    <xf numFmtId="166" fontId="17" fillId="16" borderId="1" xfId="0" applyNumberFormat="1" applyFont="1" applyFill="1" applyBorder="1" applyAlignment="1">
      <alignment horizontal="center" vertical="center"/>
    </xf>
    <xf numFmtId="166" fontId="17" fillId="16" borderId="1" xfId="0" applyNumberFormat="1" applyFont="1" applyFill="1" applyBorder="1" applyAlignment="1">
      <alignment horizontal="center" vertical="center" wrapText="1"/>
    </xf>
    <xf numFmtId="0" fontId="0" fillId="17" borderId="0" xfId="0" applyFill="1" applyAlignment="1">
      <alignment vertical="center" wrapText="1"/>
    </xf>
    <xf numFmtId="0" fontId="17" fillId="17" borderId="0" xfId="0" applyFont="1" applyFill="1" applyAlignment="1">
      <alignment vertical="center" wrapText="1"/>
    </xf>
    <xf numFmtId="166" fontId="17" fillId="17" borderId="0" xfId="0" applyNumberFormat="1" applyFont="1" applyFill="1" applyAlignment="1">
      <alignment horizontal="center" vertical="center" wrapText="1"/>
    </xf>
    <xf numFmtId="0" fontId="0" fillId="17" borderId="0" xfId="0" applyFill="1" applyBorder="1" applyAlignment="1">
      <alignment vertical="center" wrapText="1"/>
    </xf>
    <xf numFmtId="0" fontId="17" fillId="17" borderId="0" xfId="0" applyFont="1" applyFill="1" applyAlignment="1">
      <alignment horizontal="center" vertical="center" wrapText="1"/>
    </xf>
    <xf numFmtId="0" fontId="31" fillId="17" borderId="0" xfId="0" applyFont="1" applyFill="1" applyAlignment="1">
      <alignment horizontal="center" vertical="center" wrapText="1"/>
    </xf>
    <xf numFmtId="0" fontId="31" fillId="17" borderId="0" xfId="0" applyFont="1" applyFill="1" applyAlignment="1">
      <alignment vertical="center" wrapText="1"/>
    </xf>
    <xf numFmtId="0" fontId="17" fillId="17" borderId="0" xfId="0" applyFont="1" applyFill="1" applyBorder="1" applyAlignment="1">
      <alignment vertical="center" wrapText="1"/>
    </xf>
    <xf numFmtId="0" fontId="40" fillId="2" borderId="20" xfId="2" applyFont="1" applyBorder="1" applyAlignment="1">
      <alignment horizontal="center" vertical="center" wrapText="1"/>
    </xf>
    <xf numFmtId="0" fontId="25" fillId="19" borderId="12" xfId="0" applyFont="1" applyFill="1" applyBorder="1" applyAlignment="1">
      <alignment horizontal="left" vertical="center" wrapText="1"/>
    </xf>
    <xf numFmtId="0" fontId="25" fillId="19" borderId="12" xfId="0" applyFont="1" applyFill="1" applyBorder="1" applyAlignment="1">
      <alignment horizontal="center" vertical="center" wrapText="1"/>
    </xf>
    <xf numFmtId="0" fontId="0" fillId="0" borderId="0" xfId="0" applyAlignment="1">
      <alignment horizont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48" xfId="0" applyFont="1" applyBorder="1" applyAlignment="1">
      <alignment horizontal="center" vertical="center" wrapText="1"/>
    </xf>
    <xf numFmtId="0" fontId="41" fillId="0" borderId="0" xfId="0" applyFont="1" applyAlignment="1">
      <alignment horizontal="center" wrapText="1"/>
    </xf>
    <xf numFmtId="0" fontId="7" fillId="0" borderId="9" xfId="0" applyFont="1" applyBorder="1" applyAlignment="1">
      <alignment horizontal="center" vertical="center" textRotation="90" wrapText="1"/>
    </xf>
    <xf numFmtId="0" fontId="24" fillId="0" borderId="27" xfId="0" applyFont="1" applyFill="1" applyBorder="1" applyAlignment="1">
      <alignment horizontal="center" vertical="top" wrapText="1"/>
    </xf>
    <xf numFmtId="0" fontId="24" fillId="0" borderId="25" xfId="0" applyFont="1" applyFill="1" applyBorder="1" applyAlignment="1">
      <alignment horizontal="center" vertical="top" wrapText="1"/>
    </xf>
    <xf numFmtId="0" fontId="24" fillId="0" borderId="32" xfId="0" applyFont="1" applyFill="1" applyBorder="1" applyAlignment="1">
      <alignment horizontal="center" vertical="top" wrapText="1"/>
    </xf>
    <xf numFmtId="0" fontId="24" fillId="0" borderId="33" xfId="0" applyFont="1" applyFill="1" applyBorder="1" applyAlignment="1">
      <alignment horizontal="center" vertical="top" wrapText="1"/>
    </xf>
    <xf numFmtId="0" fontId="24" fillId="0" borderId="28" xfId="0" applyFont="1" applyFill="1" applyBorder="1" applyAlignment="1">
      <alignment horizontal="center" vertical="top" wrapText="1"/>
    </xf>
    <xf numFmtId="0" fontId="0" fillId="6" borderId="0" xfId="0" applyFill="1" applyAlignment="1">
      <alignment horizontal="center" vertical="top" wrapText="1"/>
    </xf>
    <xf numFmtId="0" fontId="4" fillId="6" borderId="0" xfId="0" applyFont="1" applyFill="1" applyAlignment="1">
      <alignment horizontal="center" vertical="top" wrapText="1"/>
    </xf>
    <xf numFmtId="0" fontId="24" fillId="0" borderId="33" xfId="0" applyFont="1" applyFill="1" applyBorder="1" applyAlignment="1">
      <alignment horizontal="right" vertical="top" wrapText="1"/>
    </xf>
    <xf numFmtId="0" fontId="28" fillId="7" borderId="34" xfId="5" applyFont="1" applyBorder="1" applyAlignment="1">
      <alignment horizontal="center" vertical="top" wrapText="1"/>
    </xf>
    <xf numFmtId="0" fontId="28" fillId="7" borderId="26" xfId="5" applyFont="1" applyBorder="1" applyAlignment="1">
      <alignment horizontal="center" vertical="top" wrapText="1"/>
    </xf>
    <xf numFmtId="0" fontId="28" fillId="7" borderId="45" xfId="5" applyFont="1" applyBorder="1" applyAlignment="1">
      <alignment horizontal="center" vertical="top" wrapText="1"/>
    </xf>
    <xf numFmtId="0" fontId="28" fillId="7" borderId="44" xfId="5" applyFont="1" applyBorder="1" applyAlignment="1">
      <alignment horizontal="center" vertical="top" wrapText="1"/>
    </xf>
    <xf numFmtId="0" fontId="19" fillId="0" borderId="33"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27" xfId="0" applyFont="1" applyFill="1" applyBorder="1" applyAlignment="1">
      <alignment horizontal="center" vertical="top" wrapText="1"/>
    </xf>
    <xf numFmtId="0" fontId="19" fillId="0" borderId="28" xfId="0" applyFont="1" applyFill="1" applyBorder="1" applyAlignment="1">
      <alignment horizontal="center" vertical="top" wrapText="1"/>
    </xf>
    <xf numFmtId="0" fontId="31" fillId="0" borderId="1"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 xfId="0" applyFont="1" applyFill="1" applyBorder="1" applyAlignment="1">
      <alignment horizontal="center" vertical="top" wrapText="1"/>
    </xf>
    <xf numFmtId="167" fontId="23" fillId="0" borderId="0" xfId="4" applyNumberFormat="1" applyFont="1" applyAlignment="1">
      <alignment vertical="center" wrapText="1"/>
    </xf>
    <xf numFmtId="167" fontId="23" fillId="0" borderId="0" xfId="4" applyNumberFormat="1" applyFont="1" applyBorder="1" applyAlignment="1">
      <alignment vertical="center" wrapText="1"/>
    </xf>
    <xf numFmtId="2" fontId="24" fillId="11" borderId="23" xfId="0" applyNumberFormat="1" applyFont="1" applyFill="1" applyBorder="1" applyAlignment="1">
      <alignment horizontal="center" vertical="center" wrapText="1"/>
    </xf>
    <xf numFmtId="167" fontId="24" fillId="11" borderId="30" xfId="4" applyNumberFormat="1" applyFont="1" applyFill="1" applyBorder="1" applyAlignment="1">
      <alignment horizontal="right" vertical="center" wrapText="1"/>
    </xf>
    <xf numFmtId="0" fontId="13" fillId="17" borderId="0" xfId="1" applyFill="1" applyAlignment="1" applyProtection="1">
      <alignment vertical="center" wrapText="1"/>
    </xf>
    <xf numFmtId="0" fontId="43" fillId="0" borderId="0" xfId="0" applyFont="1" applyAlignment="1">
      <alignment vertical="center" wrapText="1"/>
    </xf>
    <xf numFmtId="0" fontId="44" fillId="0" borderId="0" xfId="0" applyFont="1" applyAlignment="1">
      <alignment vertical="center" wrapText="1"/>
    </xf>
    <xf numFmtId="0" fontId="42" fillId="0" borderId="0" xfId="0" applyFont="1" applyAlignment="1">
      <alignment vertical="center" wrapText="1"/>
    </xf>
    <xf numFmtId="0" fontId="45" fillId="21" borderId="0" xfId="0" applyFont="1" applyFill="1" applyAlignment="1">
      <alignment horizontal="center" vertical="center" wrapText="1"/>
    </xf>
    <xf numFmtId="0" fontId="4" fillId="9" borderId="47" xfId="0" applyFont="1" applyFill="1" applyBorder="1" applyAlignment="1">
      <alignment horizontal="center" vertical="center" wrapText="1"/>
    </xf>
    <xf numFmtId="0" fontId="46" fillId="12" borderId="61" xfId="0" applyFont="1" applyFill="1" applyBorder="1" applyAlignment="1">
      <alignment wrapText="1"/>
    </xf>
    <xf numFmtId="0" fontId="0" fillId="8" borderId="36" xfId="0" applyFill="1" applyBorder="1" applyAlignment="1">
      <alignment horizontal="center" vertical="center" wrapText="1"/>
    </xf>
    <xf numFmtId="0" fontId="0" fillId="8" borderId="35"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0" xfId="0" applyFill="1" applyBorder="1" applyAlignment="1">
      <alignment horizontal="center" vertical="center" wrapText="1"/>
    </xf>
    <xf numFmtId="0" fontId="4" fillId="8" borderId="0"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0" fillId="6" borderId="68" xfId="0" applyFill="1" applyBorder="1" applyAlignment="1">
      <alignment horizontal="left" vertical="center" wrapText="1"/>
    </xf>
    <xf numFmtId="165" fontId="49" fillId="4" borderId="48" xfId="0" applyNumberFormat="1" applyFont="1" applyFill="1" applyBorder="1" applyAlignment="1">
      <alignment horizontal="center" vertical="center" wrapText="1"/>
    </xf>
    <xf numFmtId="165" fontId="49" fillId="4" borderId="4" xfId="0" applyNumberFormat="1" applyFont="1" applyFill="1" applyBorder="1" applyAlignment="1">
      <alignment horizontal="center" vertical="center" wrapText="1"/>
    </xf>
    <xf numFmtId="0" fontId="24" fillId="0" borderId="48" xfId="0" applyFont="1" applyFill="1" applyBorder="1" applyAlignment="1">
      <alignment horizontal="center" vertical="top" wrapText="1"/>
    </xf>
    <xf numFmtId="0" fontId="24" fillId="0" borderId="4" xfId="0" applyFont="1" applyFill="1" applyBorder="1" applyAlignment="1">
      <alignment horizontal="center" vertical="top" wrapText="1"/>
    </xf>
    <xf numFmtId="0" fontId="24" fillId="0" borderId="69" xfId="0" applyFont="1" applyFill="1" applyBorder="1" applyAlignment="1">
      <alignment horizontal="center" vertical="top" wrapText="1"/>
    </xf>
    <xf numFmtId="165" fontId="49" fillId="4" borderId="69" xfId="0" applyNumberFormat="1" applyFont="1" applyFill="1" applyBorder="1" applyAlignment="1">
      <alignment horizontal="center" vertical="center" wrapText="1"/>
    </xf>
    <xf numFmtId="0" fontId="7" fillId="0" borderId="69" xfId="0" applyFont="1" applyBorder="1" applyAlignment="1">
      <alignment horizontal="center" vertical="center" wrapText="1"/>
    </xf>
    <xf numFmtId="0" fontId="7" fillId="6" borderId="48" xfId="0" applyFont="1" applyFill="1" applyBorder="1" applyAlignment="1">
      <alignment wrapText="1"/>
    </xf>
    <xf numFmtId="0" fontId="52" fillId="2" borderId="20" xfId="2" applyFont="1" applyBorder="1" applyAlignment="1">
      <alignment horizontal="left" vertical="center" wrapText="1"/>
    </xf>
    <xf numFmtId="0" fontId="25" fillId="0" borderId="70" xfId="0" applyFont="1" applyBorder="1" applyAlignment="1">
      <alignment horizontal="left" vertical="center" wrapText="1"/>
    </xf>
    <xf numFmtId="0" fontId="25" fillId="0" borderId="49" xfId="0" applyFont="1" applyBorder="1" applyAlignment="1">
      <alignment horizontal="left" vertical="center" wrapText="1"/>
    </xf>
    <xf numFmtId="0" fontId="23" fillId="20" borderId="71" xfId="0" applyFont="1" applyFill="1" applyBorder="1" applyAlignment="1">
      <alignment horizontal="center" vertical="center" wrapText="1"/>
    </xf>
    <xf numFmtId="0" fontId="23" fillId="9" borderId="71" xfId="0" applyFont="1" applyFill="1" applyBorder="1" applyAlignment="1">
      <alignment horizontal="center" vertical="center" wrapText="1"/>
    </xf>
    <xf numFmtId="0" fontId="23" fillId="18" borderId="71" xfId="0" applyFont="1" applyFill="1" applyBorder="1" applyAlignment="1">
      <alignment horizontal="center" vertical="center" wrapText="1"/>
    </xf>
    <xf numFmtId="0" fontId="23" fillId="13" borderId="71" xfId="0" applyFont="1" applyFill="1" applyBorder="1" applyAlignment="1">
      <alignment horizontal="center" vertical="center" wrapText="1"/>
    </xf>
    <xf numFmtId="0" fontId="23" fillId="15" borderId="71" xfId="0" applyFont="1" applyFill="1" applyBorder="1" applyAlignment="1">
      <alignment horizontal="center" vertical="center" wrapText="1"/>
    </xf>
    <xf numFmtId="0" fontId="23" fillId="14" borderId="71" xfId="0" applyFont="1" applyFill="1" applyBorder="1" applyAlignment="1">
      <alignment horizontal="center" vertical="center" wrapText="1"/>
    </xf>
    <xf numFmtId="0" fontId="5" fillId="15" borderId="71" xfId="0" applyFont="1" applyFill="1" applyBorder="1" applyAlignment="1">
      <alignment horizontal="center" vertical="center" wrapText="1"/>
    </xf>
    <xf numFmtId="0" fontId="23" fillId="20" borderId="61" xfId="0" applyFont="1" applyFill="1" applyBorder="1" applyAlignment="1">
      <alignment horizontal="center" vertical="center" wrapText="1"/>
    </xf>
    <xf numFmtId="0" fontId="23" fillId="9" borderId="61" xfId="0" applyFont="1" applyFill="1" applyBorder="1" applyAlignment="1">
      <alignment horizontal="center" vertical="center" wrapText="1"/>
    </xf>
    <xf numFmtId="0" fontId="23" fillId="18" borderId="61" xfId="0" applyFont="1" applyFill="1" applyBorder="1" applyAlignment="1">
      <alignment horizontal="center" vertical="center" wrapText="1"/>
    </xf>
    <xf numFmtId="0" fontId="23" fillId="13" borderId="61" xfId="0" applyFont="1" applyFill="1" applyBorder="1" applyAlignment="1">
      <alignment horizontal="center" vertical="center" wrapText="1"/>
    </xf>
    <xf numFmtId="0" fontId="23" fillId="15" borderId="61" xfId="0" applyFont="1" applyFill="1" applyBorder="1" applyAlignment="1">
      <alignment horizontal="center" vertical="center" wrapText="1"/>
    </xf>
    <xf numFmtId="0" fontId="23" fillId="14" borderId="61" xfId="0" applyFont="1" applyFill="1" applyBorder="1" applyAlignment="1">
      <alignment horizontal="center" vertical="center" wrapText="1"/>
    </xf>
    <xf numFmtId="0" fontId="5" fillId="15" borderId="61" xfId="0" applyFont="1" applyFill="1" applyBorder="1" applyAlignment="1">
      <alignment horizontal="center" vertical="center" wrapText="1"/>
    </xf>
    <xf numFmtId="0" fontId="17" fillId="14" borderId="61" xfId="0" applyFont="1" applyFill="1" applyBorder="1" applyAlignment="1">
      <alignment horizontal="center" vertical="center" wrapText="1"/>
    </xf>
    <xf numFmtId="1" fontId="24" fillId="11" borderId="6" xfId="0" applyNumberFormat="1" applyFont="1" applyFill="1" applyBorder="1" applyAlignment="1">
      <alignment horizontal="center" vertical="center" wrapText="1"/>
    </xf>
    <xf numFmtId="0" fontId="0" fillId="0" borderId="0" xfId="0" applyBorder="1" applyAlignment="1">
      <alignment horizontal="right" vertical="center" wrapText="1"/>
    </xf>
    <xf numFmtId="0" fontId="20" fillId="6" borderId="8" xfId="0" applyFont="1" applyFill="1" applyBorder="1" applyAlignment="1">
      <alignment vertical="center" wrapText="1"/>
    </xf>
    <xf numFmtId="0" fontId="54" fillId="12" borderId="65" xfId="0" applyFont="1" applyFill="1" applyBorder="1" applyAlignment="1">
      <alignment horizontal="center" vertical="center" wrapText="1"/>
    </xf>
    <xf numFmtId="0" fontId="55" fillId="0" borderId="0" xfId="0" applyFont="1" applyAlignment="1">
      <alignment horizontal="left"/>
    </xf>
    <xf numFmtId="0" fontId="55" fillId="0" borderId="0" xfId="1" applyFont="1" applyAlignment="1" applyProtection="1">
      <alignment wrapText="1"/>
    </xf>
    <xf numFmtId="0" fontId="56" fillId="0" borderId="0" xfId="0" applyFont="1" applyAlignment="1">
      <alignment wrapText="1"/>
    </xf>
    <xf numFmtId="0" fontId="32" fillId="2" borderId="13" xfId="2" applyFont="1" applyBorder="1" applyAlignment="1">
      <alignment horizontal="center" vertical="center" wrapText="1"/>
    </xf>
    <xf numFmtId="0" fontId="23" fillId="9" borderId="72" xfId="0" applyFont="1" applyFill="1" applyBorder="1" applyAlignment="1">
      <alignment horizontal="center" vertical="center" wrapText="1"/>
    </xf>
    <xf numFmtId="0" fontId="23" fillId="13" borderId="7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5" fillId="19" borderId="73" xfId="0" applyFont="1" applyFill="1" applyBorder="1" applyAlignment="1">
      <alignment horizontal="center" vertical="center" wrapText="1"/>
    </xf>
    <xf numFmtId="0" fontId="25" fillId="3" borderId="73" xfId="3" applyFont="1" applyBorder="1" applyAlignment="1">
      <alignment horizontal="center" vertical="center" wrapText="1"/>
    </xf>
    <xf numFmtId="0" fontId="27" fillId="2" borderId="73" xfId="2" applyFont="1" applyBorder="1" applyAlignment="1">
      <alignment horizontal="center" vertical="center" wrapText="1"/>
    </xf>
    <xf numFmtId="0" fontId="44" fillId="0" borderId="55"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56"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58" xfId="0" applyFont="1" applyBorder="1" applyAlignment="1">
      <alignment horizontal="center" vertical="center" wrapText="1"/>
    </xf>
    <xf numFmtId="0" fontId="33" fillId="8" borderId="0" xfId="0" applyFont="1" applyFill="1" applyBorder="1" applyAlignment="1">
      <alignment horizontal="center" vertical="center" wrapText="1"/>
    </xf>
    <xf numFmtId="0" fontId="42" fillId="0" borderId="55"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56" xfId="0" applyFont="1" applyBorder="1" applyAlignment="1">
      <alignment horizontal="center" vertical="center" wrapText="1"/>
    </xf>
    <xf numFmtId="0" fontId="42" fillId="0" borderId="57" xfId="0" applyFont="1" applyBorder="1" applyAlignment="1">
      <alignment horizontal="center" vertical="center" wrapText="1"/>
    </xf>
    <xf numFmtId="0" fontId="42" fillId="0" borderId="46" xfId="0" applyFont="1" applyBorder="1" applyAlignment="1">
      <alignment horizontal="center" vertical="center" wrapText="1"/>
    </xf>
    <xf numFmtId="0" fontId="42" fillId="0" borderId="58" xfId="0" applyFont="1" applyBorder="1" applyAlignment="1">
      <alignment horizontal="center" vertical="center" wrapText="1"/>
    </xf>
    <xf numFmtId="0" fontId="47" fillId="12" borderId="62" xfId="0" applyFont="1" applyFill="1" applyBorder="1" applyAlignment="1">
      <alignment horizontal="center" vertical="center" wrapText="1"/>
    </xf>
    <xf numFmtId="0" fontId="47" fillId="12" borderId="63" xfId="0" applyFont="1" applyFill="1" applyBorder="1" applyAlignment="1">
      <alignment horizontal="center" vertical="center" wrapText="1"/>
    </xf>
    <xf numFmtId="0" fontId="47" fillId="12" borderId="64" xfId="0" applyFont="1" applyFill="1" applyBorder="1" applyAlignment="1">
      <alignment horizontal="center" vertical="center" wrapText="1"/>
    </xf>
    <xf numFmtId="0" fontId="45" fillId="21" borderId="0" xfId="0" applyFont="1" applyFill="1" applyBorder="1" applyAlignment="1">
      <alignment horizontal="center" vertical="center" wrapText="1"/>
    </xf>
    <xf numFmtId="0" fontId="43" fillId="0" borderId="55"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0"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58" xfId="0" applyFont="1" applyBorder="1" applyAlignment="1">
      <alignment horizontal="center" vertical="center" wrapText="1"/>
    </xf>
    <xf numFmtId="0" fontId="7" fillId="0" borderId="7"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6" borderId="8" xfId="0" applyFont="1" applyFill="1" applyBorder="1" applyAlignment="1">
      <alignment horizontal="center" vertical="center" wrapText="1"/>
    </xf>
    <xf numFmtId="0" fontId="7" fillId="6" borderId="0" xfId="0" applyFont="1" applyFill="1" applyBorder="1" applyAlignment="1">
      <alignment horizontal="center" vertical="center" wrapText="1"/>
    </xf>
    <xf numFmtId="0" fontId="0" fillId="0" borderId="9" xfId="0" applyBorder="1" applyAlignment="1">
      <alignment horizontal="center" vertical="center" textRotation="90" wrapText="1"/>
    </xf>
    <xf numFmtId="0" fontId="56" fillId="0" borderId="0" xfId="0" applyFont="1" applyAlignment="1">
      <alignment horizontal="center" wrapText="1"/>
    </xf>
    <xf numFmtId="0" fontId="39" fillId="8" borderId="31" xfId="0" applyFont="1" applyFill="1" applyBorder="1" applyAlignment="1">
      <alignment horizontal="center" vertical="center" wrapText="1"/>
    </xf>
    <xf numFmtId="0" fontId="39" fillId="8" borderId="23" xfId="0" applyFont="1" applyFill="1" applyBorder="1" applyAlignment="1">
      <alignment horizontal="center" vertical="center" wrapText="1"/>
    </xf>
    <xf numFmtId="0" fontId="39" fillId="8" borderId="24" xfId="0" applyFont="1" applyFill="1" applyBorder="1" applyAlignment="1">
      <alignment horizontal="center" vertical="center" wrapText="1"/>
    </xf>
    <xf numFmtId="0" fontId="39" fillId="8" borderId="30" xfId="0" applyFont="1" applyFill="1" applyBorder="1" applyAlignment="1">
      <alignment horizontal="center" vertical="center" wrapText="1"/>
    </xf>
    <xf numFmtId="0" fontId="39" fillId="8" borderId="0" xfId="0" applyFont="1" applyFill="1" applyBorder="1" applyAlignment="1">
      <alignment horizontal="center" vertical="center" wrapText="1"/>
    </xf>
    <xf numFmtId="0" fontId="39" fillId="8" borderId="29" xfId="0" applyFont="1" applyFill="1" applyBorder="1" applyAlignment="1">
      <alignment horizontal="center" vertical="center" wrapText="1"/>
    </xf>
    <xf numFmtId="0" fontId="35" fillId="4" borderId="50" xfId="0" applyFont="1" applyFill="1" applyBorder="1" applyAlignment="1">
      <alignment horizontal="center" vertical="center" textRotation="90" wrapText="1"/>
    </xf>
    <xf numFmtId="0" fontId="35" fillId="4" borderId="51" xfId="0" applyFont="1" applyFill="1" applyBorder="1" applyAlignment="1">
      <alignment horizontal="center" vertical="center" textRotation="90" wrapText="1"/>
    </xf>
    <xf numFmtId="0" fontId="35" fillId="4" borderId="52" xfId="0" applyFont="1" applyFill="1" applyBorder="1" applyAlignment="1">
      <alignment horizontal="center" vertical="center" textRotation="90"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39" fillId="8" borderId="41" xfId="0" applyFont="1" applyFill="1" applyBorder="1" applyAlignment="1">
      <alignment horizontal="center" vertical="center" wrapText="1"/>
    </xf>
    <xf numFmtId="0" fontId="39" fillId="8" borderId="42" xfId="0" applyFont="1" applyFill="1" applyBorder="1" applyAlignment="1">
      <alignment horizontal="center" vertical="center" wrapText="1"/>
    </xf>
    <xf numFmtId="0" fontId="39" fillId="8" borderId="43"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38" fillId="8" borderId="31"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34" fillId="12" borderId="0" xfId="0" applyFont="1" applyFill="1" applyBorder="1" applyAlignment="1">
      <alignment horizontal="center" vertical="center" wrapText="1"/>
    </xf>
    <xf numFmtId="0" fontId="34" fillId="12" borderId="46" xfId="0" applyFont="1" applyFill="1" applyBorder="1" applyAlignment="1">
      <alignment horizontal="center" vertical="center" wrapText="1"/>
    </xf>
    <xf numFmtId="0" fontId="17" fillId="17" borderId="0" xfId="0" applyFont="1" applyFill="1" applyBorder="1" applyAlignment="1">
      <alignment horizontal="center" vertical="center" wrapText="1"/>
    </xf>
    <xf numFmtId="0" fontId="4" fillId="9" borderId="17" xfId="0" applyFont="1" applyFill="1" applyBorder="1" applyAlignment="1">
      <alignment horizontal="center" vertical="center" textRotation="90" wrapText="1"/>
    </xf>
    <xf numFmtId="0" fontId="4" fillId="9" borderId="18" xfId="0" applyFont="1" applyFill="1" applyBorder="1" applyAlignment="1">
      <alignment horizontal="center" vertical="center" textRotation="90" wrapText="1"/>
    </xf>
    <xf numFmtId="0" fontId="24" fillId="5" borderId="37"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38" xfId="0" applyFont="1" applyFill="1" applyBorder="1" applyAlignment="1">
      <alignment horizontal="center" vertical="center" wrapText="1"/>
    </xf>
    <xf numFmtId="0" fontId="24" fillId="5" borderId="39"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38" fillId="8" borderId="24" xfId="0" applyFont="1" applyFill="1" applyBorder="1" applyAlignment="1">
      <alignment horizontal="center" vertical="center" wrapText="1"/>
    </xf>
    <xf numFmtId="0" fontId="4" fillId="9" borderId="6" xfId="0" applyFont="1" applyFill="1" applyBorder="1" applyAlignment="1">
      <alignment horizontal="center" vertical="center" textRotation="90" wrapText="1"/>
    </xf>
    <xf numFmtId="0" fontId="4" fillId="9" borderId="0" xfId="0" applyFont="1" applyFill="1" applyBorder="1" applyAlignment="1">
      <alignment horizontal="center" vertical="center" textRotation="90" wrapText="1"/>
    </xf>
    <xf numFmtId="0" fontId="4" fillId="9" borderId="1" xfId="0" applyFont="1" applyFill="1" applyBorder="1" applyAlignment="1">
      <alignment horizontal="center" vertical="center" textRotation="90" wrapText="1"/>
    </xf>
    <xf numFmtId="0" fontId="48" fillId="4" borderId="66" xfId="0" applyFont="1" applyFill="1" applyBorder="1" applyAlignment="1">
      <alignment horizontal="center" vertical="center" wrapText="1"/>
    </xf>
    <xf numFmtId="0" fontId="48" fillId="4" borderId="67" xfId="0" applyFont="1" applyFill="1" applyBorder="1" applyAlignment="1">
      <alignment horizontal="center" vertical="center" wrapText="1"/>
    </xf>
    <xf numFmtId="0" fontId="53" fillId="9" borderId="47" xfId="0" applyFont="1" applyFill="1" applyBorder="1" applyAlignment="1">
      <alignment horizontal="center" vertical="center" wrapText="1"/>
    </xf>
    <xf numFmtId="0" fontId="53" fillId="9" borderId="54" xfId="0" applyFont="1" applyFill="1" applyBorder="1" applyAlignment="1">
      <alignment horizontal="center" vertical="center" wrapText="1"/>
    </xf>
    <xf numFmtId="0" fontId="29" fillId="0" borderId="0" xfId="0" applyFont="1" applyAlignment="1">
      <alignment horizontal="center" wrapText="1"/>
    </xf>
    <xf numFmtId="0" fontId="13" fillId="0" borderId="0" xfId="1" applyAlignment="1" applyProtection="1">
      <alignment horizontal="center" wrapText="1"/>
    </xf>
    <xf numFmtId="0" fontId="0" fillId="0" borderId="0" xfId="0" applyAlignment="1">
      <alignment horizontal="center" wrapText="1"/>
    </xf>
  </cellXfs>
  <cellStyles count="14">
    <cellStyle name="Besuchter Hyperlink" xfId="6" builtinId="9" hidden="1"/>
    <cellStyle name="Besuchter Hyperlink" xfId="7" builtinId="9" hidden="1"/>
    <cellStyle name="Besuchter Hyperlink" xfId="8"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Gut" xfId="5" builtinId="26"/>
    <cellStyle name="Hyperlink" xfId="1" builtinId="8"/>
    <cellStyle name="Neutral" xfId="3" builtinId="28"/>
    <cellStyle name="Schlecht" xfId="2" builtinId="27"/>
    <cellStyle name="Standard" xfId="0" builtinId="0"/>
    <cellStyle name="Währung" xfId="4" builtinId="4"/>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A87E46"/>
      <color rgb="FFFFFFCC"/>
      <color rgb="FFFFFF99"/>
      <color rgb="FF6666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baseline="0">
                <a:effectLst>
                  <a:glow rad="88900">
                    <a:srgbClr val="00B050">
                      <a:alpha val="45000"/>
                    </a:srgbClr>
                  </a:glow>
                </a:effectLst>
              </a:rPr>
              <a:t>Spec Comparison </a:t>
            </a:r>
            <a:endParaRPr lang="de-DE" sz="3200">
              <a:effectLst/>
            </a:endParaRPr>
          </a:p>
          <a:p>
            <a:pPr algn="ctr" rtl="0">
              <a:defRPr sz="3200"/>
            </a:pPr>
            <a:r>
              <a:rPr lang="de-DE" sz="3200" b="1" i="0" baseline="0">
                <a:effectLst>
                  <a:glow rad="88900">
                    <a:srgbClr val="00B050">
                      <a:alpha val="45000"/>
                    </a:srgbClr>
                  </a:glow>
                </a:effectLst>
              </a:rPr>
              <a:t>of all Anvil Ships</a:t>
            </a:r>
            <a:endParaRPr lang="de-DE" sz="3200"/>
          </a:p>
        </c:rich>
      </c:tx>
      <c:layout>
        <c:manualLayout>
          <c:xMode val="edge"/>
          <c:yMode val="edge"/>
          <c:x val="0.29467846607669645"/>
          <c:y val="0"/>
        </c:manualLayout>
      </c:layout>
      <c:overlay val="1"/>
    </c:title>
    <c:autoTitleDeleted val="0"/>
    <c:plotArea>
      <c:layout>
        <c:manualLayout>
          <c:layoutTarget val="inner"/>
          <c:xMode val="edge"/>
          <c:yMode val="edge"/>
          <c:x val="0.16580549555199459"/>
          <c:y val="0.13657689281372923"/>
          <c:w val="0.5777947181381109"/>
          <c:h val="0.54415662949472121"/>
        </c:manualLayout>
      </c:layout>
      <c:radarChart>
        <c:radarStyle val="marker"/>
        <c:varyColors val="0"/>
        <c:ser>
          <c:idx val="10"/>
          <c:order val="0"/>
          <c:tx>
            <c:strRef>
              <c:f>Master!$F$18</c:f>
              <c:strCache>
                <c:ptCount val="1"/>
                <c:pt idx="0">
                  <c:v>F7C Hornet</c:v>
                </c:pt>
              </c:strCache>
            </c:strRef>
          </c:tx>
          <c:spPr>
            <a:ln w="19050">
              <a:solidFill>
                <a:srgbClr val="00B0F0"/>
              </a:solidFill>
            </a:ln>
          </c:spPr>
          <c:marker>
            <c:spPr>
              <a:solidFill>
                <a:srgbClr val="00B0F0"/>
              </a:solidFill>
              <a:ln>
                <a:solidFill>
                  <a:srgbClr val="00B0F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Master!$BJ$18:$BQ$18</c:f>
              <c:numCache>
                <c:formatCode>0</c:formatCode>
                <c:ptCount val="8"/>
                <c:pt idx="0">
                  <c:v>10</c:v>
                </c:pt>
                <c:pt idx="1">
                  <c:v>23.591763525504064</c:v>
                </c:pt>
                <c:pt idx="2">
                  <c:v>42.857142857142854</c:v>
                </c:pt>
                <c:pt idx="3">
                  <c:v>29.887196881968489</c:v>
                </c:pt>
                <c:pt idx="4">
                  <c:v>30</c:v>
                </c:pt>
                <c:pt idx="5">
                  <c:v>44.621993127147761</c:v>
                </c:pt>
                <c:pt idx="6">
                  <c:v>44.444444444444443</c:v>
                </c:pt>
                <c:pt idx="7">
                  <c:v>3.3333333333333335</c:v>
                </c:pt>
              </c:numCache>
            </c:numRef>
          </c:val>
        </c:ser>
        <c:ser>
          <c:idx val="11"/>
          <c:order val="1"/>
          <c:tx>
            <c:strRef>
              <c:f>Master!$F$19</c:f>
              <c:strCache>
                <c:ptCount val="1"/>
                <c:pt idx="0">
                  <c:v>F7C-S Hornet Ghost</c:v>
                </c:pt>
              </c:strCache>
            </c:strRef>
          </c:tx>
          <c:spPr>
            <a:ln w="19050">
              <a:solidFill>
                <a:srgbClr val="FFFF00"/>
              </a:solidFill>
            </a:ln>
          </c:spPr>
          <c:marker>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Master!$BJ$19:$BQ$19</c:f>
              <c:numCache>
                <c:formatCode>0</c:formatCode>
                <c:ptCount val="8"/>
                <c:pt idx="0">
                  <c:v>10</c:v>
                </c:pt>
                <c:pt idx="1">
                  <c:v>24.909949781294152</c:v>
                </c:pt>
                <c:pt idx="2">
                  <c:v>42.857142857142854</c:v>
                </c:pt>
                <c:pt idx="3">
                  <c:v>39.938367082367911</c:v>
                </c:pt>
                <c:pt idx="4">
                  <c:v>30</c:v>
                </c:pt>
                <c:pt idx="5">
                  <c:v>48.239992569889473</c:v>
                </c:pt>
                <c:pt idx="6">
                  <c:v>44.444444444444443</c:v>
                </c:pt>
                <c:pt idx="7">
                  <c:v>0</c:v>
                </c:pt>
              </c:numCache>
            </c:numRef>
          </c:val>
        </c:ser>
        <c:ser>
          <c:idx val="12"/>
          <c:order val="2"/>
          <c:tx>
            <c:strRef>
              <c:f>Master!$F$20</c:f>
              <c:strCache>
                <c:ptCount val="1"/>
                <c:pt idx="0">
                  <c:v>F7C-R Hornet Tracker</c:v>
                </c:pt>
              </c:strCache>
            </c:strRef>
          </c:tx>
          <c:spPr>
            <a:ln w="19050">
              <a:solidFill>
                <a:srgbClr val="7030A0"/>
              </a:solidFill>
            </a:ln>
          </c:spPr>
          <c:marker>
            <c:spPr>
              <a:solidFill>
                <a:srgbClr val="7030A0"/>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Master!$BJ$20:$BQ$20</c:f>
              <c:numCache>
                <c:formatCode>0</c:formatCode>
                <c:ptCount val="8"/>
                <c:pt idx="0">
                  <c:v>10</c:v>
                </c:pt>
                <c:pt idx="1">
                  <c:v>24.318559603797286</c:v>
                </c:pt>
                <c:pt idx="2">
                  <c:v>42.857142857142854</c:v>
                </c:pt>
                <c:pt idx="3">
                  <c:v>35.429016978954309</c:v>
                </c:pt>
                <c:pt idx="4">
                  <c:v>30</c:v>
                </c:pt>
                <c:pt idx="5">
                  <c:v>46.970519081208181</c:v>
                </c:pt>
                <c:pt idx="6">
                  <c:v>44.444444444444443</c:v>
                </c:pt>
                <c:pt idx="7">
                  <c:v>0</c:v>
                </c:pt>
              </c:numCache>
            </c:numRef>
          </c:val>
        </c:ser>
        <c:ser>
          <c:idx val="13"/>
          <c:order val="3"/>
          <c:tx>
            <c:strRef>
              <c:f>Master!$F$21</c:f>
              <c:strCache>
                <c:ptCount val="1"/>
                <c:pt idx="0">
                  <c:v>F7C-M Super Hornet</c:v>
                </c:pt>
              </c:strCache>
            </c:strRef>
          </c:tx>
          <c:spPr>
            <a:ln w="19050">
              <a:solidFill>
                <a:schemeClr val="bg1"/>
              </a:solidFill>
            </a:ln>
          </c:spPr>
          <c:marker>
            <c:spPr>
              <a:solidFill>
                <a:schemeClr val="bg1"/>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Master!$BJ$21:$BQ$21</c:f>
              <c:numCache>
                <c:formatCode>0</c:formatCode>
                <c:ptCount val="8"/>
                <c:pt idx="0">
                  <c:v>20</c:v>
                </c:pt>
                <c:pt idx="1">
                  <c:v>36.214204480351448</c:v>
                </c:pt>
                <c:pt idx="2">
                  <c:v>57.142857142857146</c:v>
                </c:pt>
                <c:pt idx="3">
                  <c:v>26.133309162679762</c:v>
                </c:pt>
                <c:pt idx="4">
                  <c:v>30</c:v>
                </c:pt>
                <c:pt idx="5">
                  <c:v>40.565448297407059</c:v>
                </c:pt>
                <c:pt idx="6">
                  <c:v>44.444444444444443</c:v>
                </c:pt>
                <c:pt idx="7">
                  <c:v>0</c:v>
                </c:pt>
              </c:numCache>
            </c:numRef>
          </c:val>
        </c:ser>
        <c:ser>
          <c:idx val="14"/>
          <c:order val="4"/>
          <c:tx>
            <c:strRef>
              <c:f>Master!$F$22</c:f>
              <c:strCache>
                <c:ptCount val="1"/>
                <c:pt idx="0">
                  <c:v>F7A Hornet (sale?)</c:v>
                </c:pt>
              </c:strCache>
            </c:strRef>
          </c:tx>
          <c:spPr>
            <a:ln w="19050">
              <a:solidFill>
                <a:srgbClr val="FF0000"/>
              </a:solidFill>
            </a:ln>
          </c:spPr>
          <c:marker>
            <c:spPr>
              <a:solidFill>
                <a:srgbClr val="FF0000"/>
              </a:solidFill>
              <a:ln>
                <a:solidFill>
                  <a:srgbClr val="FF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Master!$BJ$22:$BQ$22</c:f>
              <c:numCache>
                <c:formatCode>0</c:formatCode>
                <c:ptCount val="8"/>
                <c:pt idx="0">
                  <c:v>10</c:v>
                </c:pt>
                <c:pt idx="1">
                  <c:v>49.46494150604692</c:v>
                </c:pt>
                <c:pt idx="2">
                  <c:v>57.142857142857146</c:v>
                </c:pt>
                <c:pt idx="3">
                  <c:v>27.17017898360772</c:v>
                </c:pt>
                <c:pt idx="4">
                  <c:v>20</c:v>
                </c:pt>
                <c:pt idx="5">
                  <c:v>40.565448297407059</c:v>
                </c:pt>
                <c:pt idx="6">
                  <c:v>44.444444444444443</c:v>
                </c:pt>
                <c:pt idx="7">
                  <c:v>0</c:v>
                </c:pt>
              </c:numCache>
            </c:numRef>
          </c:val>
        </c:ser>
        <c:ser>
          <c:idx val="15"/>
          <c:order val="5"/>
          <c:tx>
            <c:strRef>
              <c:f>Master!$F$23</c:f>
              <c:strCache>
                <c:ptCount val="1"/>
                <c:pt idx="0">
                  <c:v>T3A Gladiator</c:v>
                </c:pt>
              </c:strCache>
            </c:strRef>
          </c:tx>
          <c:spPr>
            <a:ln w="19050">
              <a:solidFill>
                <a:schemeClr val="accent6">
                  <a:lumMod val="75000"/>
                </a:schemeClr>
              </a:solidFill>
            </a:ln>
          </c:spPr>
          <c:marker>
            <c:symbol val="diamond"/>
            <c:size val="7"/>
            <c:spPr>
              <a:solidFill>
                <a:schemeClr val="accent6">
                  <a:lumMod val="75000"/>
                </a:schemeClr>
              </a:solidFill>
              <a:ln>
                <a:solidFill>
                  <a:schemeClr val="accent6">
                    <a:lumMod val="75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Master!$BJ$23:$BQ$23</c:f>
              <c:numCache>
                <c:formatCode>0</c:formatCode>
                <c:ptCount val="8"/>
                <c:pt idx="0">
                  <c:v>20</c:v>
                </c:pt>
                <c:pt idx="1">
                  <c:v>40.621830730414082</c:v>
                </c:pt>
                <c:pt idx="2">
                  <c:v>57.142857142857146</c:v>
                </c:pt>
                <c:pt idx="3">
                  <c:v>19.482918638814816</c:v>
                </c:pt>
                <c:pt idx="4">
                  <c:v>40</c:v>
                </c:pt>
                <c:pt idx="5">
                  <c:v>23.48525954060409</c:v>
                </c:pt>
                <c:pt idx="6">
                  <c:v>44.444444444444443</c:v>
                </c:pt>
                <c:pt idx="7">
                  <c:v>8.3333333333333339</c:v>
                </c:pt>
              </c:numCache>
            </c:numRef>
          </c:val>
        </c:ser>
        <c:dLbls>
          <c:showLegendKey val="0"/>
          <c:showVal val="0"/>
          <c:showCatName val="0"/>
          <c:showSerName val="0"/>
          <c:showPercent val="0"/>
          <c:showBubbleSize val="0"/>
        </c:dLbls>
        <c:axId val="98711808"/>
        <c:axId val="98726272"/>
      </c:radarChart>
      <c:catAx>
        <c:axId val="98711808"/>
        <c:scaling>
          <c:orientation val="minMax"/>
        </c:scaling>
        <c:delete val="0"/>
        <c:axPos val="b"/>
        <c:majorGridlines/>
        <c:majorTickMark val="out"/>
        <c:minorTickMark val="none"/>
        <c:tickLblPos val="nextTo"/>
        <c:crossAx val="98726272"/>
        <c:crosses val="autoZero"/>
        <c:auto val="1"/>
        <c:lblAlgn val="ctr"/>
        <c:lblOffset val="100"/>
        <c:noMultiLvlLbl val="0"/>
      </c:catAx>
      <c:valAx>
        <c:axId val="98726272"/>
        <c:scaling>
          <c:orientation val="minMax"/>
          <c:max val="100"/>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98711808"/>
        <c:crosses val="autoZero"/>
        <c:crossBetween val="between"/>
      </c:valAx>
      <c:spPr>
        <a:noFill/>
      </c:spPr>
    </c:plotArea>
    <c:legend>
      <c:legendPos val="r"/>
      <c:layout>
        <c:manualLayout>
          <c:xMode val="edge"/>
          <c:yMode val="edge"/>
          <c:x val="0"/>
          <c:y val="0.79311915908865849"/>
          <c:w val="0.26882066290386386"/>
          <c:h val="0.20190851649363159"/>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43"/>
          <c:y val="3.6633615917643747E-2"/>
          <c:w val="0.60520326361919885"/>
          <c:h val="0.46234090925705401"/>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Master!$F$18:$F$23</c:f>
              <c:strCache>
                <c:ptCount val="6"/>
                <c:pt idx="0">
                  <c:v>F7C Hornet</c:v>
                </c:pt>
                <c:pt idx="1">
                  <c:v>F7C-S Hornet Ghost</c:v>
                </c:pt>
                <c:pt idx="2">
                  <c:v>F7C-R Hornet Tracker</c:v>
                </c:pt>
                <c:pt idx="3">
                  <c:v>F7C-M Super Hornet</c:v>
                </c:pt>
                <c:pt idx="4">
                  <c:v>F7A Hornet (sale?)</c:v>
                </c:pt>
                <c:pt idx="5">
                  <c:v>T3A Gladiator</c:v>
                </c:pt>
              </c:strCache>
            </c:strRef>
          </c:cat>
          <c:val>
            <c:numRef>
              <c:f>Master!$BH$18:$BH$23</c:f>
              <c:numCache>
                <c:formatCode>0</c:formatCode>
                <c:ptCount val="6"/>
                <c:pt idx="0">
                  <c:v>21.840223102744403</c:v>
                </c:pt>
                <c:pt idx="1">
                  <c:v>22.646560270313682</c:v>
                </c:pt>
                <c:pt idx="2">
                  <c:v>22.337861211512109</c:v>
                </c:pt>
                <c:pt idx="3">
                  <c:v>26.89908671210992</c:v>
                </c:pt>
                <c:pt idx="4">
                  <c:v>27.549234117249014</c:v>
                </c:pt>
                <c:pt idx="5">
                  <c:v>26.218583648602003</c:v>
                </c:pt>
              </c:numCache>
            </c:numRef>
          </c:val>
        </c:ser>
        <c:dLbls>
          <c:showLegendKey val="0"/>
          <c:showVal val="0"/>
          <c:showCatName val="0"/>
          <c:showSerName val="0"/>
          <c:showPercent val="0"/>
          <c:showBubbleSize val="0"/>
        </c:dLbls>
        <c:gapWidth val="150"/>
        <c:axId val="113062656"/>
        <c:axId val="113064192"/>
      </c:barChart>
      <c:catAx>
        <c:axId val="113062656"/>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100"/>
            </a:pPr>
            <a:endParaRPr lang="de-DE"/>
          </a:p>
        </c:txPr>
        <c:crossAx val="113064192"/>
        <c:crosses val="autoZero"/>
        <c:auto val="1"/>
        <c:lblAlgn val="ctr"/>
        <c:lblOffset val="100"/>
        <c:noMultiLvlLbl val="0"/>
      </c:catAx>
      <c:valAx>
        <c:axId val="113064192"/>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Ship Rating= </a:t>
                </a:r>
              </a:p>
              <a:p>
                <a:pPr algn="ctr" rtl="0">
                  <a:defRPr sz="1200"/>
                </a:pPr>
                <a:r>
                  <a:rPr lang="en-US" sz="1200"/>
                  <a:t>Weighted  Spec.  AVG.</a:t>
                </a:r>
                <a:endParaRPr lang="de-DE" sz="1200"/>
              </a:p>
            </c:rich>
          </c:tx>
          <c:layout>
            <c:manualLayout>
              <c:xMode val="edge"/>
              <c:yMode val="edge"/>
              <c:x val="4.1100418003305154E-3"/>
              <c:y val="5.3186581347871144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3062656"/>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43"/>
          <c:y val="3.6633615917643747E-2"/>
          <c:w val="0.60520326361919885"/>
          <c:h val="0.46234090925705401"/>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Master!$F$18:$F$23</c:f>
              <c:strCache>
                <c:ptCount val="6"/>
                <c:pt idx="0">
                  <c:v>F7C Hornet</c:v>
                </c:pt>
                <c:pt idx="1">
                  <c:v>F7C-S Hornet Ghost</c:v>
                </c:pt>
                <c:pt idx="2">
                  <c:v>F7C-R Hornet Tracker</c:v>
                </c:pt>
                <c:pt idx="3">
                  <c:v>F7C-M Super Hornet</c:v>
                </c:pt>
                <c:pt idx="4">
                  <c:v>F7A Hornet (sale?)</c:v>
                </c:pt>
                <c:pt idx="5">
                  <c:v>T3A Gladiator</c:v>
                </c:pt>
              </c:strCache>
            </c:strRef>
          </c:cat>
          <c:val>
            <c:numRef>
              <c:f>Master!$BI$18:$BI$23</c:f>
              <c:numCache>
                <c:formatCode>0</c:formatCode>
                <c:ptCount val="6"/>
                <c:pt idx="0">
                  <c:v>5.0365785863321877</c:v>
                </c:pt>
                <c:pt idx="1">
                  <c:v>5.5196020282098495</c:v>
                </c:pt>
                <c:pt idx="2">
                  <c:v>6.2673860614663131</c:v>
                </c:pt>
                <c:pt idx="3">
                  <c:v>6.134037254347275</c:v>
                </c:pt>
                <c:pt idx="4">
                  <c:v>5.4447974619404249</c:v>
                </c:pt>
                <c:pt idx="5">
                  <c:v>5.7211328426582693</c:v>
                </c:pt>
              </c:numCache>
            </c:numRef>
          </c:val>
        </c:ser>
        <c:dLbls>
          <c:showLegendKey val="0"/>
          <c:showVal val="0"/>
          <c:showCatName val="0"/>
          <c:showSerName val="0"/>
          <c:showPercent val="0"/>
          <c:showBubbleSize val="0"/>
        </c:dLbls>
        <c:gapWidth val="150"/>
        <c:axId val="113095040"/>
        <c:axId val="113096576"/>
      </c:barChart>
      <c:catAx>
        <c:axId val="113095040"/>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100"/>
            </a:pPr>
            <a:endParaRPr lang="de-DE"/>
          </a:p>
        </c:txPr>
        <c:crossAx val="113096576"/>
        <c:crosses val="autoZero"/>
        <c:auto val="1"/>
        <c:lblAlgn val="ctr"/>
        <c:lblOffset val="100"/>
        <c:noMultiLvlLbl val="0"/>
      </c:catAx>
      <c:valAx>
        <c:axId val="113096576"/>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6.5838436862058924E-2"/>
              <c:y val="4.3318858793252773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3095040"/>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u="none" strike="noStrike" baseline="0">
                <a:effectLst>
                  <a:glow rad="88900">
                    <a:srgbClr val="00B050">
                      <a:alpha val="45000"/>
                    </a:srgbClr>
                  </a:glow>
                </a:effectLst>
              </a:rPr>
              <a:t>Spec Comparison </a:t>
            </a:r>
          </a:p>
          <a:p>
            <a:pPr algn="ctr" rtl="0">
              <a:defRPr sz="3200"/>
            </a:pPr>
            <a:r>
              <a:rPr lang="de-DE" sz="3200" b="1" i="0" u="none" strike="noStrike" baseline="0">
                <a:effectLst>
                  <a:glow rad="88900">
                    <a:srgbClr val="00B050">
                      <a:alpha val="45000"/>
                    </a:srgbClr>
                  </a:glow>
                </a:effectLst>
              </a:rPr>
              <a:t>of all RSI Ships</a:t>
            </a:r>
            <a:endParaRPr lang="de-DE" sz="3200"/>
          </a:p>
        </c:rich>
      </c:tx>
      <c:layout>
        <c:manualLayout>
          <c:xMode val="edge"/>
          <c:yMode val="edge"/>
          <c:x val="0.3123775811209446"/>
          <c:y val="3.20086808805342E-3"/>
        </c:manualLayout>
      </c:layout>
      <c:overlay val="1"/>
    </c:title>
    <c:autoTitleDeleted val="0"/>
    <c:plotArea>
      <c:layout>
        <c:manualLayout>
          <c:layoutTarget val="inner"/>
          <c:xMode val="edge"/>
          <c:yMode val="edge"/>
          <c:x val="0.1658054955519947"/>
          <c:y val="0.13657689281372923"/>
          <c:w val="0.57779471813811134"/>
          <c:h val="0.54415662949472121"/>
        </c:manualLayout>
      </c:layout>
      <c:radarChart>
        <c:radarStyle val="marker"/>
        <c:varyColors val="0"/>
        <c:ser>
          <c:idx val="1"/>
          <c:order val="0"/>
          <c:tx>
            <c:strRef>
              <c:f>Master!$F$9</c:f>
              <c:strCache>
                <c:ptCount val="1"/>
                <c:pt idx="0">
                  <c:v>Aurora (ES) 2944</c:v>
                </c:pt>
              </c:strCache>
            </c:strRef>
          </c:tx>
          <c:spPr>
            <a:ln w="19050">
              <a:solidFill>
                <a:schemeClr val="bg1"/>
              </a:solidFill>
            </a:ln>
          </c:spPr>
          <c:marker>
            <c:spPr>
              <a:solidFill>
                <a:schemeClr val="bg1"/>
              </a:solidFill>
              <a:ln>
                <a:solidFill>
                  <a:prstClr val="white"/>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Master!$BJ$9:$BQ$9</c:f>
              <c:numCache>
                <c:formatCode>0</c:formatCode>
                <c:ptCount val="8"/>
                <c:pt idx="0">
                  <c:v>10</c:v>
                </c:pt>
                <c:pt idx="1">
                  <c:v>13.858521637706785</c:v>
                </c:pt>
                <c:pt idx="2">
                  <c:v>28.571428571428573</c:v>
                </c:pt>
                <c:pt idx="3">
                  <c:v>86.342454975028446</c:v>
                </c:pt>
                <c:pt idx="4">
                  <c:v>20</c:v>
                </c:pt>
                <c:pt idx="5">
                  <c:v>25.709290408150963</c:v>
                </c:pt>
                <c:pt idx="6">
                  <c:v>33.333333333333336</c:v>
                </c:pt>
                <c:pt idx="7">
                  <c:v>4.166666666666667</c:v>
                </c:pt>
              </c:numCache>
            </c:numRef>
          </c:val>
        </c:ser>
        <c:ser>
          <c:idx val="2"/>
          <c:order val="1"/>
          <c:tx>
            <c:strRef>
              <c:f>Master!$F$10</c:f>
              <c:strCache>
                <c:ptCount val="1"/>
                <c:pt idx="0">
                  <c:v>Aurora (MR) 2944</c:v>
                </c:pt>
              </c:strCache>
            </c:strRef>
          </c:tx>
          <c:spPr>
            <a:ln w="19050">
              <a:solidFill>
                <a:schemeClr val="accent6">
                  <a:lumMod val="75000"/>
                </a:schemeClr>
              </a:solidFill>
            </a:ln>
          </c:spPr>
          <c:marker>
            <c:spPr>
              <a:solidFill>
                <a:schemeClr val="accent6">
                  <a:lumMod val="75000"/>
                </a:schemeClr>
              </a:solidFill>
              <a:ln>
                <a:solidFill>
                  <a:schemeClr val="accent6">
                    <a:lumMod val="75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Master!$BJ$10:$BQ$10</c:f>
              <c:numCache>
                <c:formatCode>0</c:formatCode>
                <c:ptCount val="8"/>
                <c:pt idx="0">
                  <c:v>10</c:v>
                </c:pt>
                <c:pt idx="1">
                  <c:v>13.588912098362432</c:v>
                </c:pt>
                <c:pt idx="2">
                  <c:v>28.571428571428573</c:v>
                </c:pt>
                <c:pt idx="3">
                  <c:v>82.230909500027096</c:v>
                </c:pt>
                <c:pt idx="4">
                  <c:v>20</c:v>
                </c:pt>
                <c:pt idx="5">
                  <c:v>24.485038483953296</c:v>
                </c:pt>
                <c:pt idx="6">
                  <c:v>22.222222222222221</c:v>
                </c:pt>
                <c:pt idx="7">
                  <c:v>4.166666666666667</c:v>
                </c:pt>
              </c:numCache>
            </c:numRef>
          </c:val>
        </c:ser>
        <c:ser>
          <c:idx val="3"/>
          <c:order val="2"/>
          <c:tx>
            <c:strRef>
              <c:f>Master!$F$11</c:f>
              <c:strCache>
                <c:ptCount val="1"/>
                <c:pt idx="0">
                  <c:v>Aurora (CL) 2944</c:v>
                </c:pt>
              </c:strCache>
            </c:strRef>
          </c:tx>
          <c:spPr>
            <a:ln w="19050">
              <a:solidFill>
                <a:srgbClr val="7030A0"/>
              </a:solidFill>
            </a:ln>
          </c:spPr>
          <c:marker>
            <c:spPr>
              <a:solidFill>
                <a:srgbClr val="7030A0"/>
              </a:solidFill>
              <a:ln>
                <a:solidFill>
                  <a:srgbClr val="7030A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Master!$BJ$11:$BQ$11</c:f>
              <c:numCache>
                <c:formatCode>0</c:formatCode>
                <c:ptCount val="8"/>
                <c:pt idx="0">
                  <c:v>10</c:v>
                </c:pt>
                <c:pt idx="1">
                  <c:v>13.192427481679562</c:v>
                </c:pt>
                <c:pt idx="2">
                  <c:v>28.571428571428573</c:v>
                </c:pt>
                <c:pt idx="3">
                  <c:v>76.184519095613325</c:v>
                </c:pt>
                <c:pt idx="4">
                  <c:v>20</c:v>
                </c:pt>
                <c:pt idx="5">
                  <c:v>22.684668007192027</c:v>
                </c:pt>
                <c:pt idx="6">
                  <c:v>22.222222222222221</c:v>
                </c:pt>
                <c:pt idx="7">
                  <c:v>8.3333333333333339</c:v>
                </c:pt>
              </c:numCache>
            </c:numRef>
          </c:val>
        </c:ser>
        <c:ser>
          <c:idx val="4"/>
          <c:order val="3"/>
          <c:tx>
            <c:strRef>
              <c:f>Master!$F$12</c:f>
              <c:strCache>
                <c:ptCount val="1"/>
                <c:pt idx="0">
                  <c:v>Aurora  (LN) 2944</c:v>
                </c:pt>
              </c:strCache>
            </c:strRef>
          </c:tx>
          <c:spPr>
            <a:ln w="19050">
              <a:solidFill>
                <a:schemeClr val="tx2">
                  <a:lumMod val="60000"/>
                  <a:lumOff val="40000"/>
                </a:schemeClr>
              </a:solidFill>
            </a:ln>
          </c:spPr>
          <c:marker>
            <c:spPr>
              <a:solidFill>
                <a:schemeClr val="tx2">
                  <a:lumMod val="60000"/>
                  <a:lumOff val="40000"/>
                </a:schemeClr>
              </a:solidFill>
              <a:ln>
                <a:solidFill>
                  <a:srgbClr val="1F497D">
                    <a:lumMod val="60000"/>
                    <a:lumOff val="40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Master!$BJ$12:$BQ$12</c:f>
              <c:numCache>
                <c:formatCode>0</c:formatCode>
                <c:ptCount val="8"/>
                <c:pt idx="0">
                  <c:v>10</c:v>
                </c:pt>
                <c:pt idx="1">
                  <c:v>19.697730379849784</c:v>
                </c:pt>
                <c:pt idx="2">
                  <c:v>28.571428571428573</c:v>
                </c:pt>
                <c:pt idx="3">
                  <c:v>62.695194146354581</c:v>
                </c:pt>
                <c:pt idx="4">
                  <c:v>25</c:v>
                </c:pt>
                <c:pt idx="5">
                  <c:v>26.32018888123066</c:v>
                </c:pt>
                <c:pt idx="6">
                  <c:v>33.333333333333336</c:v>
                </c:pt>
                <c:pt idx="7">
                  <c:v>4.166666666666667</c:v>
                </c:pt>
              </c:numCache>
            </c:numRef>
          </c:val>
        </c:ser>
        <c:ser>
          <c:idx val="5"/>
          <c:order val="4"/>
          <c:tx>
            <c:strRef>
              <c:f>Master!$F$13</c:f>
              <c:strCache>
                <c:ptCount val="1"/>
                <c:pt idx="0">
                  <c:v>Aurora (LX) 2944</c:v>
                </c:pt>
              </c:strCache>
            </c:strRef>
          </c:tx>
          <c:spPr>
            <a:ln w="19050">
              <a:solidFill>
                <a:srgbClr val="FFFF00"/>
              </a:solidFill>
            </a:ln>
          </c:spPr>
          <c:marker>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Master!$BJ$13:$BQ$13</c:f>
              <c:numCache>
                <c:formatCode>0</c:formatCode>
                <c:ptCount val="8"/>
                <c:pt idx="0">
                  <c:v>10</c:v>
                </c:pt>
                <c:pt idx="1">
                  <c:v>14.459108553037344</c:v>
                </c:pt>
                <c:pt idx="2">
                  <c:v>28.571428571428573</c:v>
                </c:pt>
                <c:pt idx="3">
                  <c:v>95.5014054338195</c:v>
                </c:pt>
                <c:pt idx="4">
                  <c:v>20</c:v>
                </c:pt>
                <c:pt idx="5">
                  <c:v>29.510514806228318</c:v>
                </c:pt>
                <c:pt idx="6">
                  <c:v>22.222222222222221</c:v>
                </c:pt>
                <c:pt idx="7">
                  <c:v>4.166666666666667</c:v>
                </c:pt>
              </c:numCache>
            </c:numRef>
          </c:val>
        </c:ser>
        <c:ser>
          <c:idx val="19"/>
          <c:order val="5"/>
          <c:tx>
            <c:strRef>
              <c:f>Master!$F$27</c:f>
              <c:strCache>
                <c:ptCount val="1"/>
                <c:pt idx="0">
                  <c:v>Constellation</c:v>
                </c:pt>
              </c:strCache>
            </c:strRef>
          </c:tx>
          <c:spPr>
            <a:ln w="19050">
              <a:solidFill>
                <a:srgbClr val="FF0000"/>
              </a:solidFill>
            </a:ln>
          </c:spPr>
          <c:marker>
            <c:spPr>
              <a:solidFill>
                <a:srgbClr val="FF0000"/>
              </a:solidFill>
              <a:ln>
                <a:solidFill>
                  <a:srgbClr val="FF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Master!$BJ$27:$BQ$27</c:f>
              <c:numCache>
                <c:formatCode>0</c:formatCode>
                <c:ptCount val="8"/>
                <c:pt idx="0">
                  <c:v>40</c:v>
                </c:pt>
                <c:pt idx="1">
                  <c:v>59.561765542577639</c:v>
                </c:pt>
                <c:pt idx="2">
                  <c:v>85.714285714285708</c:v>
                </c:pt>
                <c:pt idx="3">
                  <c:v>4.1584622621545018</c:v>
                </c:pt>
                <c:pt idx="4">
                  <c:v>100</c:v>
                </c:pt>
                <c:pt idx="5">
                  <c:v>28.505475372279498</c:v>
                </c:pt>
                <c:pt idx="6">
                  <c:v>66.666666666666671</c:v>
                </c:pt>
                <c:pt idx="7">
                  <c:v>29.166666666666668</c:v>
                </c:pt>
              </c:numCache>
            </c:numRef>
          </c:val>
        </c:ser>
        <c:dLbls>
          <c:showLegendKey val="0"/>
          <c:showVal val="0"/>
          <c:showCatName val="0"/>
          <c:showSerName val="0"/>
          <c:showPercent val="0"/>
          <c:showBubbleSize val="0"/>
        </c:dLbls>
        <c:axId val="113140864"/>
        <c:axId val="113142784"/>
      </c:radarChart>
      <c:catAx>
        <c:axId val="113140864"/>
        <c:scaling>
          <c:orientation val="minMax"/>
        </c:scaling>
        <c:delete val="0"/>
        <c:axPos val="b"/>
        <c:majorGridlines/>
        <c:majorTickMark val="out"/>
        <c:minorTickMark val="none"/>
        <c:tickLblPos val="nextTo"/>
        <c:crossAx val="113142784"/>
        <c:crosses val="autoZero"/>
        <c:auto val="1"/>
        <c:lblAlgn val="ctr"/>
        <c:lblOffset val="100"/>
        <c:noMultiLvlLbl val="0"/>
      </c:catAx>
      <c:valAx>
        <c:axId val="113142784"/>
        <c:scaling>
          <c:orientation val="minMax"/>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3140864"/>
        <c:crosses val="autoZero"/>
        <c:crossBetween val="between"/>
      </c:valAx>
      <c:spPr>
        <a:noFill/>
      </c:spPr>
    </c:plotArea>
    <c:legend>
      <c:legendPos val="r"/>
      <c:layout>
        <c:manualLayout>
          <c:xMode val="edge"/>
          <c:yMode val="edge"/>
          <c:x val="1.0235384293777443E-2"/>
          <c:y val="0.79845709576412549"/>
          <c:w val="0.20392390774162089"/>
          <c:h val="0.18909757412106501"/>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chemeClr val="bg1"/>
              </a:solidFill>
            </c:spPr>
          </c:dPt>
          <c:dPt>
            <c:idx val="1"/>
            <c:invertIfNegative val="0"/>
            <c:bubble3D val="0"/>
            <c:spPr>
              <a:solidFill>
                <a:schemeClr val="accent6">
                  <a:lumMod val="75000"/>
                </a:schemeClr>
              </a:solidFill>
            </c:spPr>
          </c:dPt>
          <c:dPt>
            <c:idx val="2"/>
            <c:invertIfNegative val="0"/>
            <c:bubble3D val="0"/>
            <c:spPr>
              <a:solidFill>
                <a:srgbClr val="7030A0"/>
              </a:solidFill>
              <a:ln>
                <a:noFill/>
              </a:ln>
            </c:spPr>
          </c:dPt>
          <c:dPt>
            <c:idx val="3"/>
            <c:invertIfNegative val="0"/>
            <c:bubble3D val="0"/>
            <c:spPr>
              <a:solidFill>
                <a:schemeClr val="tx2">
                  <a:lumMod val="60000"/>
                  <a:lumOff val="40000"/>
                </a:schemeClr>
              </a:solidFill>
            </c:spPr>
          </c:dPt>
          <c:dPt>
            <c:idx val="4"/>
            <c:invertIfNegative val="0"/>
            <c:bubble3D val="0"/>
            <c:spPr>
              <a:solidFill>
                <a:srgbClr val="FFFF00"/>
              </a:solidFill>
            </c:spPr>
          </c:dPt>
          <c:dPt>
            <c:idx val="5"/>
            <c:invertIfNegative val="0"/>
            <c:bubble3D val="0"/>
            <c:spPr>
              <a:solidFill>
                <a:srgbClr val="FF0000"/>
              </a:solidFill>
            </c:spPr>
          </c:dPt>
          <c:cat>
            <c:strRef>
              <c:f>(Master!$F$9,Master!$F$10,Master!$F$11,Master!$F$12,Master!$F$13,Master!$F$27)</c:f>
              <c:strCache>
                <c:ptCount val="6"/>
                <c:pt idx="0">
                  <c:v>Aurora (ES) 2944</c:v>
                </c:pt>
                <c:pt idx="1">
                  <c:v>Aurora (MR) 2944</c:v>
                </c:pt>
                <c:pt idx="2">
                  <c:v>Aurora (CL) 2944</c:v>
                </c:pt>
                <c:pt idx="3">
                  <c:v>Aurora  (LN) 2944</c:v>
                </c:pt>
                <c:pt idx="4">
                  <c:v>Aurora (LX) 2944</c:v>
                </c:pt>
                <c:pt idx="5">
                  <c:v>Constellation</c:v>
                </c:pt>
              </c:strCache>
            </c:strRef>
          </c:cat>
          <c:val>
            <c:numRef>
              <c:f>(Master!$BH$9,Master!$BH$10,Master!$BH$11,Master!$BH$12,Master!$BH$13,Master!$BH$27)</c:f>
              <c:numCache>
                <c:formatCode>0</c:formatCode>
                <c:ptCount val="6"/>
                <c:pt idx="0">
                  <c:v>13.913812174478288</c:v>
                </c:pt>
                <c:pt idx="1">
                  <c:v>13.676252477979768</c:v>
                </c:pt>
                <c:pt idx="2">
                  <c:v>13.326899983129003</c:v>
                </c:pt>
                <c:pt idx="3">
                  <c:v>15.673288693868839</c:v>
                </c:pt>
                <c:pt idx="4">
                  <c:v>14.604113217256003</c:v>
                </c:pt>
                <c:pt idx="5">
                  <c:v>43.045317271500295</c:v>
                </c:pt>
              </c:numCache>
            </c:numRef>
          </c:val>
        </c:ser>
        <c:dLbls>
          <c:showLegendKey val="0"/>
          <c:showVal val="0"/>
          <c:showCatName val="0"/>
          <c:showSerName val="0"/>
          <c:showPercent val="0"/>
          <c:showBubbleSize val="0"/>
        </c:dLbls>
        <c:gapWidth val="150"/>
        <c:axId val="112681344"/>
        <c:axId val="112682880"/>
      </c:barChart>
      <c:catAx>
        <c:axId val="112681344"/>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crossAx val="112682880"/>
        <c:crosses val="autoZero"/>
        <c:auto val="1"/>
        <c:lblAlgn val="ctr"/>
        <c:lblOffset val="100"/>
        <c:noMultiLvlLbl val="0"/>
      </c:catAx>
      <c:valAx>
        <c:axId val="112682880"/>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85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681344"/>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chemeClr val="bg1"/>
              </a:solidFill>
            </c:spPr>
          </c:dPt>
          <c:dPt>
            <c:idx val="1"/>
            <c:invertIfNegative val="0"/>
            <c:bubble3D val="0"/>
            <c:spPr>
              <a:solidFill>
                <a:schemeClr val="accent6">
                  <a:lumMod val="75000"/>
                </a:schemeClr>
              </a:solidFill>
            </c:spPr>
          </c:dPt>
          <c:dPt>
            <c:idx val="2"/>
            <c:invertIfNegative val="0"/>
            <c:bubble3D val="0"/>
            <c:spPr>
              <a:solidFill>
                <a:srgbClr val="7030A0"/>
              </a:solidFill>
              <a:ln>
                <a:noFill/>
              </a:ln>
            </c:spPr>
          </c:dPt>
          <c:dPt>
            <c:idx val="3"/>
            <c:invertIfNegative val="0"/>
            <c:bubble3D val="0"/>
            <c:spPr>
              <a:solidFill>
                <a:schemeClr val="tx2">
                  <a:lumMod val="60000"/>
                  <a:lumOff val="40000"/>
                </a:schemeClr>
              </a:solidFill>
            </c:spPr>
          </c:dPt>
          <c:dPt>
            <c:idx val="4"/>
            <c:invertIfNegative val="0"/>
            <c:bubble3D val="0"/>
            <c:spPr>
              <a:solidFill>
                <a:srgbClr val="FFFF00"/>
              </a:solidFill>
            </c:spPr>
          </c:dPt>
          <c:dPt>
            <c:idx val="5"/>
            <c:invertIfNegative val="0"/>
            <c:bubble3D val="0"/>
            <c:spPr>
              <a:solidFill>
                <a:srgbClr val="FF0000"/>
              </a:solidFill>
            </c:spPr>
          </c:dPt>
          <c:cat>
            <c:strRef>
              <c:f>(Master!$F$9:$F$13,Master!$F$27)</c:f>
              <c:strCache>
                <c:ptCount val="6"/>
                <c:pt idx="0">
                  <c:v>Aurora (ES) 2944</c:v>
                </c:pt>
                <c:pt idx="1">
                  <c:v>Aurora (MR) 2944</c:v>
                </c:pt>
                <c:pt idx="2">
                  <c:v>Aurora (CL) 2944</c:v>
                </c:pt>
                <c:pt idx="3">
                  <c:v>Aurora  (LN) 2944</c:v>
                </c:pt>
                <c:pt idx="4">
                  <c:v>Aurora (LX) 2944</c:v>
                </c:pt>
                <c:pt idx="5">
                  <c:v>Constellation</c:v>
                </c:pt>
              </c:strCache>
            </c:strRef>
          </c:cat>
          <c:val>
            <c:numRef>
              <c:f>(Master!$BI$9,Master!$BI$10,Master!$BI$11,Master!$BI$12,Master!$BI$13,Master!$BI$27)</c:f>
              <c:numCache>
                <c:formatCode>0</c:formatCode>
                <c:ptCount val="6"/>
                <c:pt idx="0">
                  <c:v>1.7967757280680268</c:v>
                </c:pt>
                <c:pt idx="1">
                  <c:v>1.8279861416899608</c:v>
                </c:pt>
                <c:pt idx="2">
                  <c:v>1.8759051265972124</c:v>
                </c:pt>
                <c:pt idx="3">
                  <c:v>2.2330986612714847</c:v>
                </c:pt>
                <c:pt idx="4">
                  <c:v>1.7118464933879294</c:v>
                </c:pt>
                <c:pt idx="5">
                  <c:v>5.2270494042558573</c:v>
                </c:pt>
              </c:numCache>
            </c:numRef>
          </c:val>
        </c:ser>
        <c:dLbls>
          <c:showLegendKey val="0"/>
          <c:showVal val="0"/>
          <c:showCatName val="0"/>
          <c:showSerName val="0"/>
          <c:showPercent val="0"/>
          <c:showBubbleSize val="0"/>
        </c:dLbls>
        <c:gapWidth val="150"/>
        <c:axId val="112713728"/>
        <c:axId val="112715264"/>
      </c:barChart>
      <c:catAx>
        <c:axId val="112713728"/>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715264"/>
        <c:crosses val="autoZero"/>
        <c:auto val="1"/>
        <c:lblAlgn val="ctr"/>
        <c:lblOffset val="100"/>
        <c:noMultiLvlLbl val="0"/>
      </c:catAx>
      <c:valAx>
        <c:axId val="112715264"/>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 / Ship Rating [%]</a:t>
                </a:r>
                <a:endParaRPr lang="de-DE"/>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713728"/>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baseline="0">
                <a:effectLst>
                  <a:glow rad="88900">
                    <a:srgbClr val="00B050">
                      <a:alpha val="45000"/>
                    </a:srgbClr>
                  </a:glow>
                </a:effectLst>
              </a:rPr>
              <a:t>Spec Comparison </a:t>
            </a:r>
            <a:endParaRPr lang="de-DE" sz="3200">
              <a:effectLst/>
            </a:endParaRPr>
          </a:p>
          <a:p>
            <a:pPr algn="ctr" rtl="0">
              <a:defRPr sz="3200"/>
            </a:pPr>
            <a:r>
              <a:rPr lang="de-DE" sz="3200" b="1" i="0" baseline="0">
                <a:effectLst>
                  <a:glow rad="88900">
                    <a:srgbClr val="00B050">
                      <a:alpha val="45000"/>
                    </a:srgbClr>
                  </a:glow>
                </a:effectLst>
              </a:rPr>
              <a:t>of all Drake Ships </a:t>
            </a:r>
            <a:endParaRPr lang="de-DE" sz="3200"/>
          </a:p>
        </c:rich>
      </c:tx>
      <c:layout>
        <c:manualLayout>
          <c:xMode val="edge"/>
          <c:yMode val="edge"/>
          <c:x val="0.29349852507374652"/>
          <c:y val="1.0495733319118657E-3"/>
        </c:manualLayout>
      </c:layout>
      <c:overlay val="1"/>
    </c:title>
    <c:autoTitleDeleted val="0"/>
    <c:plotArea>
      <c:layout>
        <c:manualLayout>
          <c:layoutTarget val="inner"/>
          <c:xMode val="edge"/>
          <c:yMode val="edge"/>
          <c:x val="0.1658054955519947"/>
          <c:y val="0.13657689281372923"/>
          <c:w val="0.57779471813811134"/>
          <c:h val="0.54415662949472121"/>
        </c:manualLayout>
      </c:layout>
      <c:radarChart>
        <c:radarStyle val="marker"/>
        <c:varyColors val="0"/>
        <c:ser>
          <c:idx val="16"/>
          <c:order val="0"/>
          <c:tx>
            <c:strRef>
              <c:f>Master!$F$24</c:f>
              <c:strCache>
                <c:ptCount val="1"/>
                <c:pt idx="0">
                  <c:v>Cutlass</c:v>
                </c:pt>
              </c:strCache>
            </c:strRef>
          </c:tx>
          <c:spPr>
            <a:ln w="19050">
              <a:solidFill>
                <a:srgbClr val="C00000"/>
              </a:solidFill>
            </a:ln>
          </c:spPr>
          <c:marker>
            <c:symbol val="triangle"/>
            <c:size val="7"/>
            <c:spPr>
              <a:solidFill>
                <a:srgbClr val="C00000"/>
              </a:solidFill>
              <a:ln>
                <a:solidFill>
                  <a:srgbClr val="C0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Master!$BJ$24:$BQ$24</c:f>
              <c:numCache>
                <c:formatCode>0</c:formatCode>
                <c:ptCount val="8"/>
                <c:pt idx="0">
                  <c:v>20</c:v>
                </c:pt>
                <c:pt idx="1">
                  <c:v>31.521549755623159</c:v>
                </c:pt>
                <c:pt idx="2">
                  <c:v>57.142857142857146</c:v>
                </c:pt>
                <c:pt idx="3">
                  <c:v>20.469089182168755</c:v>
                </c:pt>
                <c:pt idx="4">
                  <c:v>60</c:v>
                </c:pt>
                <c:pt idx="5">
                  <c:v>50.996563573883158</c:v>
                </c:pt>
                <c:pt idx="6">
                  <c:v>44.444444444444443</c:v>
                </c:pt>
                <c:pt idx="7">
                  <c:v>8.3333333333333339</c:v>
                </c:pt>
              </c:numCache>
            </c:numRef>
          </c:val>
        </c:ser>
        <c:ser>
          <c:idx val="18"/>
          <c:order val="1"/>
          <c:tx>
            <c:strRef>
              <c:f>Master!$F$26</c:f>
              <c:strCache>
                <c:ptCount val="1"/>
                <c:pt idx="0">
                  <c:v>Caterpillar</c:v>
                </c:pt>
              </c:strCache>
            </c:strRef>
          </c:tx>
          <c:spPr>
            <a:ln w="19050">
              <a:solidFill>
                <a:schemeClr val="accent1">
                  <a:lumMod val="60000"/>
                  <a:lumOff val="40000"/>
                </a:schemeClr>
              </a:solidFill>
            </a:ln>
          </c:spPr>
          <c:marker>
            <c:symbol val="diamond"/>
            <c:size val="8"/>
            <c:spPr>
              <a:solidFill>
                <a:schemeClr val="accent1">
                  <a:lumMod val="60000"/>
                  <a:lumOff val="40000"/>
                </a:schemeClr>
              </a:solidFill>
              <a:ln>
                <a:solidFill>
                  <a:srgbClr val="4F81BD">
                    <a:lumMod val="60000"/>
                    <a:lumOff val="40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Master!$BJ$26:$BQ$26</c:f>
              <c:numCache>
                <c:formatCode>0</c:formatCode>
                <c:ptCount val="8"/>
                <c:pt idx="0">
                  <c:v>50</c:v>
                </c:pt>
                <c:pt idx="1">
                  <c:v>37.283034549609354</c:v>
                </c:pt>
                <c:pt idx="2">
                  <c:v>71.428571428571431</c:v>
                </c:pt>
                <c:pt idx="3">
                  <c:v>9.2831384407713387</c:v>
                </c:pt>
                <c:pt idx="4">
                  <c:v>60</c:v>
                </c:pt>
                <c:pt idx="5">
                  <c:v>16.010713563776026</c:v>
                </c:pt>
                <c:pt idx="6">
                  <c:v>55.555555555555557</c:v>
                </c:pt>
                <c:pt idx="7">
                  <c:v>16.666666666666668</c:v>
                </c:pt>
              </c:numCache>
            </c:numRef>
          </c:val>
        </c:ser>
        <c:dLbls>
          <c:showLegendKey val="0"/>
          <c:showVal val="0"/>
          <c:showCatName val="0"/>
          <c:showSerName val="0"/>
          <c:showPercent val="0"/>
          <c:showBubbleSize val="0"/>
        </c:dLbls>
        <c:axId val="113600000"/>
        <c:axId val="113601920"/>
      </c:radarChart>
      <c:catAx>
        <c:axId val="113600000"/>
        <c:scaling>
          <c:orientation val="minMax"/>
        </c:scaling>
        <c:delete val="0"/>
        <c:axPos val="b"/>
        <c:majorGridlines/>
        <c:majorTickMark val="out"/>
        <c:minorTickMark val="none"/>
        <c:tickLblPos val="nextTo"/>
        <c:crossAx val="113601920"/>
        <c:crosses val="autoZero"/>
        <c:auto val="1"/>
        <c:lblAlgn val="ctr"/>
        <c:lblOffset val="100"/>
        <c:noMultiLvlLbl val="0"/>
      </c:catAx>
      <c:valAx>
        <c:axId val="113601920"/>
        <c:scaling>
          <c:orientation val="minMax"/>
          <c:max val="100"/>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3600000"/>
        <c:crosses val="autoZero"/>
        <c:crossBetween val="between"/>
      </c:valAx>
      <c:spPr>
        <a:noFill/>
      </c:spPr>
    </c:plotArea>
    <c:legend>
      <c:legendPos val="r"/>
      <c:layout>
        <c:manualLayout>
          <c:xMode val="edge"/>
          <c:yMode val="edge"/>
          <c:x val="1.0235384293777443E-2"/>
          <c:y val="0.79845709576412549"/>
          <c:w val="0.16616579564722572"/>
          <c:h val="0.18909757412106501"/>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Master!$BH$7</c:f>
              <c:strCache>
                <c:ptCount val="1"/>
                <c:pt idx="0">
                  <c:v>Ship Rating [%]</c:v>
                </c:pt>
              </c:strCache>
            </c:strRef>
          </c:tx>
          <c:spPr>
            <a:solidFill>
              <a:srgbClr val="C00000"/>
            </a:solidFill>
          </c:spPr>
          <c:invertIfNegative val="0"/>
          <c:dPt>
            <c:idx val="1"/>
            <c:invertIfNegative val="0"/>
            <c:bubble3D val="0"/>
            <c:spPr>
              <a:solidFill>
                <a:schemeClr val="accent1">
                  <a:lumMod val="60000"/>
                  <a:lumOff val="40000"/>
                </a:schemeClr>
              </a:solidFill>
            </c:spPr>
          </c:dPt>
          <c:dPt>
            <c:idx val="2"/>
            <c:invertIfNegative val="0"/>
            <c:bubble3D val="0"/>
            <c:spPr>
              <a:solidFill>
                <a:srgbClr val="C00000"/>
              </a:solidFill>
              <a:ln>
                <a:noFill/>
              </a:ln>
            </c:spPr>
          </c:dPt>
          <c:cat>
            <c:strRef>
              <c:f>(Master!$F$24,Master!$F$26)</c:f>
              <c:strCache>
                <c:ptCount val="2"/>
                <c:pt idx="0">
                  <c:v>Cutlass</c:v>
                </c:pt>
                <c:pt idx="1">
                  <c:v>Caterpillar</c:v>
                </c:pt>
              </c:strCache>
            </c:strRef>
          </c:cat>
          <c:val>
            <c:numRef>
              <c:f>(Master!$BH$24,Master!$BH$26)</c:f>
              <c:numCache>
                <c:formatCode>0</c:formatCode>
                <c:ptCount val="2"/>
                <c:pt idx="0">
                  <c:v>30.525223058635675</c:v>
                </c:pt>
                <c:pt idx="1">
                  <c:v>31.572499658773992</c:v>
                </c:pt>
              </c:numCache>
            </c:numRef>
          </c:val>
        </c:ser>
        <c:dLbls>
          <c:showLegendKey val="0"/>
          <c:showVal val="0"/>
          <c:showCatName val="0"/>
          <c:showSerName val="0"/>
          <c:showPercent val="0"/>
          <c:showBubbleSize val="0"/>
        </c:dLbls>
        <c:gapWidth val="150"/>
        <c:axId val="116542464"/>
        <c:axId val="116548352"/>
      </c:barChart>
      <c:catAx>
        <c:axId val="116542464"/>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548352"/>
        <c:crosses val="autoZero"/>
        <c:auto val="1"/>
        <c:lblAlgn val="ctr"/>
        <c:lblOffset val="100"/>
        <c:noMultiLvlLbl val="0"/>
      </c:catAx>
      <c:valAx>
        <c:axId val="116548352"/>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85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542464"/>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C00000"/>
              </a:solidFill>
            </c:spPr>
          </c:dPt>
          <c:dPt>
            <c:idx val="1"/>
            <c:invertIfNegative val="0"/>
            <c:bubble3D val="0"/>
            <c:spPr>
              <a:solidFill>
                <a:schemeClr val="accent1">
                  <a:lumMod val="60000"/>
                  <a:lumOff val="40000"/>
                </a:schemeClr>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(Master!$F$24,Master!$F$26)</c:f>
              <c:strCache>
                <c:ptCount val="2"/>
                <c:pt idx="0">
                  <c:v>Cutlass</c:v>
                </c:pt>
                <c:pt idx="1">
                  <c:v>Caterpillar</c:v>
                </c:pt>
              </c:strCache>
            </c:strRef>
          </c:cat>
          <c:val>
            <c:numRef>
              <c:f>(Master!$BI$24,Master!$BI$26)</c:f>
              <c:numCache>
                <c:formatCode>0</c:formatCode>
                <c:ptCount val="2"/>
                <c:pt idx="0">
                  <c:v>3.2759793370849657</c:v>
                </c:pt>
                <c:pt idx="1">
                  <c:v>7.1264550615799136</c:v>
                </c:pt>
              </c:numCache>
            </c:numRef>
          </c:val>
        </c:ser>
        <c:dLbls>
          <c:showLegendKey val="0"/>
          <c:showVal val="0"/>
          <c:showCatName val="0"/>
          <c:showSerName val="0"/>
          <c:showPercent val="0"/>
          <c:showBubbleSize val="0"/>
        </c:dLbls>
        <c:gapWidth val="150"/>
        <c:axId val="116566656"/>
        <c:axId val="116568448"/>
      </c:barChart>
      <c:catAx>
        <c:axId val="116566656"/>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568448"/>
        <c:crosses val="autoZero"/>
        <c:auto val="1"/>
        <c:lblAlgn val="ctr"/>
        <c:lblOffset val="100"/>
        <c:noMultiLvlLbl val="0"/>
      </c:catAx>
      <c:valAx>
        <c:axId val="116568448"/>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 / Ship Rating [%]</a:t>
                </a:r>
                <a:endParaRPr lang="de-DE"/>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566656"/>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baseline="0">
                <a:effectLst>
                  <a:glow rad="88900">
                    <a:srgbClr val="00B050">
                      <a:alpha val="45000"/>
                    </a:srgbClr>
                  </a:glow>
                </a:effectLst>
              </a:rPr>
              <a:t>Spec Comparison </a:t>
            </a:r>
            <a:endParaRPr lang="de-DE" sz="3200">
              <a:effectLst/>
            </a:endParaRPr>
          </a:p>
          <a:p>
            <a:pPr algn="ctr" rtl="0">
              <a:defRPr sz="3200"/>
            </a:pPr>
            <a:r>
              <a:rPr lang="de-DE" sz="3200" b="1" i="0" baseline="0">
                <a:effectLst>
                  <a:glow rad="88900">
                    <a:srgbClr val="00B050">
                      <a:alpha val="45000"/>
                    </a:srgbClr>
                  </a:glow>
                </a:effectLst>
              </a:rPr>
              <a:t>of all Origin Ships</a:t>
            </a:r>
            <a:endParaRPr lang="de-DE" sz="3200"/>
          </a:p>
        </c:rich>
      </c:tx>
      <c:layout>
        <c:manualLayout>
          <c:xMode val="edge"/>
          <c:yMode val="edge"/>
          <c:x val="0.26959589343367485"/>
          <c:y val="2.151294756141558E-3"/>
        </c:manualLayout>
      </c:layout>
      <c:overlay val="1"/>
    </c:title>
    <c:autoTitleDeleted val="0"/>
    <c:plotArea>
      <c:layout>
        <c:manualLayout>
          <c:layoutTarget val="inner"/>
          <c:xMode val="edge"/>
          <c:yMode val="edge"/>
          <c:x val="0.16580549555199481"/>
          <c:y val="0.13657689281372923"/>
          <c:w val="0.5777947181381119"/>
          <c:h val="0.54415662949472121"/>
        </c:manualLayout>
      </c:layout>
      <c:radarChart>
        <c:radarStyle val="marker"/>
        <c:varyColors val="0"/>
        <c:ser>
          <c:idx val="0"/>
          <c:order val="0"/>
          <c:tx>
            <c:strRef>
              <c:f>Master!$F$8</c:f>
              <c:strCache>
                <c:ptCount val="1"/>
                <c:pt idx="0">
                  <c:v>M50</c:v>
                </c:pt>
              </c:strCache>
            </c:strRef>
          </c:tx>
          <c:spPr>
            <a:ln w="19050">
              <a:solidFill>
                <a:srgbClr val="00B0F0"/>
              </a:solidFill>
            </a:ln>
          </c:spPr>
          <c:marker>
            <c:spPr>
              <a:solidFill>
                <a:srgbClr val="00B0F0"/>
              </a:solidFill>
              <a:ln>
                <a:solidFill>
                  <a:srgbClr val="00B0F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Master!$BJ$8:$BQ$8</c:f>
              <c:numCache>
                <c:formatCode>0</c:formatCode>
                <c:ptCount val="8"/>
                <c:pt idx="0">
                  <c:v>10</c:v>
                </c:pt>
                <c:pt idx="1">
                  <c:v>22.904472494597581</c:v>
                </c:pt>
                <c:pt idx="2">
                  <c:v>57.142857142857146</c:v>
                </c:pt>
                <c:pt idx="3">
                  <c:v>99.293205542613094</c:v>
                </c:pt>
                <c:pt idx="4">
                  <c:v>25</c:v>
                </c:pt>
                <c:pt idx="5">
                  <c:v>100</c:v>
                </c:pt>
                <c:pt idx="6">
                  <c:v>33.333333333333336</c:v>
                </c:pt>
                <c:pt idx="7">
                  <c:v>2.5</c:v>
                </c:pt>
              </c:numCache>
            </c:numRef>
          </c:val>
        </c:ser>
        <c:ser>
          <c:idx val="6"/>
          <c:order val="1"/>
          <c:tx>
            <c:strRef>
              <c:f>Master!$F$14</c:f>
              <c:strCache>
                <c:ptCount val="1"/>
                <c:pt idx="0">
                  <c:v>Origin 300i</c:v>
                </c:pt>
              </c:strCache>
            </c:strRef>
          </c:tx>
          <c:spPr>
            <a:ln w="19050">
              <a:solidFill>
                <a:srgbClr val="FFFF00"/>
              </a:solidFill>
            </a:ln>
          </c:spPr>
          <c:marker>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Master!$BJ$14:$BQ$14</c:f>
              <c:numCache>
                <c:formatCode>0</c:formatCode>
                <c:ptCount val="8"/>
                <c:pt idx="0">
                  <c:v>10</c:v>
                </c:pt>
                <c:pt idx="1">
                  <c:v>18.739601656603796</c:v>
                </c:pt>
                <c:pt idx="2">
                  <c:v>42.857142857142854</c:v>
                </c:pt>
                <c:pt idx="3">
                  <c:v>23.852616842138623</c:v>
                </c:pt>
                <c:pt idx="4">
                  <c:v>30</c:v>
                </c:pt>
                <c:pt idx="5">
                  <c:v>36.519262072707548</c:v>
                </c:pt>
                <c:pt idx="6">
                  <c:v>33.333333333333336</c:v>
                </c:pt>
                <c:pt idx="7">
                  <c:v>6.666666666666667</c:v>
                </c:pt>
              </c:numCache>
            </c:numRef>
          </c:val>
        </c:ser>
        <c:ser>
          <c:idx val="7"/>
          <c:order val="2"/>
          <c:tx>
            <c:strRef>
              <c:f>Master!$F$15</c:f>
              <c:strCache>
                <c:ptCount val="1"/>
                <c:pt idx="0">
                  <c:v>Origin 315p</c:v>
                </c:pt>
              </c:strCache>
            </c:strRef>
          </c:tx>
          <c:spPr>
            <a:ln w="19050">
              <a:solidFill>
                <a:srgbClr val="7030A0"/>
              </a:solidFill>
            </a:ln>
          </c:spPr>
          <c:marker>
            <c:symbol val="circle"/>
            <c:size val="5"/>
            <c:spPr>
              <a:solidFill>
                <a:srgbClr val="7030A0"/>
              </a:solidFill>
              <a:ln>
                <a:solidFill>
                  <a:srgbClr val="7030A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Master!$BJ$15:$BQ$15</c:f>
              <c:numCache>
                <c:formatCode>0</c:formatCode>
                <c:ptCount val="8"/>
                <c:pt idx="0">
                  <c:v>10</c:v>
                </c:pt>
                <c:pt idx="1">
                  <c:v>18.433580913083848</c:v>
                </c:pt>
                <c:pt idx="2">
                  <c:v>42.857142857142854</c:v>
                </c:pt>
                <c:pt idx="3">
                  <c:v>20.74140594968576</c:v>
                </c:pt>
                <c:pt idx="4">
                  <c:v>30</c:v>
                </c:pt>
                <c:pt idx="5">
                  <c:v>31.755880063223952</c:v>
                </c:pt>
                <c:pt idx="6">
                  <c:v>33.333333333333336</c:v>
                </c:pt>
                <c:pt idx="7">
                  <c:v>6.666666666666667</c:v>
                </c:pt>
              </c:numCache>
            </c:numRef>
          </c:val>
        </c:ser>
        <c:ser>
          <c:idx val="8"/>
          <c:order val="3"/>
          <c:tx>
            <c:strRef>
              <c:f>Master!$F$16</c:f>
              <c:strCache>
                <c:ptCount val="1"/>
                <c:pt idx="0">
                  <c:v>Origin 325a</c:v>
                </c:pt>
              </c:strCache>
            </c:strRef>
          </c:tx>
          <c:spPr>
            <a:ln w="19050">
              <a:solidFill>
                <a:schemeClr val="bg1"/>
              </a:solidFill>
            </a:ln>
          </c:spPr>
          <c:marker>
            <c:symbol val="dash"/>
            <c:size val="5"/>
            <c:spPr>
              <a:solidFill>
                <a:schemeClr val="bg1"/>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Master!$BJ$16:$BQ$16</c:f>
              <c:numCache>
                <c:formatCode>0</c:formatCode>
                <c:ptCount val="8"/>
                <c:pt idx="0">
                  <c:v>10</c:v>
                </c:pt>
                <c:pt idx="1">
                  <c:v>18.57591614262801</c:v>
                </c:pt>
                <c:pt idx="2">
                  <c:v>42.857142857142854</c:v>
                </c:pt>
                <c:pt idx="3">
                  <c:v>22.188480783384765</c:v>
                </c:pt>
                <c:pt idx="4">
                  <c:v>30</c:v>
                </c:pt>
                <c:pt idx="5">
                  <c:v>33.971406579262826</c:v>
                </c:pt>
                <c:pt idx="6">
                  <c:v>33.333333333333336</c:v>
                </c:pt>
                <c:pt idx="7">
                  <c:v>6.666666666666667</c:v>
                </c:pt>
              </c:numCache>
            </c:numRef>
          </c:val>
        </c:ser>
        <c:ser>
          <c:idx val="9"/>
          <c:order val="4"/>
          <c:tx>
            <c:strRef>
              <c:f>Master!$F$17</c:f>
              <c:strCache>
                <c:ptCount val="1"/>
                <c:pt idx="0">
                  <c:v>Origin 350r</c:v>
                </c:pt>
              </c:strCache>
            </c:strRef>
          </c:tx>
          <c:spPr>
            <a:ln w="19050">
              <a:solidFill>
                <a:srgbClr val="FF0000"/>
              </a:solidFill>
            </a:ln>
          </c:spPr>
          <c:marker>
            <c:symbol val="diamond"/>
            <c:size val="7"/>
            <c:spPr>
              <a:solidFill>
                <a:srgbClr val="FF0000"/>
              </a:solidFill>
              <a:ln>
                <a:solidFill>
                  <a:srgbClr val="FF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Master!$BJ$17:$BQ$17</c:f>
              <c:numCache>
                <c:formatCode>0</c:formatCode>
                <c:ptCount val="8"/>
                <c:pt idx="0">
                  <c:v>10</c:v>
                </c:pt>
                <c:pt idx="1">
                  <c:v>19.947521469173864</c:v>
                </c:pt>
                <c:pt idx="2">
                  <c:v>57.142857142857146</c:v>
                </c:pt>
                <c:pt idx="3">
                  <c:v>36.13313493660096</c:v>
                </c:pt>
                <c:pt idx="4">
                  <c:v>30</c:v>
                </c:pt>
                <c:pt idx="5">
                  <c:v>50.180332577957941</c:v>
                </c:pt>
                <c:pt idx="6">
                  <c:v>33.333333333333336</c:v>
                </c:pt>
                <c:pt idx="7">
                  <c:v>4.166666666666667</c:v>
                </c:pt>
              </c:numCache>
            </c:numRef>
          </c:val>
        </c:ser>
        <c:dLbls>
          <c:showLegendKey val="0"/>
          <c:showVal val="0"/>
          <c:showCatName val="0"/>
          <c:showSerName val="0"/>
          <c:showPercent val="0"/>
          <c:showBubbleSize val="0"/>
        </c:dLbls>
        <c:axId val="113662592"/>
        <c:axId val="113685248"/>
      </c:radarChart>
      <c:catAx>
        <c:axId val="113662592"/>
        <c:scaling>
          <c:orientation val="minMax"/>
        </c:scaling>
        <c:delete val="0"/>
        <c:axPos val="b"/>
        <c:majorGridlines/>
        <c:majorTickMark val="out"/>
        <c:minorTickMark val="none"/>
        <c:tickLblPos val="nextTo"/>
        <c:crossAx val="113685248"/>
        <c:crosses val="autoZero"/>
        <c:auto val="1"/>
        <c:lblAlgn val="ctr"/>
        <c:lblOffset val="100"/>
        <c:noMultiLvlLbl val="0"/>
      </c:catAx>
      <c:valAx>
        <c:axId val="113685248"/>
        <c:scaling>
          <c:orientation val="minMax"/>
          <c:max val="100"/>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3662592"/>
        <c:crosses val="autoZero"/>
        <c:crossBetween val="between"/>
      </c:valAx>
      <c:spPr>
        <a:noFill/>
      </c:spPr>
    </c:plotArea>
    <c:legend>
      <c:legendPos val="r"/>
      <c:layout>
        <c:manualLayout>
          <c:xMode val="edge"/>
          <c:yMode val="edge"/>
          <c:x val="1.0235384293777443E-2"/>
          <c:y val="0.79845709576412549"/>
          <c:w val="0.16852567765312518"/>
          <c:h val="0.18909757412106507"/>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88"/>
          <c:y val="3.6633615917643803E-2"/>
          <c:w val="0.60520326361919963"/>
          <c:h val="0.46234090925705451"/>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(Master!$F$8,Master!$F$14:$F$17)</c:f>
              <c:strCache>
                <c:ptCount val="5"/>
                <c:pt idx="0">
                  <c:v>M50</c:v>
                </c:pt>
                <c:pt idx="1">
                  <c:v>Origin 300i</c:v>
                </c:pt>
                <c:pt idx="2">
                  <c:v>Origin 315p</c:v>
                </c:pt>
                <c:pt idx="3">
                  <c:v>Origin 325a</c:v>
                </c:pt>
                <c:pt idx="4">
                  <c:v>Origin 350r</c:v>
                </c:pt>
              </c:strCache>
            </c:strRef>
          </c:cat>
          <c:val>
            <c:numRef>
              <c:f>(Master!$BH$8,Master!$BH$14:$BH$17)</c:f>
              <c:numCache>
                <c:formatCode>0</c:formatCode>
                <c:ptCount val="5"/>
                <c:pt idx="0">
                  <c:v>31.652323070348089</c:v>
                </c:pt>
                <c:pt idx="1">
                  <c:v>19.654381070798319</c:v>
                </c:pt>
                <c:pt idx="2">
                  <c:v>18.87866962067179</c:v>
                </c:pt>
                <c:pt idx="3">
                  <c:v>19.239465643986453</c:v>
                </c:pt>
                <c:pt idx="4">
                  <c:v>24.087982751957032</c:v>
                </c:pt>
              </c:numCache>
            </c:numRef>
          </c:val>
        </c:ser>
        <c:dLbls>
          <c:showLegendKey val="0"/>
          <c:showVal val="0"/>
          <c:showCatName val="0"/>
          <c:showSerName val="0"/>
          <c:showPercent val="0"/>
          <c:showBubbleSize val="0"/>
        </c:dLbls>
        <c:gapWidth val="150"/>
        <c:axId val="116742016"/>
        <c:axId val="116743552"/>
      </c:barChart>
      <c:catAx>
        <c:axId val="116742016"/>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200"/>
            </a:pPr>
            <a:endParaRPr lang="de-DE"/>
          </a:p>
        </c:txPr>
        <c:crossAx val="116743552"/>
        <c:crosses val="autoZero"/>
        <c:auto val="1"/>
        <c:lblAlgn val="ctr"/>
        <c:lblOffset val="100"/>
        <c:noMultiLvlLbl val="0"/>
      </c:catAx>
      <c:valAx>
        <c:axId val="116743552"/>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Ship Rating= </a:t>
                </a:r>
              </a:p>
              <a:p>
                <a:pPr algn="ctr" rtl="0">
                  <a:defRPr sz="1200"/>
                </a:pPr>
                <a:r>
                  <a:rPr lang="en-US" sz="1200"/>
                  <a:t>Weighted  Spec. AVG.</a:t>
                </a:r>
                <a:endParaRPr lang="de-DE" sz="1200"/>
              </a:p>
            </c:rich>
          </c:tx>
          <c:layout>
            <c:manualLayout>
              <c:xMode val="edge"/>
              <c:yMode val="edge"/>
              <c:x val="4.1100418003305154E-3"/>
              <c:y val="5.3186581347871232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200"/>
            </a:pPr>
            <a:endParaRPr lang="de-DE"/>
          </a:p>
        </c:txPr>
        <c:crossAx val="116742016"/>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baseline="0">
                <a:effectLst>
                  <a:glow rad="88900">
                    <a:srgbClr val="00B050">
                      <a:alpha val="45000"/>
                    </a:srgbClr>
                  </a:glow>
                </a:effectLst>
              </a:rPr>
              <a:t>EXAMPLE:   Spec Comparison </a:t>
            </a:r>
            <a:endParaRPr lang="de-DE" sz="3200">
              <a:effectLst/>
            </a:endParaRPr>
          </a:p>
          <a:p>
            <a:pPr algn="ctr" rtl="0">
              <a:defRPr sz="3200"/>
            </a:pPr>
            <a:r>
              <a:rPr lang="de-DE" sz="3200" b="1" i="0" baseline="0">
                <a:effectLst>
                  <a:glow rad="88900">
                    <a:srgbClr val="00B050">
                      <a:alpha val="45000"/>
                    </a:srgbClr>
                  </a:glow>
                </a:effectLst>
              </a:rPr>
              <a:t>of all Ships</a:t>
            </a:r>
            <a:endParaRPr lang="de-DE" sz="3200"/>
          </a:p>
        </c:rich>
      </c:tx>
      <c:layout>
        <c:manualLayout>
          <c:xMode val="edge"/>
          <c:yMode val="edge"/>
          <c:x val="0.19643955125078388"/>
          <c:y val="0"/>
        </c:manualLayout>
      </c:layout>
      <c:overlay val="1"/>
    </c:title>
    <c:autoTitleDeleted val="0"/>
    <c:plotArea>
      <c:layout>
        <c:manualLayout>
          <c:layoutTarget val="inner"/>
          <c:xMode val="edge"/>
          <c:yMode val="edge"/>
          <c:x val="0.16580549555199459"/>
          <c:y val="0.13657689281372923"/>
          <c:w val="0.5777947181381109"/>
          <c:h val="0.54415662949472121"/>
        </c:manualLayout>
      </c:layout>
      <c:radarChart>
        <c:radarStyle val="marker"/>
        <c:varyColors val="0"/>
        <c:ser>
          <c:idx val="0"/>
          <c:order val="0"/>
          <c:tx>
            <c:strRef>
              <c:f>Master!$F$8</c:f>
              <c:strCache>
                <c:ptCount val="1"/>
                <c:pt idx="0">
                  <c:v>M50</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Master!$BJ$8:$BQ$8</c:f>
              <c:numCache>
                <c:formatCode>0</c:formatCode>
                <c:ptCount val="8"/>
                <c:pt idx="0">
                  <c:v>10</c:v>
                </c:pt>
                <c:pt idx="1">
                  <c:v>22.904472494597581</c:v>
                </c:pt>
                <c:pt idx="2">
                  <c:v>57.142857142857146</c:v>
                </c:pt>
                <c:pt idx="3">
                  <c:v>99.293205542613094</c:v>
                </c:pt>
                <c:pt idx="4">
                  <c:v>25</c:v>
                </c:pt>
                <c:pt idx="5">
                  <c:v>100</c:v>
                </c:pt>
                <c:pt idx="6">
                  <c:v>33.333333333333336</c:v>
                </c:pt>
                <c:pt idx="7">
                  <c:v>2.5</c:v>
                </c:pt>
              </c:numCache>
            </c:numRef>
          </c:val>
        </c:ser>
        <c:ser>
          <c:idx val="1"/>
          <c:order val="1"/>
          <c:tx>
            <c:strRef>
              <c:f>Master!$F$9</c:f>
              <c:strCache>
                <c:ptCount val="1"/>
                <c:pt idx="0">
                  <c:v>Aurora (ES) 2944</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Master!$BJ$9:$BQ$9</c:f>
              <c:numCache>
                <c:formatCode>0</c:formatCode>
                <c:ptCount val="8"/>
                <c:pt idx="0">
                  <c:v>10</c:v>
                </c:pt>
                <c:pt idx="1">
                  <c:v>13.858521637706785</c:v>
                </c:pt>
                <c:pt idx="2">
                  <c:v>28.571428571428573</c:v>
                </c:pt>
                <c:pt idx="3">
                  <c:v>86.342454975028446</c:v>
                </c:pt>
                <c:pt idx="4">
                  <c:v>20</c:v>
                </c:pt>
                <c:pt idx="5">
                  <c:v>25.709290408150963</c:v>
                </c:pt>
                <c:pt idx="6">
                  <c:v>33.333333333333336</c:v>
                </c:pt>
                <c:pt idx="7">
                  <c:v>4.166666666666667</c:v>
                </c:pt>
              </c:numCache>
            </c:numRef>
          </c:val>
        </c:ser>
        <c:ser>
          <c:idx val="2"/>
          <c:order val="2"/>
          <c:tx>
            <c:strRef>
              <c:f>Master!$F$10</c:f>
              <c:strCache>
                <c:ptCount val="1"/>
                <c:pt idx="0">
                  <c:v>Aurora (MR) 2944</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Master!$BJ$10:$BQ$10</c:f>
              <c:numCache>
                <c:formatCode>0</c:formatCode>
                <c:ptCount val="8"/>
                <c:pt idx="0">
                  <c:v>10</c:v>
                </c:pt>
                <c:pt idx="1">
                  <c:v>13.588912098362432</c:v>
                </c:pt>
                <c:pt idx="2">
                  <c:v>28.571428571428573</c:v>
                </c:pt>
                <c:pt idx="3">
                  <c:v>82.230909500027096</c:v>
                </c:pt>
                <c:pt idx="4">
                  <c:v>20</c:v>
                </c:pt>
                <c:pt idx="5">
                  <c:v>24.485038483953296</c:v>
                </c:pt>
                <c:pt idx="6">
                  <c:v>22.222222222222221</c:v>
                </c:pt>
                <c:pt idx="7">
                  <c:v>4.166666666666667</c:v>
                </c:pt>
              </c:numCache>
            </c:numRef>
          </c:val>
        </c:ser>
        <c:ser>
          <c:idx val="3"/>
          <c:order val="3"/>
          <c:tx>
            <c:strRef>
              <c:f>Master!$F$11</c:f>
              <c:strCache>
                <c:ptCount val="1"/>
                <c:pt idx="0">
                  <c:v>Aurora (CL) 2944</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Master!$BJ$11:$BQ$11</c:f>
              <c:numCache>
                <c:formatCode>0</c:formatCode>
                <c:ptCount val="8"/>
                <c:pt idx="0">
                  <c:v>10</c:v>
                </c:pt>
                <c:pt idx="1">
                  <c:v>13.192427481679562</c:v>
                </c:pt>
                <c:pt idx="2">
                  <c:v>28.571428571428573</c:v>
                </c:pt>
                <c:pt idx="3">
                  <c:v>76.184519095613325</c:v>
                </c:pt>
                <c:pt idx="4">
                  <c:v>20</c:v>
                </c:pt>
                <c:pt idx="5">
                  <c:v>22.684668007192027</c:v>
                </c:pt>
                <c:pt idx="6">
                  <c:v>22.222222222222221</c:v>
                </c:pt>
                <c:pt idx="7">
                  <c:v>8.3333333333333339</c:v>
                </c:pt>
              </c:numCache>
            </c:numRef>
          </c:val>
        </c:ser>
        <c:ser>
          <c:idx val="4"/>
          <c:order val="4"/>
          <c:tx>
            <c:strRef>
              <c:f>Master!$F$12</c:f>
              <c:strCache>
                <c:ptCount val="1"/>
                <c:pt idx="0">
                  <c:v>Aurora  (LN) 2944</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Master!$BJ$12:$BQ$12</c:f>
              <c:numCache>
                <c:formatCode>0</c:formatCode>
                <c:ptCount val="8"/>
                <c:pt idx="0">
                  <c:v>10</c:v>
                </c:pt>
                <c:pt idx="1">
                  <c:v>19.697730379849784</c:v>
                </c:pt>
                <c:pt idx="2">
                  <c:v>28.571428571428573</c:v>
                </c:pt>
                <c:pt idx="3">
                  <c:v>62.695194146354581</c:v>
                </c:pt>
                <c:pt idx="4">
                  <c:v>25</c:v>
                </c:pt>
                <c:pt idx="5">
                  <c:v>26.32018888123066</c:v>
                </c:pt>
                <c:pt idx="6">
                  <c:v>33.333333333333336</c:v>
                </c:pt>
                <c:pt idx="7">
                  <c:v>4.166666666666667</c:v>
                </c:pt>
              </c:numCache>
            </c:numRef>
          </c:val>
        </c:ser>
        <c:ser>
          <c:idx val="5"/>
          <c:order val="5"/>
          <c:tx>
            <c:strRef>
              <c:f>Master!$F$13</c:f>
              <c:strCache>
                <c:ptCount val="1"/>
                <c:pt idx="0">
                  <c:v>Aurora (LX) 2944</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Master!$BJ$13:$BQ$13</c:f>
              <c:numCache>
                <c:formatCode>0</c:formatCode>
                <c:ptCount val="8"/>
                <c:pt idx="0">
                  <c:v>10</c:v>
                </c:pt>
                <c:pt idx="1">
                  <c:v>14.459108553037344</c:v>
                </c:pt>
                <c:pt idx="2">
                  <c:v>28.571428571428573</c:v>
                </c:pt>
                <c:pt idx="3">
                  <c:v>95.5014054338195</c:v>
                </c:pt>
                <c:pt idx="4">
                  <c:v>20</c:v>
                </c:pt>
                <c:pt idx="5">
                  <c:v>29.510514806228318</c:v>
                </c:pt>
                <c:pt idx="6">
                  <c:v>22.222222222222221</c:v>
                </c:pt>
                <c:pt idx="7">
                  <c:v>4.166666666666667</c:v>
                </c:pt>
              </c:numCache>
            </c:numRef>
          </c:val>
        </c:ser>
        <c:ser>
          <c:idx val="6"/>
          <c:order val="6"/>
          <c:tx>
            <c:strRef>
              <c:f>Master!$F$14</c:f>
              <c:strCache>
                <c:ptCount val="1"/>
                <c:pt idx="0">
                  <c:v>Origin 300i</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Master!$BJ$14:$BQ$14</c:f>
              <c:numCache>
                <c:formatCode>0</c:formatCode>
                <c:ptCount val="8"/>
                <c:pt idx="0">
                  <c:v>10</c:v>
                </c:pt>
                <c:pt idx="1">
                  <c:v>18.739601656603796</c:v>
                </c:pt>
                <c:pt idx="2">
                  <c:v>42.857142857142854</c:v>
                </c:pt>
                <c:pt idx="3">
                  <c:v>23.852616842138623</c:v>
                </c:pt>
                <c:pt idx="4">
                  <c:v>30</c:v>
                </c:pt>
                <c:pt idx="5">
                  <c:v>36.519262072707548</c:v>
                </c:pt>
                <c:pt idx="6">
                  <c:v>33.333333333333336</c:v>
                </c:pt>
                <c:pt idx="7">
                  <c:v>6.666666666666667</c:v>
                </c:pt>
              </c:numCache>
            </c:numRef>
          </c:val>
        </c:ser>
        <c:ser>
          <c:idx val="7"/>
          <c:order val="7"/>
          <c:tx>
            <c:strRef>
              <c:f>Master!$F$15</c:f>
              <c:strCache>
                <c:ptCount val="1"/>
                <c:pt idx="0">
                  <c:v>Origin 315p</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Master!$BJ$15:$BQ$15</c:f>
              <c:numCache>
                <c:formatCode>0</c:formatCode>
                <c:ptCount val="8"/>
                <c:pt idx="0">
                  <c:v>10</c:v>
                </c:pt>
                <c:pt idx="1">
                  <c:v>18.433580913083848</c:v>
                </c:pt>
                <c:pt idx="2">
                  <c:v>42.857142857142854</c:v>
                </c:pt>
                <c:pt idx="3">
                  <c:v>20.74140594968576</c:v>
                </c:pt>
                <c:pt idx="4">
                  <c:v>30</c:v>
                </c:pt>
                <c:pt idx="5">
                  <c:v>31.755880063223952</c:v>
                </c:pt>
                <c:pt idx="6">
                  <c:v>33.333333333333336</c:v>
                </c:pt>
                <c:pt idx="7">
                  <c:v>6.666666666666667</c:v>
                </c:pt>
              </c:numCache>
            </c:numRef>
          </c:val>
        </c:ser>
        <c:ser>
          <c:idx val="8"/>
          <c:order val="8"/>
          <c:tx>
            <c:strRef>
              <c:f>Master!$F$16</c:f>
              <c:strCache>
                <c:ptCount val="1"/>
                <c:pt idx="0">
                  <c:v>Origin 325a</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Master!$BJ$16:$BQ$16</c:f>
              <c:numCache>
                <c:formatCode>0</c:formatCode>
                <c:ptCount val="8"/>
                <c:pt idx="0">
                  <c:v>10</c:v>
                </c:pt>
                <c:pt idx="1">
                  <c:v>18.57591614262801</c:v>
                </c:pt>
                <c:pt idx="2">
                  <c:v>42.857142857142854</c:v>
                </c:pt>
                <c:pt idx="3">
                  <c:v>22.188480783384765</c:v>
                </c:pt>
                <c:pt idx="4">
                  <c:v>30</c:v>
                </c:pt>
                <c:pt idx="5">
                  <c:v>33.971406579262826</c:v>
                </c:pt>
                <c:pt idx="6">
                  <c:v>33.333333333333336</c:v>
                </c:pt>
                <c:pt idx="7">
                  <c:v>6.666666666666667</c:v>
                </c:pt>
              </c:numCache>
            </c:numRef>
          </c:val>
        </c:ser>
        <c:ser>
          <c:idx val="9"/>
          <c:order val="9"/>
          <c:tx>
            <c:strRef>
              <c:f>Master!$F$17</c:f>
              <c:strCache>
                <c:ptCount val="1"/>
                <c:pt idx="0">
                  <c:v>Origin 350r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Master!$BJ$17:$BQ$17</c:f>
              <c:numCache>
                <c:formatCode>0</c:formatCode>
                <c:ptCount val="8"/>
                <c:pt idx="0">
                  <c:v>10</c:v>
                </c:pt>
                <c:pt idx="1">
                  <c:v>19.947521469173864</c:v>
                </c:pt>
                <c:pt idx="2">
                  <c:v>57.142857142857146</c:v>
                </c:pt>
                <c:pt idx="3">
                  <c:v>36.13313493660096</c:v>
                </c:pt>
                <c:pt idx="4">
                  <c:v>30</c:v>
                </c:pt>
                <c:pt idx="5">
                  <c:v>50.180332577957941</c:v>
                </c:pt>
                <c:pt idx="6">
                  <c:v>33.333333333333336</c:v>
                </c:pt>
                <c:pt idx="7">
                  <c:v>4.166666666666667</c:v>
                </c:pt>
              </c:numCache>
            </c:numRef>
          </c:val>
        </c:ser>
        <c:ser>
          <c:idx val="10"/>
          <c:order val="10"/>
          <c:tx>
            <c:strRef>
              <c:f>Master!$F$18</c:f>
              <c:strCache>
                <c:ptCount val="1"/>
                <c:pt idx="0">
                  <c:v>F7C Hornet</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Master!$BJ$18:$BQ$18</c:f>
              <c:numCache>
                <c:formatCode>0</c:formatCode>
                <c:ptCount val="8"/>
                <c:pt idx="0">
                  <c:v>10</c:v>
                </c:pt>
                <c:pt idx="1">
                  <c:v>23.591763525504064</c:v>
                </c:pt>
                <c:pt idx="2">
                  <c:v>42.857142857142854</c:v>
                </c:pt>
                <c:pt idx="3">
                  <c:v>29.887196881968489</c:v>
                </c:pt>
                <c:pt idx="4">
                  <c:v>30</c:v>
                </c:pt>
                <c:pt idx="5">
                  <c:v>44.621993127147761</c:v>
                </c:pt>
                <c:pt idx="6">
                  <c:v>44.444444444444443</c:v>
                </c:pt>
                <c:pt idx="7">
                  <c:v>3.3333333333333335</c:v>
                </c:pt>
              </c:numCache>
            </c:numRef>
          </c:val>
        </c:ser>
        <c:ser>
          <c:idx val="11"/>
          <c:order val="11"/>
          <c:tx>
            <c:strRef>
              <c:f>Master!$F$19</c:f>
              <c:strCache>
                <c:ptCount val="1"/>
                <c:pt idx="0">
                  <c:v>F7C-S Hornet Ghost</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Master!$BJ$19:$BQ$19</c:f>
              <c:numCache>
                <c:formatCode>0</c:formatCode>
                <c:ptCount val="8"/>
                <c:pt idx="0">
                  <c:v>10</c:v>
                </c:pt>
                <c:pt idx="1">
                  <c:v>24.909949781294152</c:v>
                </c:pt>
                <c:pt idx="2">
                  <c:v>42.857142857142854</c:v>
                </c:pt>
                <c:pt idx="3">
                  <c:v>39.938367082367911</c:v>
                </c:pt>
                <c:pt idx="4">
                  <c:v>30</c:v>
                </c:pt>
                <c:pt idx="5">
                  <c:v>48.239992569889473</c:v>
                </c:pt>
                <c:pt idx="6">
                  <c:v>44.444444444444443</c:v>
                </c:pt>
                <c:pt idx="7">
                  <c:v>0</c:v>
                </c:pt>
              </c:numCache>
            </c:numRef>
          </c:val>
        </c:ser>
        <c:ser>
          <c:idx val="12"/>
          <c:order val="12"/>
          <c:tx>
            <c:strRef>
              <c:f>Master!$F$20</c:f>
              <c:strCache>
                <c:ptCount val="1"/>
                <c:pt idx="0">
                  <c:v>F7C-R Hornet Tracker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Master!$BJ$20:$BQ$20</c:f>
              <c:numCache>
                <c:formatCode>0</c:formatCode>
                <c:ptCount val="8"/>
                <c:pt idx="0">
                  <c:v>10</c:v>
                </c:pt>
                <c:pt idx="1">
                  <c:v>24.318559603797286</c:v>
                </c:pt>
                <c:pt idx="2">
                  <c:v>42.857142857142854</c:v>
                </c:pt>
                <c:pt idx="3">
                  <c:v>35.429016978954309</c:v>
                </c:pt>
                <c:pt idx="4">
                  <c:v>30</c:v>
                </c:pt>
                <c:pt idx="5">
                  <c:v>46.970519081208181</c:v>
                </c:pt>
                <c:pt idx="6">
                  <c:v>44.444444444444443</c:v>
                </c:pt>
                <c:pt idx="7">
                  <c:v>0</c:v>
                </c:pt>
              </c:numCache>
            </c:numRef>
          </c:val>
        </c:ser>
        <c:ser>
          <c:idx val="13"/>
          <c:order val="13"/>
          <c:tx>
            <c:strRef>
              <c:f>Master!$F$21</c:f>
              <c:strCache>
                <c:ptCount val="1"/>
                <c:pt idx="0">
                  <c:v>F7C-M Super Hornet</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Master!$BJ$21:$BQ$21</c:f>
              <c:numCache>
                <c:formatCode>0</c:formatCode>
                <c:ptCount val="8"/>
                <c:pt idx="0">
                  <c:v>20</c:v>
                </c:pt>
                <c:pt idx="1">
                  <c:v>36.214204480351448</c:v>
                </c:pt>
                <c:pt idx="2">
                  <c:v>57.142857142857146</c:v>
                </c:pt>
                <c:pt idx="3">
                  <c:v>26.133309162679762</c:v>
                </c:pt>
                <c:pt idx="4">
                  <c:v>30</c:v>
                </c:pt>
                <c:pt idx="5">
                  <c:v>40.565448297407059</c:v>
                </c:pt>
                <c:pt idx="6">
                  <c:v>44.444444444444443</c:v>
                </c:pt>
                <c:pt idx="7">
                  <c:v>0</c:v>
                </c:pt>
              </c:numCache>
            </c:numRef>
          </c:val>
        </c:ser>
        <c:ser>
          <c:idx val="14"/>
          <c:order val="14"/>
          <c:tx>
            <c:strRef>
              <c:f>Master!$F$22</c:f>
              <c:strCache>
                <c:ptCount val="1"/>
                <c:pt idx="0">
                  <c:v>F7A Hornet (sale?)</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Master!$BJ$22:$BQ$22</c:f>
              <c:numCache>
                <c:formatCode>0</c:formatCode>
                <c:ptCount val="8"/>
                <c:pt idx="0">
                  <c:v>10</c:v>
                </c:pt>
                <c:pt idx="1">
                  <c:v>49.46494150604692</c:v>
                </c:pt>
                <c:pt idx="2">
                  <c:v>57.142857142857146</c:v>
                </c:pt>
                <c:pt idx="3">
                  <c:v>27.17017898360772</c:v>
                </c:pt>
                <c:pt idx="4">
                  <c:v>20</c:v>
                </c:pt>
                <c:pt idx="5">
                  <c:v>40.565448297407059</c:v>
                </c:pt>
                <c:pt idx="6">
                  <c:v>44.444444444444443</c:v>
                </c:pt>
                <c:pt idx="7">
                  <c:v>0</c:v>
                </c:pt>
              </c:numCache>
            </c:numRef>
          </c:val>
        </c:ser>
        <c:ser>
          <c:idx val="15"/>
          <c:order val="15"/>
          <c:tx>
            <c:strRef>
              <c:f>Master!$F$23</c:f>
              <c:strCache>
                <c:ptCount val="1"/>
                <c:pt idx="0">
                  <c:v>T3A Gladiator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Master!$BJ$23:$BQ$23</c:f>
              <c:numCache>
                <c:formatCode>0</c:formatCode>
                <c:ptCount val="8"/>
                <c:pt idx="0">
                  <c:v>20</c:v>
                </c:pt>
                <c:pt idx="1">
                  <c:v>40.621830730414082</c:v>
                </c:pt>
                <c:pt idx="2">
                  <c:v>57.142857142857146</c:v>
                </c:pt>
                <c:pt idx="3">
                  <c:v>19.482918638814816</c:v>
                </c:pt>
                <c:pt idx="4">
                  <c:v>40</c:v>
                </c:pt>
                <c:pt idx="5">
                  <c:v>23.48525954060409</c:v>
                </c:pt>
                <c:pt idx="6">
                  <c:v>44.444444444444443</c:v>
                </c:pt>
                <c:pt idx="7">
                  <c:v>8.3333333333333339</c:v>
                </c:pt>
              </c:numCache>
            </c:numRef>
          </c:val>
        </c:ser>
        <c:ser>
          <c:idx val="16"/>
          <c:order val="16"/>
          <c:tx>
            <c:strRef>
              <c:f>Master!$F$24</c:f>
              <c:strCache>
                <c:ptCount val="1"/>
                <c:pt idx="0">
                  <c:v>Cutlass</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Master!$BJ$24:$BQ$24</c:f>
              <c:numCache>
                <c:formatCode>0</c:formatCode>
                <c:ptCount val="8"/>
                <c:pt idx="0">
                  <c:v>20</c:v>
                </c:pt>
                <c:pt idx="1">
                  <c:v>31.521549755623159</c:v>
                </c:pt>
                <c:pt idx="2">
                  <c:v>57.142857142857146</c:v>
                </c:pt>
                <c:pt idx="3">
                  <c:v>20.469089182168755</c:v>
                </c:pt>
                <c:pt idx="4">
                  <c:v>60</c:v>
                </c:pt>
                <c:pt idx="5">
                  <c:v>50.996563573883158</c:v>
                </c:pt>
                <c:pt idx="6">
                  <c:v>44.444444444444443</c:v>
                </c:pt>
                <c:pt idx="7">
                  <c:v>8.3333333333333339</c:v>
                </c:pt>
              </c:numCache>
            </c:numRef>
          </c:val>
        </c:ser>
        <c:ser>
          <c:idx val="17"/>
          <c:order val="17"/>
          <c:tx>
            <c:strRef>
              <c:f>Master!$F$25</c:f>
              <c:strCache>
                <c:ptCount val="1"/>
                <c:pt idx="0">
                  <c:v>Freelancer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Master!$BJ$25:$BQ$25</c:f>
              <c:numCache>
                <c:formatCode>0</c:formatCode>
                <c:ptCount val="8"/>
                <c:pt idx="0">
                  <c:v>20</c:v>
                </c:pt>
                <c:pt idx="1">
                  <c:v>32.04087414635174</c:v>
                </c:pt>
                <c:pt idx="2">
                  <c:v>71.428571428571431</c:v>
                </c:pt>
                <c:pt idx="3">
                  <c:v>6.8116653659320212</c:v>
                </c:pt>
                <c:pt idx="4">
                  <c:v>50</c:v>
                </c:pt>
                <c:pt idx="5">
                  <c:v>19.795064042486725</c:v>
                </c:pt>
                <c:pt idx="6">
                  <c:v>55.555555555555557</c:v>
                </c:pt>
                <c:pt idx="7">
                  <c:v>16.666666666666668</c:v>
                </c:pt>
              </c:numCache>
            </c:numRef>
          </c:val>
        </c:ser>
        <c:ser>
          <c:idx val="18"/>
          <c:order val="18"/>
          <c:tx>
            <c:strRef>
              <c:f>Master!$F$26</c:f>
              <c:strCache>
                <c:ptCount val="1"/>
                <c:pt idx="0">
                  <c:v>Caterpillar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Master!$BJ$26:$BQ$26</c:f>
              <c:numCache>
                <c:formatCode>0</c:formatCode>
                <c:ptCount val="8"/>
                <c:pt idx="0">
                  <c:v>50</c:v>
                </c:pt>
                <c:pt idx="1">
                  <c:v>37.283034549609354</c:v>
                </c:pt>
                <c:pt idx="2">
                  <c:v>71.428571428571431</c:v>
                </c:pt>
                <c:pt idx="3">
                  <c:v>9.2831384407713387</c:v>
                </c:pt>
                <c:pt idx="4">
                  <c:v>60</c:v>
                </c:pt>
                <c:pt idx="5">
                  <c:v>16.010713563776026</c:v>
                </c:pt>
                <c:pt idx="6">
                  <c:v>55.555555555555557</c:v>
                </c:pt>
                <c:pt idx="7">
                  <c:v>16.666666666666668</c:v>
                </c:pt>
              </c:numCache>
            </c:numRef>
          </c:val>
        </c:ser>
        <c:ser>
          <c:idx val="19"/>
          <c:order val="19"/>
          <c:tx>
            <c:strRef>
              <c:f>Master!$F$27</c:f>
              <c:strCache>
                <c:ptCount val="1"/>
                <c:pt idx="0">
                  <c:v>Constellation</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Master!$BJ$27:$BQ$27</c:f>
              <c:numCache>
                <c:formatCode>0</c:formatCode>
                <c:ptCount val="8"/>
                <c:pt idx="0">
                  <c:v>40</c:v>
                </c:pt>
                <c:pt idx="1">
                  <c:v>59.561765542577639</c:v>
                </c:pt>
                <c:pt idx="2">
                  <c:v>85.714285714285708</c:v>
                </c:pt>
                <c:pt idx="3">
                  <c:v>4.1584622621545018</c:v>
                </c:pt>
                <c:pt idx="4">
                  <c:v>100</c:v>
                </c:pt>
                <c:pt idx="5">
                  <c:v>28.505475372279498</c:v>
                </c:pt>
                <c:pt idx="6">
                  <c:v>66.666666666666671</c:v>
                </c:pt>
                <c:pt idx="7">
                  <c:v>29.166666666666668</c:v>
                </c:pt>
              </c:numCache>
            </c:numRef>
          </c:val>
        </c:ser>
        <c:ser>
          <c:idx val="20"/>
          <c:order val="20"/>
          <c:tx>
            <c:strRef>
              <c:f>Master!$F$28</c:f>
              <c:strCache>
                <c:ptCount val="1"/>
                <c:pt idx="0">
                  <c:v>Retaliator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Master!$BJ$28:$BQ$28</c:f>
              <c:numCache>
                <c:formatCode>0</c:formatCode>
                <c:ptCount val="8"/>
                <c:pt idx="0">
                  <c:v>60</c:v>
                </c:pt>
                <c:pt idx="1">
                  <c:v>100</c:v>
                </c:pt>
                <c:pt idx="2">
                  <c:v>85.714285714285708</c:v>
                </c:pt>
                <c:pt idx="3">
                  <c:v>3.050420620870069</c:v>
                </c:pt>
                <c:pt idx="4">
                  <c:v>40</c:v>
                </c:pt>
                <c:pt idx="5">
                  <c:v>17.608787984092054</c:v>
                </c:pt>
                <c:pt idx="6">
                  <c:v>66.666666666666671</c:v>
                </c:pt>
                <c:pt idx="7">
                  <c:v>25</c:v>
                </c:pt>
              </c:numCache>
            </c:numRef>
          </c:val>
        </c:ser>
        <c:ser>
          <c:idx val="21"/>
          <c:order val="21"/>
          <c:tx>
            <c:strRef>
              <c:f>Master!$F$29</c:f>
              <c:strCache>
                <c:ptCount val="1"/>
                <c:pt idx="0">
                  <c:v>Starfarer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Master!$BJ$29:$BQ$29</c:f>
              <c:numCache>
                <c:formatCode>0</c:formatCode>
                <c:ptCount val="8"/>
                <c:pt idx="0">
                  <c:v>20</c:v>
                </c:pt>
                <c:pt idx="1">
                  <c:v>19.711630908568065</c:v>
                </c:pt>
                <c:pt idx="2">
                  <c:v>85.714285714285708</c:v>
                </c:pt>
                <c:pt idx="3">
                  <c:v>0.60237135566298483</c:v>
                </c:pt>
                <c:pt idx="4">
                  <c:v>40</c:v>
                </c:pt>
                <c:pt idx="5">
                  <c:v>10.368467353951891</c:v>
                </c:pt>
                <c:pt idx="6">
                  <c:v>77.777777777777771</c:v>
                </c:pt>
                <c:pt idx="7">
                  <c:v>62.5</c:v>
                </c:pt>
              </c:numCache>
            </c:numRef>
          </c:val>
        </c:ser>
        <c:ser>
          <c:idx val="22"/>
          <c:order val="22"/>
          <c:tx>
            <c:strRef>
              <c:f>Master!$F$30</c:f>
              <c:strCache>
                <c:ptCount val="1"/>
                <c:pt idx="0">
                  <c:v>P52 Merlin</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Master!$BJ$30:$BQ$30</c:f>
              <c:numCache>
                <c:formatCode>0</c:formatCode>
                <c:ptCount val="8"/>
                <c:pt idx="0">
                  <c:v>10</c:v>
                </c:pt>
                <c:pt idx="1">
                  <c:v>14.754098360655737</c:v>
                </c:pt>
                <c:pt idx="2">
                  <c:v>14.285714285714286</c:v>
                </c:pt>
                <c:pt idx="3">
                  <c:v>100</c:v>
                </c:pt>
                <c:pt idx="4">
                  <c:v>5</c:v>
                </c:pt>
                <c:pt idx="5">
                  <c:v>99.902990841677777</c:v>
                </c:pt>
                <c:pt idx="6">
                  <c:v>22.222222222222221</c:v>
                </c:pt>
                <c:pt idx="7">
                  <c:v>0</c:v>
                </c:pt>
              </c:numCache>
            </c:numRef>
          </c:val>
        </c:ser>
        <c:ser>
          <c:idx val="23"/>
          <c:order val="23"/>
          <c:tx>
            <c:strRef>
              <c:f>Master!$F$31</c:f>
              <c:strCache>
                <c:ptCount val="1"/>
                <c:pt idx="0">
                  <c:v>Vanduul Scythe</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Master!$BJ$31:$BQ$31</c:f>
              <c:numCache>
                <c:formatCode>0</c:formatCode>
                <c:ptCount val="8"/>
                <c:pt idx="0">
                  <c:v>10</c:v>
                </c:pt>
                <c:pt idx="1">
                  <c:v>31.303876521531617</c:v>
                </c:pt>
                <c:pt idx="2">
                  <c:v>42.857142857142854</c:v>
                </c:pt>
                <c:pt idx="3">
                  <c:v>27.384116953357143</c:v>
                </c:pt>
                <c:pt idx="4">
                  <c:v>20</c:v>
                </c:pt>
                <c:pt idx="5">
                  <c:v>77.777777777777771</c:v>
                </c:pt>
                <c:pt idx="6">
                  <c:v>22.222222222222221</c:v>
                </c:pt>
                <c:pt idx="7">
                  <c:v>0</c:v>
                </c:pt>
              </c:numCache>
            </c:numRef>
          </c:val>
        </c:ser>
        <c:ser>
          <c:idx val="24"/>
          <c:order val="24"/>
          <c:tx>
            <c:strRef>
              <c:f>Master!$F$32</c:f>
              <c:strCache>
                <c:ptCount val="1"/>
                <c:pt idx="0">
                  <c:v>Avenger</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Master!$BJ$32:$BQ$32</c:f>
              <c:numCache>
                <c:formatCode>0</c:formatCode>
                <c:ptCount val="8"/>
                <c:pt idx="0">
                  <c:v>10</c:v>
                </c:pt>
                <c:pt idx="1">
                  <c:v>18.186428174199484</c:v>
                </c:pt>
                <c:pt idx="2">
                  <c:v>42.857142857142854</c:v>
                </c:pt>
                <c:pt idx="3">
                  <c:v>34.895353104361405</c:v>
                </c:pt>
                <c:pt idx="4">
                  <c:v>20</c:v>
                </c:pt>
                <c:pt idx="5">
                  <c:v>25.664594945658429</c:v>
                </c:pt>
                <c:pt idx="6">
                  <c:v>33.333333333333336</c:v>
                </c:pt>
                <c:pt idx="7">
                  <c:v>8.3333333333333339</c:v>
                </c:pt>
              </c:numCache>
            </c:numRef>
          </c:val>
        </c:ser>
        <c:ser>
          <c:idx val="25"/>
          <c:order val="25"/>
          <c:tx>
            <c:strRef>
              <c:f>Master!$F$33</c:f>
              <c:strCache>
                <c:ptCount val="1"/>
                <c:pt idx="0">
                  <c:v>Idris (M) </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Master!$BJ$33:$BQ$33</c:f>
              <c:numCache>
                <c:formatCode>0</c:formatCode>
                <c:ptCount val="8"/>
                <c:pt idx="0">
                  <c:v>100</c:v>
                </c:pt>
                <c:pt idx="1">
                  <c:v>80.327868852459019</c:v>
                </c:pt>
                <c:pt idx="2">
                  <c:v>100</c:v>
                </c:pt>
                <c:pt idx="3">
                  <c:v>0.31249979862141214</c:v>
                </c:pt>
                <c:pt idx="4">
                  <c:v>100</c:v>
                </c:pt>
                <c:pt idx="5">
                  <c:v>18.728024303999206</c:v>
                </c:pt>
                <c:pt idx="6">
                  <c:v>100</c:v>
                </c:pt>
                <c:pt idx="7">
                  <c:v>83.333333333333329</c:v>
                </c:pt>
              </c:numCache>
            </c:numRef>
          </c:val>
        </c:ser>
        <c:ser>
          <c:idx val="26"/>
          <c:order val="26"/>
          <c:tx>
            <c:strRef>
              <c:f>Master!$F$34</c:f>
              <c:strCache>
                <c:ptCount val="1"/>
                <c:pt idx="0">
                  <c:v>Idris (P)</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Master!$BJ$34:$BQ$34</c:f>
              <c:numCache>
                <c:formatCode>0</c:formatCode>
                <c:ptCount val="8"/>
                <c:pt idx="0">
                  <c:v>100</c:v>
                </c:pt>
                <c:pt idx="1">
                  <c:v>78.688524590163937</c:v>
                </c:pt>
                <c:pt idx="2">
                  <c:v>100</c:v>
                </c:pt>
                <c:pt idx="3">
                  <c:v>0.34499977767803891</c:v>
                </c:pt>
                <c:pt idx="4">
                  <c:v>100</c:v>
                </c:pt>
                <c:pt idx="5">
                  <c:v>20.675738831615121</c:v>
                </c:pt>
                <c:pt idx="6">
                  <c:v>100</c:v>
                </c:pt>
                <c:pt idx="7">
                  <c:v>100</c:v>
                </c:pt>
              </c:numCache>
            </c:numRef>
          </c:val>
        </c:ser>
        <c:ser>
          <c:idx val="27"/>
          <c:order val="27"/>
          <c:tx>
            <c:strRef>
              <c:f>Master!$F$35</c:f>
              <c:strCache>
                <c:ptCount val="1"/>
                <c:pt idx="0">
                  <c:v>TestShip</c:v>
                </c:pt>
              </c:strCache>
            </c:strRef>
          </c:tx>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Master!$BJ$35:$BQ$35</c:f>
              <c:numCache>
                <c:formatCode>0</c:formatCode>
                <c:ptCount val="8"/>
                <c:pt idx="0">
                  <c:v>20</c:v>
                </c:pt>
                <c:pt idx="1">
                  <c:v>43.237012559902745</c:v>
                </c:pt>
                <c:pt idx="2">
                  <c:v>71.428571428571431</c:v>
                </c:pt>
                <c:pt idx="3">
                  <c:v>2.3411103846291974</c:v>
                </c:pt>
                <c:pt idx="4">
                  <c:v>35</c:v>
                </c:pt>
                <c:pt idx="5">
                  <c:v>29.391644058600104</c:v>
                </c:pt>
                <c:pt idx="6">
                  <c:v>0</c:v>
                </c:pt>
                <c:pt idx="7">
                  <c:v>10</c:v>
                </c:pt>
              </c:numCache>
            </c:numRef>
          </c:val>
        </c:ser>
        <c:dLbls>
          <c:showLegendKey val="0"/>
          <c:showVal val="0"/>
          <c:showCatName val="0"/>
          <c:showSerName val="0"/>
          <c:showPercent val="0"/>
          <c:showBubbleSize val="0"/>
        </c:dLbls>
        <c:axId val="110803200"/>
        <c:axId val="110804992"/>
      </c:radarChart>
      <c:catAx>
        <c:axId val="110803200"/>
        <c:scaling>
          <c:orientation val="minMax"/>
        </c:scaling>
        <c:delete val="0"/>
        <c:axPos val="b"/>
        <c:majorGridlines/>
        <c:majorTickMark val="out"/>
        <c:minorTickMark val="none"/>
        <c:tickLblPos val="nextTo"/>
        <c:crossAx val="110804992"/>
        <c:crosses val="autoZero"/>
        <c:auto val="1"/>
        <c:lblAlgn val="ctr"/>
        <c:lblOffset val="100"/>
        <c:noMultiLvlLbl val="0"/>
      </c:catAx>
      <c:valAx>
        <c:axId val="110804992"/>
        <c:scaling>
          <c:orientation val="minMax"/>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0803200"/>
        <c:crosses val="autoZero"/>
        <c:crossBetween val="between"/>
      </c:valAx>
      <c:spPr>
        <a:noFill/>
      </c:spPr>
    </c:plotArea>
    <c:legend>
      <c:legendPos val="r"/>
      <c:layout>
        <c:manualLayout>
          <c:xMode val="edge"/>
          <c:yMode val="edge"/>
          <c:x val="1.0235384293777443E-2"/>
          <c:y val="0.79845709576412549"/>
          <c:w val="0.27354042691566238"/>
          <c:h val="0.18909757412106495"/>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88"/>
          <c:y val="3.6633615917643803E-2"/>
          <c:w val="0.60520326361919963"/>
          <c:h val="0.46234090925705451"/>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(Master!$F$8,Master!$F$14:$F$17)</c:f>
              <c:strCache>
                <c:ptCount val="5"/>
                <c:pt idx="0">
                  <c:v>M50</c:v>
                </c:pt>
                <c:pt idx="1">
                  <c:v>Origin 300i</c:v>
                </c:pt>
                <c:pt idx="2">
                  <c:v>Origin 315p</c:v>
                </c:pt>
                <c:pt idx="3">
                  <c:v>Origin 325a</c:v>
                </c:pt>
                <c:pt idx="4">
                  <c:v>Origin 350r</c:v>
                </c:pt>
              </c:strCache>
            </c:strRef>
          </c:cat>
          <c:val>
            <c:numRef>
              <c:f>(Master!$BI$8,Master!$BI$14:$BI$17)</c:f>
              <c:numCache>
                <c:formatCode>0</c:formatCode>
                <c:ptCount val="5"/>
                <c:pt idx="0">
                  <c:v>2.527460617099035</c:v>
                </c:pt>
                <c:pt idx="1">
                  <c:v>2.7983582796060045</c:v>
                </c:pt>
                <c:pt idx="2">
                  <c:v>3.4430392239517884</c:v>
                </c:pt>
                <c:pt idx="3">
                  <c:v>3.6383546869390013</c:v>
                </c:pt>
                <c:pt idx="4">
                  <c:v>4.1514476753714664</c:v>
                </c:pt>
              </c:numCache>
            </c:numRef>
          </c:val>
        </c:ser>
        <c:dLbls>
          <c:showLegendKey val="0"/>
          <c:showVal val="0"/>
          <c:showCatName val="0"/>
          <c:showSerName val="0"/>
          <c:showPercent val="0"/>
          <c:showBubbleSize val="0"/>
        </c:dLbls>
        <c:gapWidth val="150"/>
        <c:axId val="116770688"/>
        <c:axId val="116772224"/>
      </c:barChart>
      <c:catAx>
        <c:axId val="116770688"/>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200"/>
            </a:pPr>
            <a:endParaRPr lang="de-DE"/>
          </a:p>
        </c:txPr>
        <c:crossAx val="116772224"/>
        <c:crosses val="autoZero"/>
        <c:auto val="1"/>
        <c:lblAlgn val="ctr"/>
        <c:lblOffset val="100"/>
        <c:noMultiLvlLbl val="0"/>
      </c:catAx>
      <c:valAx>
        <c:axId val="116772224"/>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200"/>
            </a:pPr>
            <a:endParaRPr lang="de-DE"/>
          </a:p>
        </c:txPr>
        <c:crossAx val="116770688"/>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baseline="0">
                <a:effectLst>
                  <a:glow rad="88900">
                    <a:srgbClr val="00B050">
                      <a:alpha val="45000"/>
                    </a:srgbClr>
                  </a:glow>
                </a:effectLst>
              </a:rPr>
              <a:t>Spec Comparison </a:t>
            </a:r>
            <a:endParaRPr lang="de-DE" sz="3200">
              <a:effectLst/>
            </a:endParaRPr>
          </a:p>
          <a:p>
            <a:pPr algn="ctr" rtl="0">
              <a:defRPr sz="3200"/>
            </a:pPr>
            <a:r>
              <a:rPr lang="de-DE" sz="3200" b="1" i="0" baseline="0">
                <a:effectLst>
                  <a:glow rad="88900">
                    <a:srgbClr val="00B050">
                      <a:alpha val="45000"/>
                    </a:srgbClr>
                  </a:glow>
                </a:effectLst>
              </a:rPr>
              <a:t>of all MISC Ships</a:t>
            </a:r>
            <a:endParaRPr lang="de-DE" sz="3200"/>
          </a:p>
        </c:rich>
      </c:tx>
      <c:layout>
        <c:manualLayout>
          <c:xMode val="edge"/>
          <c:yMode val="edge"/>
          <c:x val="0.30647787610619481"/>
          <c:y val="0"/>
        </c:manualLayout>
      </c:layout>
      <c:overlay val="1"/>
    </c:title>
    <c:autoTitleDeleted val="0"/>
    <c:plotArea>
      <c:layout>
        <c:manualLayout>
          <c:layoutTarget val="inner"/>
          <c:xMode val="edge"/>
          <c:yMode val="edge"/>
          <c:x val="0.1658054955519947"/>
          <c:y val="0.13657689281372923"/>
          <c:w val="0.57779471813811134"/>
          <c:h val="0.54415662949472121"/>
        </c:manualLayout>
      </c:layout>
      <c:radarChart>
        <c:radarStyle val="marker"/>
        <c:varyColors val="0"/>
        <c:ser>
          <c:idx val="17"/>
          <c:order val="0"/>
          <c:tx>
            <c:strRef>
              <c:f>Master!$F$25</c:f>
              <c:strCache>
                <c:ptCount val="1"/>
                <c:pt idx="0">
                  <c:v>Freelancer</c:v>
                </c:pt>
              </c:strCache>
            </c:strRef>
          </c:tx>
          <c:spPr>
            <a:ln w="19050">
              <a:solidFill>
                <a:srgbClr val="FFFF00"/>
              </a:solidFill>
            </a:ln>
          </c:spPr>
          <c:marker>
            <c:symbol val="diamond"/>
            <c:size val="5"/>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Master!$BJ$25:$BQ$25</c:f>
              <c:numCache>
                <c:formatCode>0</c:formatCode>
                <c:ptCount val="8"/>
                <c:pt idx="0">
                  <c:v>20</c:v>
                </c:pt>
                <c:pt idx="1">
                  <c:v>32.04087414635174</c:v>
                </c:pt>
                <c:pt idx="2">
                  <c:v>71.428571428571431</c:v>
                </c:pt>
                <c:pt idx="3">
                  <c:v>6.8116653659320212</c:v>
                </c:pt>
                <c:pt idx="4">
                  <c:v>50</c:v>
                </c:pt>
                <c:pt idx="5">
                  <c:v>19.795064042486725</c:v>
                </c:pt>
                <c:pt idx="6">
                  <c:v>55.555555555555557</c:v>
                </c:pt>
                <c:pt idx="7">
                  <c:v>16.666666666666668</c:v>
                </c:pt>
              </c:numCache>
            </c:numRef>
          </c:val>
        </c:ser>
        <c:ser>
          <c:idx val="21"/>
          <c:order val="1"/>
          <c:tx>
            <c:strRef>
              <c:f>Master!$F$29</c:f>
              <c:strCache>
                <c:ptCount val="1"/>
                <c:pt idx="0">
                  <c:v>Starfarer</c:v>
                </c:pt>
              </c:strCache>
            </c:strRef>
          </c:tx>
          <c:spPr>
            <a:ln w="19050">
              <a:solidFill>
                <a:schemeClr val="accent6">
                  <a:lumMod val="75000"/>
                </a:schemeClr>
              </a:solidFill>
            </a:ln>
          </c:spPr>
          <c:marker>
            <c:symbol val="x"/>
            <c:size val="6"/>
            <c:spPr>
              <a:solidFill>
                <a:schemeClr val="accent6">
                  <a:lumMod val="75000"/>
                </a:schemeClr>
              </a:solidFill>
              <a:ln>
                <a:solidFill>
                  <a:srgbClr val="F79646">
                    <a:lumMod val="75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Master!$BJ$29:$BQ$29</c:f>
              <c:numCache>
                <c:formatCode>0</c:formatCode>
                <c:ptCount val="8"/>
                <c:pt idx="0">
                  <c:v>20</c:v>
                </c:pt>
                <c:pt idx="1">
                  <c:v>19.711630908568065</c:v>
                </c:pt>
                <c:pt idx="2">
                  <c:v>85.714285714285708</c:v>
                </c:pt>
                <c:pt idx="3">
                  <c:v>0.60237135566298483</c:v>
                </c:pt>
                <c:pt idx="4">
                  <c:v>40</c:v>
                </c:pt>
                <c:pt idx="5">
                  <c:v>10.368467353951891</c:v>
                </c:pt>
                <c:pt idx="6">
                  <c:v>77.777777777777771</c:v>
                </c:pt>
                <c:pt idx="7">
                  <c:v>62.5</c:v>
                </c:pt>
              </c:numCache>
            </c:numRef>
          </c:val>
        </c:ser>
        <c:dLbls>
          <c:showLegendKey val="0"/>
          <c:showVal val="0"/>
          <c:showCatName val="0"/>
          <c:showSerName val="0"/>
          <c:showPercent val="0"/>
          <c:showBubbleSize val="0"/>
        </c:dLbls>
        <c:axId val="116592000"/>
        <c:axId val="116606464"/>
      </c:radarChart>
      <c:catAx>
        <c:axId val="116592000"/>
        <c:scaling>
          <c:orientation val="minMax"/>
        </c:scaling>
        <c:delete val="0"/>
        <c:axPos val="b"/>
        <c:majorGridlines/>
        <c:majorTickMark val="out"/>
        <c:minorTickMark val="none"/>
        <c:tickLblPos val="nextTo"/>
        <c:crossAx val="116606464"/>
        <c:crosses val="autoZero"/>
        <c:auto val="1"/>
        <c:lblAlgn val="ctr"/>
        <c:lblOffset val="100"/>
        <c:noMultiLvlLbl val="0"/>
      </c:catAx>
      <c:valAx>
        <c:axId val="116606464"/>
        <c:scaling>
          <c:orientation val="minMax"/>
          <c:max val="100"/>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6592000"/>
        <c:crosses val="autoZero"/>
        <c:crossBetween val="between"/>
      </c:valAx>
      <c:spPr>
        <a:noFill/>
      </c:spPr>
    </c:plotArea>
    <c:legend>
      <c:legendPos val="r"/>
      <c:layout>
        <c:manualLayout>
          <c:xMode val="edge"/>
          <c:yMode val="edge"/>
          <c:x val="1.0235384293777443E-2"/>
          <c:y val="0.79845709576412549"/>
          <c:w val="0.16144603163542651"/>
          <c:h val="0.18909757412106501"/>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Master!$BH$7</c:f>
              <c:strCache>
                <c:ptCount val="1"/>
                <c:pt idx="0">
                  <c:v>Ship Rating [%]</c:v>
                </c:pt>
              </c:strCache>
            </c:strRef>
          </c:tx>
          <c:spPr>
            <a:solidFill>
              <a:srgbClr val="FFFF00"/>
            </a:solidFill>
          </c:spPr>
          <c:invertIfNegative val="0"/>
          <c:dPt>
            <c:idx val="1"/>
            <c:invertIfNegative val="0"/>
            <c:bubble3D val="0"/>
            <c:spPr>
              <a:solidFill>
                <a:schemeClr val="accent6">
                  <a:lumMod val="75000"/>
                </a:schemeClr>
              </a:solidFill>
            </c:spPr>
          </c:dPt>
          <c:dPt>
            <c:idx val="2"/>
            <c:invertIfNegative val="0"/>
            <c:bubble3D val="0"/>
            <c:spPr>
              <a:solidFill>
                <a:srgbClr val="FFFF00"/>
              </a:solidFill>
              <a:ln>
                <a:noFill/>
              </a:ln>
            </c:spPr>
          </c:dPt>
          <c:cat>
            <c:strRef>
              <c:f>(Master!$F$25,Master!$F$29)</c:f>
              <c:strCache>
                <c:ptCount val="2"/>
                <c:pt idx="0">
                  <c:v>Freelancer</c:v>
                </c:pt>
                <c:pt idx="1">
                  <c:v>Starfarer</c:v>
                </c:pt>
              </c:strCache>
            </c:strRef>
          </c:cat>
          <c:val>
            <c:numRef>
              <c:f>(Master!$BH$25,Master!$BH$29)</c:f>
              <c:numCache>
                <c:formatCode>0</c:formatCode>
                <c:ptCount val="2"/>
                <c:pt idx="0">
                  <c:v>27.091720149929071</c:v>
                </c:pt>
                <c:pt idx="1">
                  <c:v>24.354739141949253</c:v>
                </c:pt>
              </c:numCache>
            </c:numRef>
          </c:val>
        </c:ser>
        <c:dLbls>
          <c:showLegendKey val="0"/>
          <c:showVal val="0"/>
          <c:showCatName val="0"/>
          <c:showSerName val="0"/>
          <c:showPercent val="0"/>
          <c:showBubbleSize val="0"/>
        </c:dLbls>
        <c:gapWidth val="150"/>
        <c:axId val="116909184"/>
        <c:axId val="116910720"/>
      </c:barChart>
      <c:catAx>
        <c:axId val="116909184"/>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crossAx val="116910720"/>
        <c:crosses val="autoZero"/>
        <c:auto val="1"/>
        <c:lblAlgn val="ctr"/>
        <c:lblOffset val="100"/>
        <c:noMultiLvlLbl val="0"/>
      </c:catAx>
      <c:valAx>
        <c:axId val="116910720"/>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85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909184"/>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FFFF00"/>
              </a:solidFill>
            </c:spPr>
          </c:dPt>
          <c:dPt>
            <c:idx val="1"/>
            <c:invertIfNegative val="0"/>
            <c:bubble3D val="0"/>
            <c:spPr>
              <a:solidFill>
                <a:schemeClr val="accent6">
                  <a:lumMod val="75000"/>
                </a:schemeClr>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(Master!$F$25,Master!$F$29)</c:f>
              <c:strCache>
                <c:ptCount val="2"/>
                <c:pt idx="0">
                  <c:v>Freelancer</c:v>
                </c:pt>
                <c:pt idx="1">
                  <c:v>Starfarer</c:v>
                </c:pt>
              </c:strCache>
            </c:strRef>
          </c:cat>
          <c:val>
            <c:numRef>
              <c:f>(Master!$BI$25,Master!$BI$29)</c:f>
              <c:numCache>
                <c:formatCode>0</c:formatCode>
                <c:ptCount val="2"/>
                <c:pt idx="0">
                  <c:v>4.0602811261612706</c:v>
                </c:pt>
                <c:pt idx="1">
                  <c:v>7.1854598392546656</c:v>
                </c:pt>
              </c:numCache>
            </c:numRef>
          </c:val>
        </c:ser>
        <c:dLbls>
          <c:showLegendKey val="0"/>
          <c:showVal val="0"/>
          <c:showCatName val="0"/>
          <c:showSerName val="0"/>
          <c:showPercent val="0"/>
          <c:showBubbleSize val="0"/>
        </c:dLbls>
        <c:gapWidth val="150"/>
        <c:axId val="116486912"/>
        <c:axId val="116488448"/>
      </c:barChart>
      <c:catAx>
        <c:axId val="116486912"/>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200"/>
            </a:pPr>
            <a:endParaRPr lang="de-DE"/>
          </a:p>
        </c:txPr>
        <c:crossAx val="116488448"/>
        <c:crosses val="autoZero"/>
        <c:auto val="1"/>
        <c:lblAlgn val="ctr"/>
        <c:lblOffset val="100"/>
        <c:noMultiLvlLbl val="0"/>
      </c:catAx>
      <c:valAx>
        <c:axId val="116488448"/>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48691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3200" b="1" i="0" u="none" strike="noStrike" kern="1200" baseline="0">
                <a:solidFill>
                  <a:sysClr val="window" lastClr="FFFFFF"/>
                </a:solidFill>
                <a:latin typeface="Arial" panose="020B0604020202020204" pitchFamily="34" charset="0"/>
                <a:ea typeface="+mn-ea"/>
                <a:cs typeface="Arial" panose="020B0604020202020204" pitchFamily="34" charset="0"/>
              </a:defRPr>
            </a:pPr>
            <a:r>
              <a:rPr lang="de-DE" sz="3200" b="1" i="0">
                <a:effectLst>
                  <a:glow rad="88900">
                    <a:srgbClr val="00B050">
                      <a:alpha val="45000"/>
                    </a:srgbClr>
                  </a:glow>
                </a:effectLst>
              </a:rPr>
              <a:t>Ship</a:t>
            </a:r>
            <a:r>
              <a:rPr lang="de-DE" sz="3200" b="1" i="0" baseline="0">
                <a:effectLst>
                  <a:glow rad="88900">
                    <a:srgbClr val="00B050">
                      <a:alpha val="45000"/>
                    </a:srgbClr>
                  </a:glow>
                </a:effectLst>
              </a:rPr>
              <a:t> Comparison</a:t>
            </a:r>
          </a:p>
          <a:p>
            <a:pPr marL="0" marR="0" indent="0" algn="ctr" defTabSz="914400" rtl="0" eaLnBrk="1" fontAlgn="auto" latinLnBrk="0" hangingPunct="1">
              <a:lnSpc>
                <a:spcPct val="100000"/>
              </a:lnSpc>
              <a:spcBef>
                <a:spcPts val="0"/>
              </a:spcBef>
              <a:spcAft>
                <a:spcPts val="0"/>
              </a:spcAft>
              <a:buClrTx/>
              <a:buSzTx/>
              <a:buFontTx/>
              <a:buNone/>
              <a:tabLst/>
              <a:defRPr sz="3200" b="1" i="0" u="none" strike="noStrike" kern="1200" baseline="0">
                <a:solidFill>
                  <a:sysClr val="window" lastClr="FFFFFF"/>
                </a:solidFill>
                <a:latin typeface="Arial" panose="020B0604020202020204" pitchFamily="34" charset="0"/>
                <a:ea typeface="+mn-ea"/>
                <a:cs typeface="Arial" panose="020B0604020202020204" pitchFamily="34" charset="0"/>
              </a:defRPr>
            </a:pPr>
            <a:r>
              <a:rPr lang="de-DE" sz="3200" b="1" i="0" baseline="0">
                <a:effectLst>
                  <a:glow rad="88900">
                    <a:srgbClr val="00B050">
                      <a:alpha val="45000"/>
                    </a:srgbClr>
                  </a:glow>
                </a:effectLst>
              </a:rPr>
              <a:t>While Exploring (No Cargo)</a:t>
            </a:r>
            <a:endParaRPr lang="de-DE" sz="3200"/>
          </a:p>
        </c:rich>
      </c:tx>
      <c:layout>
        <c:manualLayout>
          <c:xMode val="edge"/>
          <c:yMode val="edge"/>
          <c:x val="0.20469913827143302"/>
          <c:y val="0"/>
        </c:manualLayout>
      </c:layout>
      <c:overlay val="1"/>
    </c:title>
    <c:autoTitleDeleted val="0"/>
    <c:plotArea>
      <c:layout>
        <c:manualLayout>
          <c:layoutTarget val="inner"/>
          <c:xMode val="edge"/>
          <c:yMode val="edge"/>
          <c:x val="0.16580549555199464"/>
          <c:y val="0.13657689281372923"/>
          <c:w val="0.57779471813811112"/>
          <c:h val="0.54415662949472121"/>
        </c:manualLayout>
      </c:layout>
      <c:radarChart>
        <c:radarStyle val="marker"/>
        <c:varyColors val="0"/>
        <c:ser>
          <c:idx val="1"/>
          <c:order val="0"/>
          <c:tx>
            <c:strRef>
              <c:f>Master!$F$9</c:f>
              <c:strCache>
                <c:ptCount val="1"/>
                <c:pt idx="0">
                  <c:v>Aurora (ES) 2944</c:v>
                </c:pt>
              </c:strCache>
            </c:strRef>
          </c:tx>
          <c:spPr>
            <a:ln w="19050">
              <a:solidFill>
                <a:srgbClr val="00B0F0"/>
              </a:solidFill>
            </a:ln>
          </c:spPr>
          <c:marker>
            <c:spPr>
              <a:solidFill>
                <a:srgbClr val="00B0F0"/>
              </a:solidFill>
              <a:ln>
                <a:solidFill>
                  <a:srgbClr val="00B0F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Master!$BJ$9:$BQ$9</c:f>
              <c:numCache>
                <c:formatCode>0</c:formatCode>
                <c:ptCount val="8"/>
                <c:pt idx="0">
                  <c:v>10</c:v>
                </c:pt>
                <c:pt idx="1">
                  <c:v>13.858521637706785</c:v>
                </c:pt>
                <c:pt idx="2">
                  <c:v>28.571428571428573</c:v>
                </c:pt>
                <c:pt idx="3">
                  <c:v>86.342454975028446</c:v>
                </c:pt>
                <c:pt idx="4">
                  <c:v>20</c:v>
                </c:pt>
                <c:pt idx="5">
                  <c:v>25.709290408150963</c:v>
                </c:pt>
                <c:pt idx="6">
                  <c:v>33.333333333333336</c:v>
                </c:pt>
                <c:pt idx="7">
                  <c:v>4.166666666666667</c:v>
                </c:pt>
              </c:numCache>
            </c:numRef>
          </c:val>
        </c:ser>
        <c:ser>
          <c:idx val="5"/>
          <c:order val="1"/>
          <c:tx>
            <c:strRef>
              <c:f>Master!$F$13</c:f>
              <c:strCache>
                <c:ptCount val="1"/>
                <c:pt idx="0">
                  <c:v>Aurora (LX) 2944</c:v>
                </c:pt>
              </c:strCache>
            </c:strRef>
          </c:tx>
          <c:spPr>
            <a:ln w="19050">
              <a:solidFill>
                <a:srgbClr val="FFFF00"/>
              </a:solidFill>
            </a:ln>
          </c:spPr>
          <c:marker>
            <c:spPr>
              <a:solidFill>
                <a:srgbClr val="FFFF00"/>
              </a:solidFill>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Master!$BJ$13:$BQ$13</c:f>
              <c:numCache>
                <c:formatCode>0</c:formatCode>
                <c:ptCount val="8"/>
                <c:pt idx="0">
                  <c:v>10</c:v>
                </c:pt>
                <c:pt idx="1">
                  <c:v>14.459108553037344</c:v>
                </c:pt>
                <c:pt idx="2">
                  <c:v>28.571428571428573</c:v>
                </c:pt>
                <c:pt idx="3">
                  <c:v>95.5014054338195</c:v>
                </c:pt>
                <c:pt idx="4">
                  <c:v>20</c:v>
                </c:pt>
                <c:pt idx="5">
                  <c:v>29.510514806228318</c:v>
                </c:pt>
                <c:pt idx="6">
                  <c:v>22.222222222222221</c:v>
                </c:pt>
                <c:pt idx="7">
                  <c:v>4.166666666666667</c:v>
                </c:pt>
              </c:numCache>
            </c:numRef>
          </c:val>
        </c:ser>
        <c:ser>
          <c:idx val="7"/>
          <c:order val="2"/>
          <c:tx>
            <c:strRef>
              <c:f>Master!$F$15</c:f>
              <c:strCache>
                <c:ptCount val="1"/>
                <c:pt idx="0">
                  <c:v>Origin 315p</c:v>
                </c:pt>
              </c:strCache>
            </c:strRef>
          </c:tx>
          <c:spPr>
            <a:ln w="19050">
              <a:solidFill>
                <a:srgbClr val="7030A0"/>
              </a:solidFill>
            </a:ln>
          </c:spPr>
          <c:marker>
            <c:spPr>
              <a:solidFill>
                <a:srgbClr val="7030A0"/>
              </a:solidFill>
              <a:ln>
                <a:solidFill>
                  <a:srgbClr val="7030A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Master!$BJ$15:$BQ$15</c:f>
              <c:numCache>
                <c:formatCode>0</c:formatCode>
                <c:ptCount val="8"/>
                <c:pt idx="0">
                  <c:v>10</c:v>
                </c:pt>
                <c:pt idx="1">
                  <c:v>18.433580913083848</c:v>
                </c:pt>
                <c:pt idx="2">
                  <c:v>42.857142857142854</c:v>
                </c:pt>
                <c:pt idx="3">
                  <c:v>20.74140594968576</c:v>
                </c:pt>
                <c:pt idx="4">
                  <c:v>30</c:v>
                </c:pt>
                <c:pt idx="5">
                  <c:v>31.755880063223952</c:v>
                </c:pt>
                <c:pt idx="6">
                  <c:v>33.333333333333336</c:v>
                </c:pt>
                <c:pt idx="7">
                  <c:v>6.666666666666667</c:v>
                </c:pt>
              </c:numCache>
            </c:numRef>
          </c:val>
        </c:ser>
        <c:ser>
          <c:idx val="13"/>
          <c:order val="3"/>
          <c:tx>
            <c:strRef>
              <c:f>Master!$F$21</c:f>
              <c:strCache>
                <c:ptCount val="1"/>
                <c:pt idx="0">
                  <c:v>F7C-M Super Hornet</c:v>
                </c:pt>
              </c:strCache>
            </c:strRef>
          </c:tx>
          <c:spPr>
            <a:ln w="19050">
              <a:solidFill>
                <a:schemeClr val="bg1"/>
              </a:solidFill>
            </a:ln>
          </c:spPr>
          <c:marker>
            <c:spPr>
              <a:solidFill>
                <a:schemeClr val="bg1"/>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Master!$BJ$21:$BQ$21</c:f>
              <c:numCache>
                <c:formatCode>0</c:formatCode>
                <c:ptCount val="8"/>
                <c:pt idx="0">
                  <c:v>20</c:v>
                </c:pt>
                <c:pt idx="1">
                  <c:v>36.214204480351448</c:v>
                </c:pt>
                <c:pt idx="2">
                  <c:v>57.142857142857146</c:v>
                </c:pt>
                <c:pt idx="3">
                  <c:v>26.133309162679762</c:v>
                </c:pt>
                <c:pt idx="4">
                  <c:v>30</c:v>
                </c:pt>
                <c:pt idx="5">
                  <c:v>40.565448297407059</c:v>
                </c:pt>
                <c:pt idx="6">
                  <c:v>44.444444444444443</c:v>
                </c:pt>
                <c:pt idx="7">
                  <c:v>0</c:v>
                </c:pt>
              </c:numCache>
            </c:numRef>
          </c:val>
        </c:ser>
        <c:ser>
          <c:idx val="17"/>
          <c:order val="4"/>
          <c:tx>
            <c:strRef>
              <c:f>Master!$F$25</c:f>
              <c:strCache>
                <c:ptCount val="1"/>
                <c:pt idx="0">
                  <c:v>Freelancer</c:v>
                </c:pt>
              </c:strCache>
            </c:strRef>
          </c:tx>
          <c:spPr>
            <a:ln w="19050">
              <a:solidFill>
                <a:srgbClr val="FF0000"/>
              </a:solidFill>
            </a:ln>
          </c:spPr>
          <c:marker>
            <c:spPr>
              <a:ln>
                <a:solidFill>
                  <a:srgbClr val="FF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Master!$BJ$25:$BQ$25</c:f>
              <c:numCache>
                <c:formatCode>0</c:formatCode>
                <c:ptCount val="8"/>
                <c:pt idx="0">
                  <c:v>20</c:v>
                </c:pt>
                <c:pt idx="1">
                  <c:v>32.04087414635174</c:v>
                </c:pt>
                <c:pt idx="2">
                  <c:v>71.428571428571431</c:v>
                </c:pt>
                <c:pt idx="3">
                  <c:v>6.8116653659320212</c:v>
                </c:pt>
                <c:pt idx="4">
                  <c:v>50</c:v>
                </c:pt>
                <c:pt idx="5">
                  <c:v>19.795064042486725</c:v>
                </c:pt>
                <c:pt idx="6">
                  <c:v>55.555555555555557</c:v>
                </c:pt>
                <c:pt idx="7">
                  <c:v>16.666666666666668</c:v>
                </c:pt>
              </c:numCache>
            </c:numRef>
          </c:val>
        </c:ser>
        <c:ser>
          <c:idx val="18"/>
          <c:order val="5"/>
          <c:tx>
            <c:strRef>
              <c:f>Master!$F$26</c:f>
              <c:strCache>
                <c:ptCount val="1"/>
                <c:pt idx="0">
                  <c:v>Caterpillar</c:v>
                </c:pt>
              </c:strCache>
            </c:strRef>
          </c:tx>
          <c:spPr>
            <a:ln w="19050">
              <a:solidFill>
                <a:schemeClr val="accent6">
                  <a:lumMod val="75000"/>
                </a:schemeClr>
              </a:solidFill>
            </a:ln>
          </c:spPr>
          <c:marker>
            <c:spPr>
              <a:solidFill>
                <a:schemeClr val="accent6">
                  <a:lumMod val="75000"/>
                </a:schemeClr>
              </a:solidFill>
              <a:ln>
                <a:solidFill>
                  <a:schemeClr val="accent6">
                    <a:lumMod val="75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Master!$BJ$26:$BQ$26</c:f>
              <c:numCache>
                <c:formatCode>0</c:formatCode>
                <c:ptCount val="8"/>
                <c:pt idx="0">
                  <c:v>50</c:v>
                </c:pt>
                <c:pt idx="1">
                  <c:v>37.283034549609354</c:v>
                </c:pt>
                <c:pt idx="2">
                  <c:v>71.428571428571431</c:v>
                </c:pt>
                <c:pt idx="3">
                  <c:v>9.2831384407713387</c:v>
                </c:pt>
                <c:pt idx="4">
                  <c:v>60</c:v>
                </c:pt>
                <c:pt idx="5">
                  <c:v>16.010713563776026</c:v>
                </c:pt>
                <c:pt idx="6">
                  <c:v>55.555555555555557</c:v>
                </c:pt>
                <c:pt idx="7">
                  <c:v>16.666666666666668</c:v>
                </c:pt>
              </c:numCache>
            </c:numRef>
          </c:val>
        </c:ser>
        <c:ser>
          <c:idx val="19"/>
          <c:order val="6"/>
          <c:tx>
            <c:strRef>
              <c:f>Master!$F$27</c:f>
              <c:strCache>
                <c:ptCount val="1"/>
                <c:pt idx="0">
                  <c:v>Constellation</c:v>
                </c:pt>
              </c:strCache>
            </c:strRef>
          </c:tx>
          <c:spPr>
            <a:ln w="19050">
              <a:solidFill>
                <a:srgbClr val="00B050"/>
              </a:solidFill>
            </a:ln>
          </c:spPr>
          <c:marker>
            <c:symbol val="square"/>
            <c:size val="6"/>
            <c:spPr>
              <a:solidFill>
                <a:srgbClr val="00B050"/>
              </a:solidFill>
              <a:ln>
                <a:solidFill>
                  <a:srgbClr val="00B05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Master!$BJ$27:$BQ$27</c:f>
              <c:numCache>
                <c:formatCode>0</c:formatCode>
                <c:ptCount val="8"/>
                <c:pt idx="0">
                  <c:v>40</c:v>
                </c:pt>
                <c:pt idx="1">
                  <c:v>59.561765542577639</c:v>
                </c:pt>
                <c:pt idx="2">
                  <c:v>85.714285714285708</c:v>
                </c:pt>
                <c:pt idx="3">
                  <c:v>4.1584622621545018</c:v>
                </c:pt>
                <c:pt idx="4">
                  <c:v>100</c:v>
                </c:pt>
                <c:pt idx="5">
                  <c:v>28.505475372279498</c:v>
                </c:pt>
                <c:pt idx="6">
                  <c:v>66.666666666666671</c:v>
                </c:pt>
                <c:pt idx="7">
                  <c:v>29.166666666666668</c:v>
                </c:pt>
              </c:numCache>
            </c:numRef>
          </c:val>
        </c:ser>
        <c:ser>
          <c:idx val="20"/>
          <c:order val="7"/>
          <c:tx>
            <c:strRef>
              <c:f>Master!$F$28</c:f>
              <c:strCache>
                <c:ptCount val="1"/>
                <c:pt idx="0">
                  <c:v>Retaliator</c:v>
                </c:pt>
              </c:strCache>
            </c:strRef>
          </c:tx>
          <c:spPr>
            <a:ln w="19050">
              <a:solidFill>
                <a:schemeClr val="accent2">
                  <a:lumMod val="75000"/>
                </a:schemeClr>
              </a:solidFill>
            </a:ln>
          </c:spPr>
          <c:marker>
            <c:spPr>
              <a:solidFill>
                <a:schemeClr val="accent2">
                  <a:lumMod val="75000"/>
                </a:schemeClr>
              </a:solidFill>
              <a:ln>
                <a:solidFill>
                  <a:schemeClr val="accent2">
                    <a:lumMod val="75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Master!$BJ$28:$BQ$28</c:f>
              <c:numCache>
                <c:formatCode>0</c:formatCode>
                <c:ptCount val="8"/>
                <c:pt idx="0">
                  <c:v>60</c:v>
                </c:pt>
                <c:pt idx="1">
                  <c:v>100</c:v>
                </c:pt>
                <c:pt idx="2">
                  <c:v>85.714285714285708</c:v>
                </c:pt>
                <c:pt idx="3">
                  <c:v>3.050420620870069</c:v>
                </c:pt>
                <c:pt idx="4">
                  <c:v>40</c:v>
                </c:pt>
                <c:pt idx="5">
                  <c:v>17.608787984092054</c:v>
                </c:pt>
                <c:pt idx="6">
                  <c:v>66.666666666666671</c:v>
                </c:pt>
                <c:pt idx="7">
                  <c:v>25</c:v>
                </c:pt>
              </c:numCache>
            </c:numRef>
          </c:val>
        </c:ser>
        <c:dLbls>
          <c:showLegendKey val="0"/>
          <c:showVal val="0"/>
          <c:showCatName val="0"/>
          <c:showSerName val="0"/>
          <c:showPercent val="0"/>
          <c:showBubbleSize val="0"/>
        </c:dLbls>
        <c:axId val="116685440"/>
        <c:axId val="116695808"/>
      </c:radarChart>
      <c:catAx>
        <c:axId val="116685440"/>
        <c:scaling>
          <c:orientation val="minMax"/>
        </c:scaling>
        <c:delete val="0"/>
        <c:axPos val="b"/>
        <c:majorGridlines/>
        <c:majorTickMark val="out"/>
        <c:minorTickMark val="none"/>
        <c:tickLblPos val="nextTo"/>
        <c:crossAx val="116695808"/>
        <c:crosses val="autoZero"/>
        <c:auto val="1"/>
        <c:lblAlgn val="ctr"/>
        <c:lblOffset val="100"/>
        <c:noMultiLvlLbl val="0"/>
      </c:catAx>
      <c:valAx>
        <c:axId val="116695808"/>
        <c:scaling>
          <c:orientation val="minMax"/>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6685440"/>
        <c:crosses val="autoZero"/>
        <c:crossBetween val="between"/>
      </c:valAx>
      <c:spPr>
        <a:noFill/>
      </c:spPr>
    </c:plotArea>
    <c:legend>
      <c:legendPos val="r"/>
      <c:layout>
        <c:manualLayout>
          <c:xMode val="edge"/>
          <c:yMode val="edge"/>
          <c:x val="1.0235384293777443E-2"/>
          <c:y val="0.79845709576412549"/>
          <c:w val="0.27354042691566238"/>
          <c:h val="0.18909757412106498"/>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dPt>
            <c:idx val="6"/>
            <c:invertIfNegative val="0"/>
            <c:bubble3D val="0"/>
            <c:spPr>
              <a:solidFill>
                <a:srgbClr val="00B050"/>
              </a:solidFill>
            </c:spPr>
          </c:dPt>
          <c:dPt>
            <c:idx val="7"/>
            <c:invertIfNegative val="0"/>
            <c:bubble3D val="0"/>
            <c:spPr>
              <a:solidFill>
                <a:schemeClr val="accent2">
                  <a:lumMod val="50000"/>
                </a:schemeClr>
              </a:solidFill>
            </c:spPr>
          </c:dPt>
          <c:cat>
            <c:strRef>
              <c:f>(Master!$F$9,Master!$F$13,Master!$F$15,Master!$F$21,Master!$F$25,Master!$F$26,Master!$F$27,Master!$F$28)</c:f>
              <c:strCache>
                <c:ptCount val="8"/>
                <c:pt idx="0">
                  <c:v>Aurora (ES) 2944</c:v>
                </c:pt>
                <c:pt idx="1">
                  <c:v>Aurora (LX) 2944</c:v>
                </c:pt>
                <c:pt idx="2">
                  <c:v>Origin 315p</c:v>
                </c:pt>
                <c:pt idx="3">
                  <c:v>F7C-M Super Hornet</c:v>
                </c:pt>
                <c:pt idx="4">
                  <c:v>Freelancer</c:v>
                </c:pt>
                <c:pt idx="5">
                  <c:v>Caterpillar</c:v>
                </c:pt>
                <c:pt idx="6">
                  <c:v>Constellation</c:v>
                </c:pt>
                <c:pt idx="7">
                  <c:v>Retaliator</c:v>
                </c:pt>
              </c:strCache>
            </c:strRef>
          </c:cat>
          <c:val>
            <c:numRef>
              <c:f>(Master!$BH$9,Master!$BH$13,Master!$BH$15,Master!$BH$21,Master!$BH$25,Master!$BH$26,Master!$BH$27,Master!$BH$28)</c:f>
              <c:numCache>
                <c:formatCode>0</c:formatCode>
                <c:ptCount val="8"/>
                <c:pt idx="0">
                  <c:v>13.913812174478288</c:v>
                </c:pt>
                <c:pt idx="1">
                  <c:v>14.604113217256003</c:v>
                </c:pt>
                <c:pt idx="2">
                  <c:v>18.87866962067179</c:v>
                </c:pt>
                <c:pt idx="3">
                  <c:v>26.89908671210992</c:v>
                </c:pt>
                <c:pt idx="4">
                  <c:v>27.091720149929071</c:v>
                </c:pt>
                <c:pt idx="5">
                  <c:v>31.572499658773992</c:v>
                </c:pt>
                <c:pt idx="6">
                  <c:v>43.045317271500295</c:v>
                </c:pt>
                <c:pt idx="7">
                  <c:v>45.49846105475666</c:v>
                </c:pt>
              </c:numCache>
            </c:numRef>
          </c:val>
        </c:ser>
        <c:dLbls>
          <c:showLegendKey val="0"/>
          <c:showVal val="0"/>
          <c:showCatName val="0"/>
          <c:showSerName val="0"/>
          <c:showPercent val="0"/>
          <c:showBubbleSize val="0"/>
        </c:dLbls>
        <c:gapWidth val="150"/>
        <c:axId val="118119424"/>
        <c:axId val="118125312"/>
      </c:barChart>
      <c:catAx>
        <c:axId val="118119424"/>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100"/>
            </a:pPr>
            <a:endParaRPr lang="de-DE"/>
          </a:p>
        </c:txPr>
        <c:crossAx val="118125312"/>
        <c:crosses val="autoZero"/>
        <c:auto val="1"/>
        <c:lblAlgn val="ctr"/>
        <c:lblOffset val="100"/>
        <c:noMultiLvlLbl val="0"/>
      </c:catAx>
      <c:valAx>
        <c:axId val="118125312"/>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Ship Rating= </a:t>
                </a:r>
              </a:p>
              <a:p>
                <a:pPr algn="ctr" rtl="0">
                  <a:defRPr sz="1200"/>
                </a:pPr>
                <a:r>
                  <a:rPr lang="en-US" sz="1200"/>
                  <a:t>Weighted  SPEC  AVG.</a:t>
                </a:r>
                <a:endParaRPr lang="de-DE" sz="1200"/>
              </a:p>
            </c:rich>
          </c:tx>
          <c:layout>
            <c:manualLayout>
              <c:xMode val="edge"/>
              <c:yMode val="edge"/>
              <c:x val="4.1100418003305154E-3"/>
              <c:y val="5.3186581347871185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8119424"/>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05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dPt>
            <c:idx val="6"/>
            <c:invertIfNegative val="0"/>
            <c:bubble3D val="0"/>
            <c:spPr>
              <a:solidFill>
                <a:srgbClr val="00B050"/>
              </a:solidFill>
            </c:spPr>
          </c:dPt>
          <c:dPt>
            <c:idx val="7"/>
            <c:invertIfNegative val="0"/>
            <c:bubble3D val="0"/>
            <c:spPr>
              <a:solidFill>
                <a:schemeClr val="accent2">
                  <a:lumMod val="50000"/>
                </a:schemeClr>
              </a:solidFill>
            </c:spPr>
          </c:dPt>
          <c:cat>
            <c:strRef>
              <c:f>(Master!$F$9,Master!$F$13,Master!$F$15,Master!$F$21,Master!$F$25,Master!$F$26,Master!$F$27,Master!$F$28)</c:f>
              <c:strCache>
                <c:ptCount val="8"/>
                <c:pt idx="0">
                  <c:v>Aurora (ES) 2944</c:v>
                </c:pt>
                <c:pt idx="1">
                  <c:v>Aurora (LX) 2944</c:v>
                </c:pt>
                <c:pt idx="2">
                  <c:v>Origin 315p</c:v>
                </c:pt>
                <c:pt idx="3">
                  <c:v>F7C-M Super Hornet</c:v>
                </c:pt>
                <c:pt idx="4">
                  <c:v>Freelancer</c:v>
                </c:pt>
                <c:pt idx="5">
                  <c:v>Caterpillar</c:v>
                </c:pt>
                <c:pt idx="6">
                  <c:v>Constellation</c:v>
                </c:pt>
                <c:pt idx="7">
                  <c:v>Retaliator</c:v>
                </c:pt>
              </c:strCache>
            </c:strRef>
          </c:cat>
          <c:val>
            <c:numRef>
              <c:f>(Master!$BI$9,Master!$BI$13,Master!$BI$15,Master!$BI$21,Master!$BI$25,Master!$BI$26,Master!$BI$27,Master!$BI$28)</c:f>
              <c:numCache>
                <c:formatCode>0</c:formatCode>
                <c:ptCount val="8"/>
                <c:pt idx="0">
                  <c:v>1.7967757280680268</c:v>
                </c:pt>
                <c:pt idx="1">
                  <c:v>1.7118464933879294</c:v>
                </c:pt>
                <c:pt idx="2">
                  <c:v>3.4430392239517884</c:v>
                </c:pt>
                <c:pt idx="3">
                  <c:v>6.134037254347275</c:v>
                </c:pt>
                <c:pt idx="4">
                  <c:v>4.0602811261612706</c:v>
                </c:pt>
                <c:pt idx="5">
                  <c:v>7.1264550615799136</c:v>
                </c:pt>
                <c:pt idx="6">
                  <c:v>5.2270494042558573</c:v>
                </c:pt>
                <c:pt idx="7">
                  <c:v>5.4946913412989735</c:v>
                </c:pt>
              </c:numCache>
            </c:numRef>
          </c:val>
        </c:ser>
        <c:dLbls>
          <c:showLegendKey val="0"/>
          <c:showVal val="0"/>
          <c:showCatName val="0"/>
          <c:showSerName val="0"/>
          <c:showPercent val="0"/>
          <c:showBubbleSize val="0"/>
        </c:dLbls>
        <c:gapWidth val="150"/>
        <c:axId val="116788608"/>
        <c:axId val="116790400"/>
      </c:barChart>
      <c:catAx>
        <c:axId val="116788608"/>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790400"/>
        <c:crosses val="autoZero"/>
        <c:auto val="1"/>
        <c:lblAlgn val="ctr"/>
        <c:lblOffset val="100"/>
        <c:noMultiLvlLbl val="0"/>
      </c:catAx>
      <c:valAx>
        <c:axId val="116790400"/>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6788608"/>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de-DE" sz="3200" b="1" i="0" u="none" strike="noStrike" kern="1200" baseline="0">
                <a:solidFill>
                  <a:sysClr val="window" lastClr="FFFFFF"/>
                </a:solidFill>
                <a:effectLst>
                  <a:glow rad="88900">
                    <a:srgbClr val="00B050">
                      <a:alpha val="45000"/>
                    </a:srgbClr>
                  </a:glow>
                </a:effectLst>
                <a:latin typeface="Arial" panose="020B0604020202020204" pitchFamily="34" charset="0"/>
                <a:ea typeface="+mn-ea"/>
                <a:cs typeface="Arial" panose="020B0604020202020204" pitchFamily="34" charset="0"/>
              </a:defRPr>
            </a:pPr>
            <a:r>
              <a:rPr lang="de-DE" sz="3200" b="1" i="0" u="none" strike="noStrike" kern="1200" baseline="0">
                <a:solidFill>
                  <a:sysClr val="window" lastClr="FFFFFF"/>
                </a:solidFill>
                <a:effectLst>
                  <a:glow rad="88900">
                    <a:srgbClr val="00B050">
                      <a:alpha val="45000"/>
                    </a:srgbClr>
                  </a:glow>
                </a:effectLst>
                <a:latin typeface="Arial" panose="020B0604020202020204" pitchFamily="34" charset="0"/>
                <a:ea typeface="+mn-ea"/>
                <a:cs typeface="Arial" panose="020B0604020202020204" pitchFamily="34" charset="0"/>
              </a:rPr>
              <a:t>Spec Comparison</a:t>
            </a:r>
          </a:p>
          <a:p>
            <a:pPr algn="ctr" rtl="0">
              <a:defRPr lang="de-DE" sz="3200" b="1" i="0" u="none" strike="noStrike" kern="1200" baseline="0">
                <a:solidFill>
                  <a:sysClr val="window" lastClr="FFFFFF"/>
                </a:solidFill>
                <a:effectLst>
                  <a:glow rad="88900">
                    <a:srgbClr val="00B050">
                      <a:alpha val="45000"/>
                    </a:srgbClr>
                  </a:glow>
                </a:effectLst>
                <a:latin typeface="Arial" panose="020B0604020202020204" pitchFamily="34" charset="0"/>
                <a:ea typeface="+mn-ea"/>
                <a:cs typeface="Arial" panose="020B0604020202020204" pitchFamily="34" charset="0"/>
              </a:defRPr>
            </a:pPr>
            <a:r>
              <a:rPr lang="de-DE" sz="3200" b="1" i="0" u="none" strike="noStrike" kern="1200" baseline="0">
                <a:solidFill>
                  <a:sysClr val="window" lastClr="FFFFFF"/>
                </a:solidFill>
                <a:effectLst>
                  <a:glow rad="88900">
                    <a:srgbClr val="00B050">
                      <a:alpha val="45000"/>
                    </a:srgbClr>
                  </a:glow>
                </a:effectLst>
                <a:latin typeface="Arial" panose="020B0604020202020204" pitchFamily="34" charset="0"/>
                <a:ea typeface="+mn-ea"/>
                <a:cs typeface="Arial" panose="020B0604020202020204" pitchFamily="34" charset="0"/>
              </a:rPr>
              <a:t>of all Aegis Ships</a:t>
            </a:r>
          </a:p>
        </c:rich>
      </c:tx>
      <c:layout>
        <c:manualLayout>
          <c:xMode val="edge"/>
          <c:yMode val="edge"/>
          <c:x val="0.29083483148677231"/>
          <c:y val="0"/>
        </c:manualLayout>
      </c:layout>
      <c:overlay val="1"/>
    </c:title>
    <c:autoTitleDeleted val="0"/>
    <c:plotArea>
      <c:layout>
        <c:manualLayout>
          <c:layoutTarget val="inner"/>
          <c:xMode val="edge"/>
          <c:yMode val="edge"/>
          <c:x val="0.1658054955519947"/>
          <c:y val="0.13657689281372923"/>
          <c:w val="0.57779471813811134"/>
          <c:h val="0.54415662949472121"/>
        </c:manualLayout>
      </c:layout>
      <c:radarChart>
        <c:radarStyle val="marker"/>
        <c:varyColors val="0"/>
        <c:ser>
          <c:idx val="20"/>
          <c:order val="0"/>
          <c:tx>
            <c:strRef>
              <c:f>Master!$F$28</c:f>
              <c:strCache>
                <c:ptCount val="1"/>
                <c:pt idx="0">
                  <c:v>Retaliator</c:v>
                </c:pt>
              </c:strCache>
            </c:strRef>
          </c:tx>
          <c:spPr>
            <a:ln w="19050">
              <a:solidFill>
                <a:srgbClr val="FFFF00"/>
              </a:solidFill>
            </a:ln>
          </c:spPr>
          <c:marker>
            <c:symbol val="diamond"/>
            <c:size val="7"/>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Master!$BJ$28:$BQ$28</c:f>
              <c:numCache>
                <c:formatCode>0</c:formatCode>
                <c:ptCount val="8"/>
                <c:pt idx="0">
                  <c:v>60</c:v>
                </c:pt>
                <c:pt idx="1">
                  <c:v>100</c:v>
                </c:pt>
                <c:pt idx="2">
                  <c:v>85.714285714285708</c:v>
                </c:pt>
                <c:pt idx="3">
                  <c:v>3.050420620870069</c:v>
                </c:pt>
                <c:pt idx="4">
                  <c:v>40</c:v>
                </c:pt>
                <c:pt idx="5">
                  <c:v>17.608787984092054</c:v>
                </c:pt>
                <c:pt idx="6">
                  <c:v>66.666666666666671</c:v>
                </c:pt>
                <c:pt idx="7">
                  <c:v>25</c:v>
                </c:pt>
              </c:numCache>
            </c:numRef>
          </c:val>
        </c:ser>
        <c:ser>
          <c:idx val="24"/>
          <c:order val="1"/>
          <c:tx>
            <c:strRef>
              <c:f>Master!$F$32</c:f>
              <c:strCache>
                <c:ptCount val="1"/>
                <c:pt idx="0">
                  <c:v>Avenger</c:v>
                </c:pt>
              </c:strCache>
            </c:strRef>
          </c:tx>
          <c:spPr>
            <a:ln w="19050">
              <a:solidFill>
                <a:schemeClr val="accent5"/>
              </a:solidFill>
            </a:ln>
          </c:spPr>
          <c:marker>
            <c:symbol val="circle"/>
            <c:size val="7"/>
            <c:spPr>
              <a:solidFill>
                <a:schemeClr val="accent5"/>
              </a:solidFill>
              <a:ln>
                <a:solidFill>
                  <a:srgbClr val="4BACC6"/>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Master!$BJ$32:$BQ$32</c:f>
              <c:numCache>
                <c:formatCode>0</c:formatCode>
                <c:ptCount val="8"/>
                <c:pt idx="0">
                  <c:v>10</c:v>
                </c:pt>
                <c:pt idx="1">
                  <c:v>18.186428174199484</c:v>
                </c:pt>
                <c:pt idx="2">
                  <c:v>42.857142857142854</c:v>
                </c:pt>
                <c:pt idx="3">
                  <c:v>34.895353104361405</c:v>
                </c:pt>
                <c:pt idx="4">
                  <c:v>20</c:v>
                </c:pt>
                <c:pt idx="5">
                  <c:v>25.664594945658429</c:v>
                </c:pt>
                <c:pt idx="6">
                  <c:v>33.333333333333336</c:v>
                </c:pt>
                <c:pt idx="7">
                  <c:v>8.3333333333333339</c:v>
                </c:pt>
              </c:numCache>
            </c:numRef>
          </c:val>
        </c:ser>
        <c:ser>
          <c:idx val="25"/>
          <c:order val="2"/>
          <c:tx>
            <c:strRef>
              <c:f>Master!$F$33</c:f>
              <c:strCache>
                <c:ptCount val="1"/>
                <c:pt idx="0">
                  <c:v>Idris (M) </c:v>
                </c:pt>
              </c:strCache>
            </c:strRef>
          </c:tx>
          <c:spPr>
            <a:ln w="19050">
              <a:solidFill>
                <a:srgbClr val="C00000"/>
              </a:solidFill>
            </a:ln>
          </c:spPr>
          <c:marker>
            <c:symbol val="triangle"/>
            <c:size val="10"/>
            <c:spPr>
              <a:solidFill>
                <a:srgbClr val="C00000"/>
              </a:solidFill>
              <a:ln>
                <a:solidFill>
                  <a:srgbClr val="C0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Master!$BJ$33:$BQ$33</c:f>
              <c:numCache>
                <c:formatCode>0</c:formatCode>
                <c:ptCount val="8"/>
                <c:pt idx="0">
                  <c:v>100</c:v>
                </c:pt>
                <c:pt idx="1">
                  <c:v>80.327868852459019</c:v>
                </c:pt>
                <c:pt idx="2">
                  <c:v>100</c:v>
                </c:pt>
                <c:pt idx="3">
                  <c:v>0.31249979862141214</c:v>
                </c:pt>
                <c:pt idx="4">
                  <c:v>100</c:v>
                </c:pt>
                <c:pt idx="5">
                  <c:v>18.728024303999206</c:v>
                </c:pt>
                <c:pt idx="6">
                  <c:v>100</c:v>
                </c:pt>
                <c:pt idx="7">
                  <c:v>83.333333333333329</c:v>
                </c:pt>
              </c:numCache>
            </c:numRef>
          </c:val>
        </c:ser>
        <c:ser>
          <c:idx val="26"/>
          <c:order val="3"/>
          <c:tx>
            <c:strRef>
              <c:f>Master!$F$34</c:f>
              <c:strCache>
                <c:ptCount val="1"/>
                <c:pt idx="0">
                  <c:v>Idris (P)</c:v>
                </c:pt>
              </c:strCache>
            </c:strRef>
          </c:tx>
          <c:spPr>
            <a:ln w="19050">
              <a:solidFill>
                <a:schemeClr val="accent6">
                  <a:lumMod val="75000"/>
                </a:schemeClr>
              </a:solidFill>
            </a:ln>
          </c:spPr>
          <c:marker>
            <c:symbol val="plus"/>
            <c:size val="9"/>
            <c:spPr>
              <a:solidFill>
                <a:schemeClr val="accent6">
                  <a:lumMod val="75000"/>
                </a:schemeClr>
              </a:solidFill>
              <a:ln>
                <a:solidFill>
                  <a:srgbClr val="F79646">
                    <a:lumMod val="75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Master!$BJ$34:$BQ$34</c:f>
              <c:numCache>
                <c:formatCode>0</c:formatCode>
                <c:ptCount val="8"/>
                <c:pt idx="0">
                  <c:v>100</c:v>
                </c:pt>
                <c:pt idx="1">
                  <c:v>78.688524590163937</c:v>
                </c:pt>
                <c:pt idx="2">
                  <c:v>100</c:v>
                </c:pt>
                <c:pt idx="3">
                  <c:v>0.34499977767803891</c:v>
                </c:pt>
                <c:pt idx="4">
                  <c:v>100</c:v>
                </c:pt>
                <c:pt idx="5">
                  <c:v>20.675738831615121</c:v>
                </c:pt>
                <c:pt idx="6">
                  <c:v>100</c:v>
                </c:pt>
                <c:pt idx="7">
                  <c:v>100</c:v>
                </c:pt>
              </c:numCache>
            </c:numRef>
          </c:val>
        </c:ser>
        <c:dLbls>
          <c:showLegendKey val="0"/>
          <c:showVal val="0"/>
          <c:showCatName val="0"/>
          <c:showSerName val="0"/>
          <c:showPercent val="0"/>
          <c:showBubbleSize val="0"/>
        </c:dLbls>
        <c:axId val="116820608"/>
        <c:axId val="116835072"/>
      </c:radarChart>
      <c:catAx>
        <c:axId val="116820608"/>
        <c:scaling>
          <c:orientation val="minMax"/>
        </c:scaling>
        <c:delete val="0"/>
        <c:axPos val="b"/>
        <c:majorGridlines/>
        <c:majorTickMark val="out"/>
        <c:minorTickMark val="none"/>
        <c:tickLblPos val="nextTo"/>
        <c:crossAx val="116835072"/>
        <c:crosses val="autoZero"/>
        <c:auto val="1"/>
        <c:lblAlgn val="ctr"/>
        <c:lblOffset val="100"/>
        <c:noMultiLvlLbl val="0"/>
      </c:catAx>
      <c:valAx>
        <c:axId val="116835072"/>
        <c:scaling>
          <c:orientation val="minMax"/>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6820608"/>
        <c:crosses val="autoZero"/>
        <c:crossBetween val="between"/>
      </c:valAx>
      <c:spPr>
        <a:noFill/>
      </c:spPr>
    </c:plotArea>
    <c:legend>
      <c:legendPos val="r"/>
      <c:layout>
        <c:manualLayout>
          <c:xMode val="edge"/>
          <c:yMode val="edge"/>
          <c:x val="1.0235384293777443E-2"/>
          <c:y val="0.79845709576412549"/>
          <c:w val="0.14964662160592759"/>
          <c:h val="0.18909757412106501"/>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rgbClr val="FFFF00"/>
              </a:solidFill>
            </c:spPr>
          </c:dPt>
          <c:dPt>
            <c:idx val="1"/>
            <c:invertIfNegative val="0"/>
            <c:bubble3D val="0"/>
            <c:spPr>
              <a:solidFill>
                <a:srgbClr val="00B0F0"/>
              </a:solidFill>
            </c:spPr>
          </c:dPt>
          <c:dPt>
            <c:idx val="2"/>
            <c:invertIfNegative val="0"/>
            <c:bubble3D val="0"/>
            <c:spPr>
              <a:solidFill>
                <a:srgbClr val="C00000"/>
              </a:solidFill>
              <a:ln>
                <a:noFill/>
              </a:ln>
            </c:spPr>
          </c:dPt>
          <c:dPt>
            <c:idx val="3"/>
            <c:invertIfNegative val="0"/>
            <c:bubble3D val="0"/>
            <c:spPr>
              <a:solidFill>
                <a:schemeClr val="accent6">
                  <a:lumMod val="75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(Master!$F$28,Master!$F$32,Master!$F$33,Master!$F$34)</c:f>
              <c:strCache>
                <c:ptCount val="4"/>
                <c:pt idx="0">
                  <c:v>Retaliator</c:v>
                </c:pt>
                <c:pt idx="1">
                  <c:v>Avenger</c:v>
                </c:pt>
                <c:pt idx="2">
                  <c:v>Idris (M) </c:v>
                </c:pt>
                <c:pt idx="3">
                  <c:v>Idris (P)</c:v>
                </c:pt>
              </c:strCache>
            </c:strRef>
          </c:cat>
          <c:val>
            <c:numRef>
              <c:f>(Master!$BH$28,Master!$BH$32,Master!$BH$33,Master!$BH$34)</c:f>
              <c:numCache>
                <c:formatCode>0</c:formatCode>
                <c:ptCount val="4"/>
                <c:pt idx="0">
                  <c:v>45.49846105475666</c:v>
                </c:pt>
                <c:pt idx="1">
                  <c:v>16.915546305260087</c:v>
                </c:pt>
                <c:pt idx="2">
                  <c:v>53.874777416091689</c:v>
                </c:pt>
                <c:pt idx="3">
                  <c:v>53.839065742775055</c:v>
                </c:pt>
              </c:numCache>
            </c:numRef>
          </c:val>
        </c:ser>
        <c:dLbls>
          <c:showLegendKey val="0"/>
          <c:showVal val="0"/>
          <c:showCatName val="0"/>
          <c:showSerName val="0"/>
          <c:showPercent val="0"/>
          <c:showBubbleSize val="0"/>
        </c:dLbls>
        <c:gapWidth val="150"/>
        <c:axId val="118323072"/>
        <c:axId val="118324608"/>
      </c:barChart>
      <c:catAx>
        <c:axId val="118323072"/>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crossAx val="118324608"/>
        <c:crosses val="autoZero"/>
        <c:auto val="1"/>
        <c:lblAlgn val="ctr"/>
        <c:lblOffset val="100"/>
        <c:noMultiLvlLbl val="0"/>
      </c:catAx>
      <c:valAx>
        <c:axId val="118324608"/>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85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832307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65"/>
          <c:y val="3.6633615917643775E-2"/>
          <c:w val="0.60520326361919918"/>
          <c:h val="0.46234090925705423"/>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FFFF00"/>
              </a:solidFill>
            </c:spPr>
          </c:dPt>
          <c:dPt>
            <c:idx val="1"/>
            <c:invertIfNegative val="0"/>
            <c:bubble3D val="0"/>
            <c:spPr>
              <a:solidFill>
                <a:srgbClr val="00B0F0"/>
              </a:solidFill>
            </c:spPr>
          </c:dPt>
          <c:dPt>
            <c:idx val="2"/>
            <c:invertIfNegative val="0"/>
            <c:bubble3D val="0"/>
            <c:spPr>
              <a:solidFill>
                <a:srgbClr val="C00000"/>
              </a:solidFill>
              <a:ln>
                <a:noFill/>
              </a:ln>
            </c:spPr>
          </c:dPt>
          <c:dPt>
            <c:idx val="3"/>
            <c:invertIfNegative val="0"/>
            <c:bubble3D val="0"/>
            <c:spPr>
              <a:solidFill>
                <a:schemeClr val="accent6">
                  <a:lumMod val="75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(Master!$F$28,Master!$F$32,Master!$F$33,Master!$F$34)</c:f>
              <c:strCache>
                <c:ptCount val="4"/>
                <c:pt idx="0">
                  <c:v>Retaliator</c:v>
                </c:pt>
                <c:pt idx="1">
                  <c:v>Avenger</c:v>
                </c:pt>
                <c:pt idx="2">
                  <c:v>Idris (M) </c:v>
                </c:pt>
                <c:pt idx="3">
                  <c:v>Idris (P)</c:v>
                </c:pt>
              </c:strCache>
            </c:strRef>
          </c:cat>
          <c:val>
            <c:numRef>
              <c:f>(Master!$BI$28,Master!$BI$32,Master!$BI$33,Master!$BI$34)</c:f>
              <c:numCache>
                <c:formatCode>0</c:formatCode>
                <c:ptCount val="4"/>
                <c:pt idx="0">
                  <c:v>5.4946913412989735</c:v>
                </c:pt>
                <c:pt idx="1">
                  <c:v>3.5470329433783823</c:v>
                </c:pt>
                <c:pt idx="2">
                  <c:v>18.56156160565989</c:v>
                </c:pt>
                <c:pt idx="3">
                  <c:v>23.217341957085203</c:v>
                </c:pt>
              </c:numCache>
            </c:numRef>
          </c:val>
        </c:ser>
        <c:dLbls>
          <c:showLegendKey val="0"/>
          <c:showVal val="0"/>
          <c:showCatName val="0"/>
          <c:showSerName val="0"/>
          <c:showPercent val="0"/>
          <c:showBubbleSize val="0"/>
        </c:dLbls>
        <c:gapWidth val="150"/>
        <c:axId val="118351360"/>
        <c:axId val="118352896"/>
      </c:barChart>
      <c:catAx>
        <c:axId val="118351360"/>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8352896"/>
        <c:crosses val="autoZero"/>
        <c:auto val="1"/>
        <c:lblAlgn val="ctr"/>
        <c:lblOffset val="100"/>
        <c:noMultiLvlLbl val="0"/>
      </c:catAx>
      <c:valAx>
        <c:axId val="118352896"/>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 / Ship Rating [%]</a:t>
                </a:r>
                <a:endParaRPr lang="de-DE"/>
              </a:p>
            </c:rich>
          </c:tx>
          <c:layout>
            <c:manualLayout>
              <c:xMode val="edge"/>
              <c:yMode val="edge"/>
              <c:x val="6.5838436862058924E-2"/>
              <c:y val="4.3318858793252755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8351360"/>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3200"/>
            </a:pPr>
            <a:r>
              <a:rPr lang="de-DE" sz="3200" b="1" i="0" u="none" strike="noStrike" baseline="0">
                <a:effectLst>
                  <a:glow rad="88900">
                    <a:srgbClr val="00B050">
                      <a:alpha val="45000"/>
                    </a:srgbClr>
                  </a:glow>
                </a:effectLst>
              </a:rPr>
              <a:t>Spec Comparison</a:t>
            </a:r>
          </a:p>
          <a:p>
            <a:pPr algn="ctr" rtl="0">
              <a:defRPr sz="3200"/>
            </a:pPr>
            <a:r>
              <a:rPr lang="de-DE" sz="3200" b="1" i="0" u="none" strike="noStrike" baseline="0">
                <a:effectLst>
                  <a:glow rad="88900">
                    <a:srgbClr val="00B050">
                      <a:alpha val="45000"/>
                    </a:srgbClr>
                  </a:glow>
                </a:effectLst>
              </a:rPr>
              <a:t>While Dogfighting (No Cargo)</a:t>
            </a:r>
            <a:endParaRPr lang="de-DE" sz="3200"/>
          </a:p>
        </c:rich>
      </c:tx>
      <c:layout>
        <c:manualLayout>
          <c:xMode val="edge"/>
          <c:yMode val="edge"/>
          <c:x val="0.24009736835992856"/>
          <c:y val="1.7385163037112511E-5"/>
        </c:manualLayout>
      </c:layout>
      <c:overlay val="1"/>
    </c:title>
    <c:autoTitleDeleted val="0"/>
    <c:plotArea>
      <c:layout>
        <c:manualLayout>
          <c:layoutTarget val="inner"/>
          <c:xMode val="edge"/>
          <c:yMode val="edge"/>
          <c:x val="0.16580549555199459"/>
          <c:y val="0.13657689281372923"/>
          <c:w val="0.5777947181381109"/>
          <c:h val="0.54415662949472121"/>
        </c:manualLayout>
      </c:layout>
      <c:radarChart>
        <c:radarStyle val="marker"/>
        <c:varyColors val="0"/>
        <c:ser>
          <c:idx val="0"/>
          <c:order val="0"/>
          <c:tx>
            <c:strRef>
              <c:f>Master!$F$8</c:f>
              <c:strCache>
                <c:ptCount val="1"/>
                <c:pt idx="0">
                  <c:v>M50</c:v>
                </c:pt>
              </c:strCache>
            </c:strRef>
          </c:tx>
          <c:spPr>
            <a:ln w="19050">
              <a:solidFill>
                <a:schemeClr val="tx2"/>
              </a:solidFill>
            </a:ln>
          </c:spPr>
          <c:marker>
            <c:symbol val="diamond"/>
            <c:size val="8"/>
            <c:spPr>
              <a:solidFill>
                <a:schemeClr val="tx2"/>
              </a:solidFill>
              <a:ln>
                <a:solidFill>
                  <a:schemeClr val="tx2"/>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Master!$BJ$8:$BQ$8</c:f>
              <c:numCache>
                <c:formatCode>0</c:formatCode>
                <c:ptCount val="8"/>
                <c:pt idx="0">
                  <c:v>10</c:v>
                </c:pt>
                <c:pt idx="1">
                  <c:v>22.904472494597581</c:v>
                </c:pt>
                <c:pt idx="2">
                  <c:v>57.142857142857146</c:v>
                </c:pt>
                <c:pt idx="3">
                  <c:v>99.293205542613094</c:v>
                </c:pt>
                <c:pt idx="4">
                  <c:v>25</c:v>
                </c:pt>
                <c:pt idx="5">
                  <c:v>100</c:v>
                </c:pt>
                <c:pt idx="6">
                  <c:v>33.333333333333336</c:v>
                </c:pt>
                <c:pt idx="7">
                  <c:v>2.5</c:v>
                </c:pt>
              </c:numCache>
            </c:numRef>
          </c:val>
        </c:ser>
        <c:ser>
          <c:idx val="4"/>
          <c:order val="1"/>
          <c:tx>
            <c:strRef>
              <c:f>Master!$F$12</c:f>
              <c:strCache>
                <c:ptCount val="1"/>
                <c:pt idx="0">
                  <c:v>Aurora  (LN) 2944</c:v>
                </c:pt>
              </c:strCache>
            </c:strRef>
          </c:tx>
          <c:spPr>
            <a:ln w="19050">
              <a:solidFill>
                <a:srgbClr val="C00000"/>
              </a:solidFill>
            </a:ln>
          </c:spPr>
          <c:marker>
            <c:spPr>
              <a:solidFill>
                <a:srgbClr val="C00000"/>
              </a:solidFill>
              <a:ln>
                <a:solidFill>
                  <a:srgbClr val="C0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Master!$BJ$12:$BQ$12</c:f>
              <c:numCache>
                <c:formatCode>0</c:formatCode>
                <c:ptCount val="8"/>
                <c:pt idx="0">
                  <c:v>10</c:v>
                </c:pt>
                <c:pt idx="1">
                  <c:v>19.697730379849784</c:v>
                </c:pt>
                <c:pt idx="2">
                  <c:v>28.571428571428573</c:v>
                </c:pt>
                <c:pt idx="3">
                  <c:v>62.695194146354581</c:v>
                </c:pt>
                <c:pt idx="4">
                  <c:v>25</c:v>
                </c:pt>
                <c:pt idx="5">
                  <c:v>26.32018888123066</c:v>
                </c:pt>
                <c:pt idx="6">
                  <c:v>33.333333333333336</c:v>
                </c:pt>
                <c:pt idx="7">
                  <c:v>4.166666666666667</c:v>
                </c:pt>
              </c:numCache>
            </c:numRef>
          </c:val>
        </c:ser>
        <c:ser>
          <c:idx val="8"/>
          <c:order val="2"/>
          <c:tx>
            <c:strRef>
              <c:f>Master!$F$16</c:f>
              <c:strCache>
                <c:ptCount val="1"/>
                <c:pt idx="0">
                  <c:v>Origin 325a</c:v>
                </c:pt>
              </c:strCache>
            </c:strRef>
          </c:tx>
          <c:spPr>
            <a:ln w="19050">
              <a:solidFill>
                <a:srgbClr val="A87E46"/>
              </a:solidFill>
            </a:ln>
          </c:spPr>
          <c:marker>
            <c:symbol val="triangle"/>
            <c:size val="7"/>
            <c:spPr>
              <a:solidFill>
                <a:srgbClr val="A87E46"/>
              </a:solidFill>
              <a:ln>
                <a:solidFill>
                  <a:srgbClr val="A87E46"/>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Master!$BJ$16:$BQ$16</c:f>
              <c:numCache>
                <c:formatCode>0</c:formatCode>
                <c:ptCount val="8"/>
                <c:pt idx="0">
                  <c:v>10</c:v>
                </c:pt>
                <c:pt idx="1">
                  <c:v>18.57591614262801</c:v>
                </c:pt>
                <c:pt idx="2">
                  <c:v>42.857142857142854</c:v>
                </c:pt>
                <c:pt idx="3">
                  <c:v>22.188480783384765</c:v>
                </c:pt>
                <c:pt idx="4">
                  <c:v>30</c:v>
                </c:pt>
                <c:pt idx="5">
                  <c:v>33.971406579262826</c:v>
                </c:pt>
                <c:pt idx="6">
                  <c:v>33.333333333333336</c:v>
                </c:pt>
                <c:pt idx="7">
                  <c:v>6.666666666666667</c:v>
                </c:pt>
              </c:numCache>
            </c:numRef>
          </c:val>
        </c:ser>
        <c:ser>
          <c:idx val="10"/>
          <c:order val="3"/>
          <c:tx>
            <c:strRef>
              <c:f>Master!$F$18</c:f>
              <c:strCache>
                <c:ptCount val="1"/>
                <c:pt idx="0">
                  <c:v>F7C Hornet</c:v>
                </c:pt>
              </c:strCache>
            </c:strRef>
          </c:tx>
          <c:spPr>
            <a:ln w="19050">
              <a:solidFill>
                <a:srgbClr val="00B0F0"/>
              </a:solidFill>
            </a:ln>
          </c:spPr>
          <c:marker>
            <c:spPr>
              <a:solidFill>
                <a:srgbClr val="00B0F0"/>
              </a:solidFill>
              <a:ln>
                <a:solidFill>
                  <a:srgbClr val="00B0F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Master!$BJ$18:$BQ$18</c:f>
              <c:numCache>
                <c:formatCode>0</c:formatCode>
                <c:ptCount val="8"/>
                <c:pt idx="0">
                  <c:v>10</c:v>
                </c:pt>
                <c:pt idx="1">
                  <c:v>23.591763525504064</c:v>
                </c:pt>
                <c:pt idx="2">
                  <c:v>42.857142857142854</c:v>
                </c:pt>
                <c:pt idx="3">
                  <c:v>29.887196881968489</c:v>
                </c:pt>
                <c:pt idx="4">
                  <c:v>30</c:v>
                </c:pt>
                <c:pt idx="5">
                  <c:v>44.621993127147761</c:v>
                </c:pt>
                <c:pt idx="6">
                  <c:v>44.444444444444443</c:v>
                </c:pt>
                <c:pt idx="7">
                  <c:v>3.3333333333333335</c:v>
                </c:pt>
              </c:numCache>
            </c:numRef>
          </c:val>
        </c:ser>
        <c:ser>
          <c:idx val="13"/>
          <c:order val="4"/>
          <c:tx>
            <c:strRef>
              <c:f>Master!$F$21</c:f>
              <c:strCache>
                <c:ptCount val="1"/>
                <c:pt idx="0">
                  <c:v>F7C-M Super Hornet</c:v>
                </c:pt>
              </c:strCache>
            </c:strRef>
          </c:tx>
          <c:spPr>
            <a:ln w="19050">
              <a:solidFill>
                <a:schemeClr val="bg1"/>
              </a:solidFill>
            </a:ln>
          </c:spPr>
          <c:marker>
            <c:spPr>
              <a:solidFill>
                <a:schemeClr val="bg1"/>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Master!$BJ$21:$BQ$21</c:f>
              <c:numCache>
                <c:formatCode>0</c:formatCode>
                <c:ptCount val="8"/>
                <c:pt idx="0">
                  <c:v>20</c:v>
                </c:pt>
                <c:pt idx="1">
                  <c:v>36.214204480351448</c:v>
                </c:pt>
                <c:pt idx="2">
                  <c:v>57.142857142857146</c:v>
                </c:pt>
                <c:pt idx="3">
                  <c:v>26.133309162679762</c:v>
                </c:pt>
                <c:pt idx="4">
                  <c:v>30</c:v>
                </c:pt>
                <c:pt idx="5">
                  <c:v>40.565448297407059</c:v>
                </c:pt>
                <c:pt idx="6">
                  <c:v>44.444444444444443</c:v>
                </c:pt>
                <c:pt idx="7">
                  <c:v>0</c:v>
                </c:pt>
              </c:numCache>
            </c:numRef>
          </c:val>
        </c:ser>
        <c:ser>
          <c:idx val="16"/>
          <c:order val="5"/>
          <c:tx>
            <c:strRef>
              <c:f>Master!$F$24</c:f>
              <c:strCache>
                <c:ptCount val="1"/>
                <c:pt idx="0">
                  <c:v>Cutlass</c:v>
                </c:pt>
              </c:strCache>
            </c:strRef>
          </c:tx>
          <c:spPr>
            <a:ln w="19050">
              <a:solidFill>
                <a:srgbClr val="7030A0"/>
              </a:solidFill>
            </a:ln>
          </c:spPr>
          <c:marker>
            <c:symbol val="star"/>
            <c:size val="5"/>
            <c:spPr>
              <a:solidFill>
                <a:srgbClr val="7030A0"/>
              </a:solidFill>
              <a:ln>
                <a:solidFill>
                  <a:schemeClr val="bg1"/>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Master!$BJ$24:$BQ$24</c:f>
              <c:numCache>
                <c:formatCode>0</c:formatCode>
                <c:ptCount val="8"/>
                <c:pt idx="0">
                  <c:v>20</c:v>
                </c:pt>
                <c:pt idx="1">
                  <c:v>31.521549755623159</c:v>
                </c:pt>
                <c:pt idx="2">
                  <c:v>57.142857142857146</c:v>
                </c:pt>
                <c:pt idx="3">
                  <c:v>20.469089182168755</c:v>
                </c:pt>
                <c:pt idx="4">
                  <c:v>60</c:v>
                </c:pt>
                <c:pt idx="5">
                  <c:v>50.996563573883158</c:v>
                </c:pt>
                <c:pt idx="6">
                  <c:v>44.444444444444443</c:v>
                </c:pt>
                <c:pt idx="7">
                  <c:v>8.3333333333333339</c:v>
                </c:pt>
              </c:numCache>
            </c:numRef>
          </c:val>
        </c:ser>
        <c:ser>
          <c:idx val="23"/>
          <c:order val="6"/>
          <c:tx>
            <c:strRef>
              <c:f>Master!$F$31</c:f>
              <c:strCache>
                <c:ptCount val="1"/>
                <c:pt idx="0">
                  <c:v>Vanduul Scythe</c:v>
                </c:pt>
              </c:strCache>
            </c:strRef>
          </c:tx>
          <c:spPr>
            <a:ln w="19050">
              <a:solidFill>
                <a:srgbClr val="FFFF00"/>
              </a:solidFill>
            </a:ln>
          </c:spPr>
          <c:marker>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Master!$BJ$31:$BQ$31</c:f>
              <c:numCache>
                <c:formatCode>0</c:formatCode>
                <c:ptCount val="8"/>
                <c:pt idx="0">
                  <c:v>10</c:v>
                </c:pt>
                <c:pt idx="1">
                  <c:v>31.303876521531617</c:v>
                </c:pt>
                <c:pt idx="2">
                  <c:v>42.857142857142854</c:v>
                </c:pt>
                <c:pt idx="3">
                  <c:v>27.384116953357143</c:v>
                </c:pt>
                <c:pt idx="4">
                  <c:v>20</c:v>
                </c:pt>
                <c:pt idx="5">
                  <c:v>77.777777777777771</c:v>
                </c:pt>
                <c:pt idx="6">
                  <c:v>22.222222222222221</c:v>
                </c:pt>
                <c:pt idx="7">
                  <c:v>0</c:v>
                </c:pt>
              </c:numCache>
            </c:numRef>
          </c:val>
        </c:ser>
        <c:ser>
          <c:idx val="24"/>
          <c:order val="7"/>
          <c:tx>
            <c:strRef>
              <c:f>Master!$F$32</c:f>
              <c:strCache>
                <c:ptCount val="1"/>
                <c:pt idx="0">
                  <c:v>Avenger</c:v>
                </c:pt>
              </c:strCache>
            </c:strRef>
          </c:tx>
          <c:spPr>
            <a:ln w="19050">
              <a:solidFill>
                <a:schemeClr val="accent6">
                  <a:lumMod val="75000"/>
                </a:schemeClr>
              </a:solidFill>
            </a:ln>
          </c:spPr>
          <c:marker>
            <c:symbol val="diamond"/>
            <c:size val="7"/>
            <c:spPr>
              <a:solidFill>
                <a:schemeClr val="accent6">
                  <a:lumMod val="75000"/>
                </a:schemeClr>
              </a:solidFill>
              <a:ln>
                <a:solidFill>
                  <a:schemeClr val="accent6">
                    <a:lumMod val="75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Master!$BJ$32:$BQ$32</c:f>
              <c:numCache>
                <c:formatCode>0</c:formatCode>
                <c:ptCount val="8"/>
                <c:pt idx="0">
                  <c:v>10</c:v>
                </c:pt>
                <c:pt idx="1">
                  <c:v>18.186428174199484</c:v>
                </c:pt>
                <c:pt idx="2">
                  <c:v>42.857142857142854</c:v>
                </c:pt>
                <c:pt idx="3">
                  <c:v>34.895353104361405</c:v>
                </c:pt>
                <c:pt idx="4">
                  <c:v>20</c:v>
                </c:pt>
                <c:pt idx="5">
                  <c:v>25.664594945658429</c:v>
                </c:pt>
                <c:pt idx="6">
                  <c:v>33.333333333333336</c:v>
                </c:pt>
                <c:pt idx="7">
                  <c:v>8.3333333333333339</c:v>
                </c:pt>
              </c:numCache>
            </c:numRef>
          </c:val>
        </c:ser>
        <c:dLbls>
          <c:showLegendKey val="0"/>
          <c:showVal val="0"/>
          <c:showCatName val="0"/>
          <c:showSerName val="0"/>
          <c:showPercent val="0"/>
          <c:showBubbleSize val="0"/>
        </c:dLbls>
        <c:axId val="99208576"/>
        <c:axId val="99210752"/>
      </c:radarChart>
      <c:catAx>
        <c:axId val="99208576"/>
        <c:scaling>
          <c:orientation val="minMax"/>
        </c:scaling>
        <c:delete val="0"/>
        <c:axPos val="b"/>
        <c:majorGridlines/>
        <c:majorTickMark val="out"/>
        <c:minorTickMark val="none"/>
        <c:tickLblPos val="nextTo"/>
        <c:crossAx val="99210752"/>
        <c:crosses val="autoZero"/>
        <c:auto val="1"/>
        <c:lblAlgn val="ctr"/>
        <c:lblOffset val="100"/>
        <c:noMultiLvlLbl val="0"/>
      </c:catAx>
      <c:valAx>
        <c:axId val="99210752"/>
        <c:scaling>
          <c:orientation val="minMax"/>
          <c:max val="100"/>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99208576"/>
        <c:crosses val="autoZero"/>
        <c:crossBetween val="between"/>
      </c:valAx>
      <c:spPr>
        <a:noFill/>
      </c:spPr>
    </c:plotArea>
    <c:legend>
      <c:legendPos val="r"/>
      <c:layout>
        <c:manualLayout>
          <c:xMode val="edge"/>
          <c:yMode val="edge"/>
          <c:x val="1.0235384293777443E-2"/>
          <c:y val="0.79845709576412549"/>
          <c:w val="0.27354042691566238"/>
          <c:h val="0.18909757412106495"/>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43"/>
          <c:y val="3.6633615917643747E-2"/>
          <c:w val="0.60520326361919885"/>
          <c:h val="0.46234090925705401"/>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Master!$F$18:$F$23</c:f>
              <c:strCache>
                <c:ptCount val="6"/>
                <c:pt idx="0">
                  <c:v>F7C Hornet</c:v>
                </c:pt>
                <c:pt idx="1">
                  <c:v>F7C-S Hornet Ghost</c:v>
                </c:pt>
                <c:pt idx="2">
                  <c:v>F7C-R Hornet Tracker</c:v>
                </c:pt>
                <c:pt idx="3">
                  <c:v>F7C-M Super Hornet</c:v>
                </c:pt>
                <c:pt idx="4">
                  <c:v>F7A Hornet (sale?)</c:v>
                </c:pt>
                <c:pt idx="5">
                  <c:v>T3A Gladiator</c:v>
                </c:pt>
              </c:strCache>
            </c:strRef>
          </c:cat>
          <c:val>
            <c:numRef>
              <c:f>Master!$BH$18:$BH$23</c:f>
              <c:numCache>
                <c:formatCode>0</c:formatCode>
                <c:ptCount val="6"/>
                <c:pt idx="0">
                  <c:v>21.840223102744403</c:v>
                </c:pt>
                <c:pt idx="1">
                  <c:v>22.646560270313682</c:v>
                </c:pt>
                <c:pt idx="2">
                  <c:v>22.337861211512109</c:v>
                </c:pt>
                <c:pt idx="3">
                  <c:v>26.89908671210992</c:v>
                </c:pt>
                <c:pt idx="4">
                  <c:v>27.549234117249014</c:v>
                </c:pt>
                <c:pt idx="5">
                  <c:v>26.218583648602003</c:v>
                </c:pt>
              </c:numCache>
            </c:numRef>
          </c:val>
        </c:ser>
        <c:dLbls>
          <c:showLegendKey val="0"/>
          <c:showVal val="0"/>
          <c:showCatName val="0"/>
          <c:showSerName val="0"/>
          <c:showPercent val="0"/>
          <c:showBubbleSize val="0"/>
        </c:dLbls>
        <c:gapWidth val="150"/>
        <c:axId val="118200192"/>
        <c:axId val="118201728"/>
      </c:barChart>
      <c:catAx>
        <c:axId val="118200192"/>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crossAx val="118201728"/>
        <c:crosses val="autoZero"/>
        <c:auto val="1"/>
        <c:lblAlgn val="ctr"/>
        <c:lblOffset val="100"/>
        <c:noMultiLvlLbl val="0"/>
      </c:catAx>
      <c:valAx>
        <c:axId val="118201728"/>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44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820019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43"/>
          <c:y val="3.6633615917643747E-2"/>
          <c:w val="0.60520326361919885"/>
          <c:h val="0.46234090925705401"/>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rgbClr val="00B0F0"/>
              </a:solidFill>
            </c:spPr>
          </c:dPt>
          <c:dPt>
            <c:idx val="1"/>
            <c:invertIfNegative val="0"/>
            <c:bubble3D val="0"/>
            <c:spPr>
              <a:solidFill>
                <a:srgbClr val="FFFF00"/>
              </a:solidFill>
            </c:spPr>
          </c:dPt>
          <c:dPt>
            <c:idx val="2"/>
            <c:invertIfNegative val="0"/>
            <c:bubble3D val="0"/>
            <c:spPr>
              <a:solidFill>
                <a:srgbClr val="7030A0"/>
              </a:solidFill>
              <a:ln>
                <a:noFill/>
              </a:ln>
            </c:spPr>
          </c:dPt>
          <c:dPt>
            <c:idx val="3"/>
            <c:invertIfNegative val="0"/>
            <c:bubble3D val="0"/>
            <c:spPr>
              <a:solidFill>
                <a:schemeClr val="accent2">
                  <a:lumMod val="20000"/>
                  <a:lumOff val="80000"/>
                </a:schemeClr>
              </a:solidFill>
            </c:spPr>
          </c:dPt>
          <c:dPt>
            <c:idx val="4"/>
            <c:invertIfNegative val="0"/>
            <c:bubble3D val="0"/>
            <c:spPr>
              <a:solidFill>
                <a:srgbClr val="FF0000"/>
              </a:solidFill>
            </c:spPr>
          </c:dPt>
          <c:dPt>
            <c:idx val="5"/>
            <c:invertIfNegative val="0"/>
            <c:bubble3D val="0"/>
            <c:spPr>
              <a:solidFill>
                <a:schemeClr val="accent6">
                  <a:lumMod val="75000"/>
                </a:schemeClr>
              </a:solidFill>
            </c:spPr>
          </c:dPt>
          <c:cat>
            <c:strRef>
              <c:f>Master!$F$18:$F$23</c:f>
              <c:strCache>
                <c:ptCount val="6"/>
                <c:pt idx="0">
                  <c:v>F7C Hornet</c:v>
                </c:pt>
                <c:pt idx="1">
                  <c:v>F7C-S Hornet Ghost</c:v>
                </c:pt>
                <c:pt idx="2">
                  <c:v>F7C-R Hornet Tracker</c:v>
                </c:pt>
                <c:pt idx="3">
                  <c:v>F7C-M Super Hornet</c:v>
                </c:pt>
                <c:pt idx="4">
                  <c:v>F7A Hornet (sale?)</c:v>
                </c:pt>
                <c:pt idx="5">
                  <c:v>T3A Gladiator</c:v>
                </c:pt>
              </c:strCache>
            </c:strRef>
          </c:cat>
          <c:val>
            <c:numRef>
              <c:f>Master!$BI$18:$BI$23</c:f>
              <c:numCache>
                <c:formatCode>0</c:formatCode>
                <c:ptCount val="6"/>
                <c:pt idx="0">
                  <c:v>5.0365785863321877</c:v>
                </c:pt>
                <c:pt idx="1">
                  <c:v>5.5196020282098495</c:v>
                </c:pt>
                <c:pt idx="2">
                  <c:v>6.2673860614663131</c:v>
                </c:pt>
                <c:pt idx="3">
                  <c:v>6.134037254347275</c:v>
                </c:pt>
                <c:pt idx="4">
                  <c:v>5.4447974619404249</c:v>
                </c:pt>
                <c:pt idx="5">
                  <c:v>5.7211328426582693</c:v>
                </c:pt>
              </c:numCache>
            </c:numRef>
          </c:val>
        </c:ser>
        <c:dLbls>
          <c:showLegendKey val="0"/>
          <c:showVal val="0"/>
          <c:showCatName val="0"/>
          <c:showSerName val="0"/>
          <c:showPercent val="0"/>
          <c:showBubbleSize val="0"/>
        </c:dLbls>
        <c:gapWidth val="150"/>
        <c:axId val="122955264"/>
        <c:axId val="122956800"/>
      </c:barChart>
      <c:catAx>
        <c:axId val="122955264"/>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22956800"/>
        <c:crosses val="autoZero"/>
        <c:auto val="1"/>
        <c:lblAlgn val="ctr"/>
        <c:lblOffset val="100"/>
        <c:noMultiLvlLbl val="0"/>
      </c:catAx>
      <c:valAx>
        <c:axId val="122956800"/>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 / Ship Rating [%]</a:t>
                </a:r>
                <a:endParaRPr lang="de-DE"/>
              </a:p>
            </c:rich>
          </c:tx>
          <c:layout>
            <c:manualLayout>
              <c:xMode val="edge"/>
              <c:yMode val="edge"/>
              <c:x val="6.5838436862058924E-2"/>
              <c:y val="4.3318858793252773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22955264"/>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2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035008"/>
        <c:axId val="123040896"/>
      </c:barChart>
      <c:dateAx>
        <c:axId val="123035008"/>
        <c:scaling>
          <c:orientation val="minMax"/>
        </c:scaling>
        <c:delete val="0"/>
        <c:axPos val="b"/>
        <c:majorTickMark val="out"/>
        <c:minorTickMark val="none"/>
        <c:tickLblPos val="nextTo"/>
        <c:txPr>
          <a:bodyPr/>
          <a:lstStyle/>
          <a:p>
            <a:pPr>
              <a:defRPr sz="1200"/>
            </a:pPr>
            <a:endParaRPr lang="de-DE"/>
          </a:p>
        </c:txPr>
        <c:crossAx val="123040896"/>
        <c:crosses val="autoZero"/>
        <c:auto val="0"/>
        <c:lblOffset val="100"/>
        <c:baseTimeUnit val="days"/>
      </c:dateAx>
      <c:valAx>
        <c:axId val="123040896"/>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035008"/>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180928"/>
        <c:axId val="123182464"/>
      </c:barChart>
      <c:dateAx>
        <c:axId val="123180928"/>
        <c:scaling>
          <c:orientation val="minMax"/>
        </c:scaling>
        <c:delete val="0"/>
        <c:axPos val="b"/>
        <c:majorTickMark val="out"/>
        <c:minorTickMark val="none"/>
        <c:tickLblPos val="nextTo"/>
        <c:txPr>
          <a:bodyPr/>
          <a:lstStyle/>
          <a:p>
            <a:pPr>
              <a:defRPr sz="1200"/>
            </a:pPr>
            <a:endParaRPr lang="de-DE"/>
          </a:p>
        </c:txPr>
        <c:crossAx val="123182464"/>
        <c:crosses val="autoZero"/>
        <c:auto val="0"/>
        <c:lblOffset val="100"/>
        <c:baseTimeUnit val="days"/>
      </c:dateAx>
      <c:valAx>
        <c:axId val="123182464"/>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180928"/>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321728"/>
        <c:axId val="123335808"/>
      </c:barChart>
      <c:dateAx>
        <c:axId val="123321728"/>
        <c:scaling>
          <c:orientation val="minMax"/>
        </c:scaling>
        <c:delete val="0"/>
        <c:axPos val="b"/>
        <c:majorTickMark val="out"/>
        <c:minorTickMark val="none"/>
        <c:tickLblPos val="nextTo"/>
        <c:txPr>
          <a:bodyPr/>
          <a:lstStyle/>
          <a:p>
            <a:pPr>
              <a:defRPr sz="1200"/>
            </a:pPr>
            <a:endParaRPr lang="de-DE"/>
          </a:p>
        </c:txPr>
        <c:crossAx val="123335808"/>
        <c:crosses val="autoZero"/>
        <c:auto val="0"/>
        <c:lblOffset val="100"/>
        <c:baseTimeUnit val="days"/>
      </c:dateAx>
      <c:valAx>
        <c:axId val="123335808"/>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321728"/>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405440"/>
        <c:axId val="123406976"/>
      </c:barChart>
      <c:dateAx>
        <c:axId val="123405440"/>
        <c:scaling>
          <c:orientation val="minMax"/>
        </c:scaling>
        <c:delete val="0"/>
        <c:axPos val="b"/>
        <c:majorTickMark val="out"/>
        <c:minorTickMark val="none"/>
        <c:tickLblPos val="nextTo"/>
        <c:txPr>
          <a:bodyPr/>
          <a:lstStyle/>
          <a:p>
            <a:pPr>
              <a:defRPr sz="1200"/>
            </a:pPr>
            <a:endParaRPr lang="de-DE"/>
          </a:p>
        </c:txPr>
        <c:crossAx val="123406976"/>
        <c:crosses val="autoZero"/>
        <c:auto val="0"/>
        <c:lblOffset val="100"/>
        <c:baseTimeUnit val="days"/>
      </c:dateAx>
      <c:valAx>
        <c:axId val="123406976"/>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405440"/>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550720"/>
        <c:axId val="123581184"/>
      </c:barChart>
      <c:dateAx>
        <c:axId val="123550720"/>
        <c:scaling>
          <c:orientation val="minMax"/>
        </c:scaling>
        <c:delete val="0"/>
        <c:axPos val="b"/>
        <c:majorTickMark val="out"/>
        <c:minorTickMark val="none"/>
        <c:tickLblPos val="nextTo"/>
        <c:txPr>
          <a:bodyPr/>
          <a:lstStyle/>
          <a:p>
            <a:pPr>
              <a:defRPr sz="1200"/>
            </a:pPr>
            <a:endParaRPr lang="de-DE"/>
          </a:p>
        </c:txPr>
        <c:crossAx val="123581184"/>
        <c:crosses val="autoZero"/>
        <c:auto val="0"/>
        <c:lblOffset val="100"/>
        <c:baseTimeUnit val="days"/>
      </c:dateAx>
      <c:valAx>
        <c:axId val="123581184"/>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550720"/>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663488"/>
        <c:axId val="123665024"/>
      </c:barChart>
      <c:dateAx>
        <c:axId val="123663488"/>
        <c:scaling>
          <c:orientation val="minMax"/>
        </c:scaling>
        <c:delete val="0"/>
        <c:axPos val="b"/>
        <c:majorTickMark val="out"/>
        <c:minorTickMark val="none"/>
        <c:tickLblPos val="nextTo"/>
        <c:txPr>
          <a:bodyPr/>
          <a:lstStyle/>
          <a:p>
            <a:pPr>
              <a:defRPr sz="1200"/>
            </a:pPr>
            <a:endParaRPr lang="de-DE"/>
          </a:p>
        </c:txPr>
        <c:crossAx val="123665024"/>
        <c:crosses val="autoZero"/>
        <c:auto val="0"/>
        <c:lblOffset val="100"/>
        <c:baseTimeUnit val="days"/>
      </c:dateAx>
      <c:valAx>
        <c:axId val="123665024"/>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663488"/>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706368"/>
        <c:axId val="123724544"/>
      </c:barChart>
      <c:dateAx>
        <c:axId val="123706368"/>
        <c:scaling>
          <c:orientation val="minMax"/>
        </c:scaling>
        <c:delete val="0"/>
        <c:axPos val="b"/>
        <c:majorTickMark val="out"/>
        <c:minorTickMark val="none"/>
        <c:tickLblPos val="nextTo"/>
        <c:txPr>
          <a:bodyPr/>
          <a:lstStyle/>
          <a:p>
            <a:pPr>
              <a:defRPr sz="1200"/>
            </a:pPr>
            <a:endParaRPr lang="de-DE"/>
          </a:p>
        </c:txPr>
        <c:crossAx val="123724544"/>
        <c:crosses val="autoZero"/>
        <c:auto val="0"/>
        <c:lblOffset val="100"/>
        <c:baseTimeUnit val="days"/>
      </c:dateAx>
      <c:valAx>
        <c:axId val="123724544"/>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706368"/>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815040"/>
        <c:axId val="123816576"/>
      </c:barChart>
      <c:dateAx>
        <c:axId val="123815040"/>
        <c:scaling>
          <c:orientation val="minMax"/>
        </c:scaling>
        <c:delete val="0"/>
        <c:axPos val="b"/>
        <c:majorTickMark val="out"/>
        <c:minorTickMark val="none"/>
        <c:tickLblPos val="nextTo"/>
        <c:txPr>
          <a:bodyPr/>
          <a:lstStyle/>
          <a:p>
            <a:pPr>
              <a:defRPr sz="1200"/>
            </a:pPr>
            <a:endParaRPr lang="de-DE"/>
          </a:p>
        </c:txPr>
        <c:crossAx val="123816576"/>
        <c:crosses val="autoZero"/>
        <c:auto val="0"/>
        <c:lblOffset val="100"/>
        <c:baseTimeUnit val="days"/>
      </c:dateAx>
      <c:valAx>
        <c:axId val="123816576"/>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815040"/>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38"/>
          <c:y val="3.6633615917643733E-2"/>
          <c:w val="0.60520326361919874"/>
          <c:h val="0.4623409092570539"/>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chemeClr val="tx2"/>
              </a:solidFill>
            </c:spPr>
          </c:dPt>
          <c:dPt>
            <c:idx val="1"/>
            <c:invertIfNegative val="0"/>
            <c:bubble3D val="0"/>
            <c:spPr>
              <a:solidFill>
                <a:srgbClr val="C00000"/>
              </a:solidFill>
            </c:spPr>
          </c:dPt>
          <c:dPt>
            <c:idx val="2"/>
            <c:invertIfNegative val="0"/>
            <c:bubble3D val="0"/>
            <c:spPr>
              <a:solidFill>
                <a:srgbClr val="A87E46"/>
              </a:solidFill>
            </c:spPr>
          </c:dPt>
          <c:dPt>
            <c:idx val="3"/>
            <c:invertIfNegative val="0"/>
            <c:bubble3D val="0"/>
            <c:spPr>
              <a:solidFill>
                <a:srgbClr val="00B0F0"/>
              </a:solidFill>
            </c:spPr>
          </c:dPt>
          <c:dPt>
            <c:idx val="4"/>
            <c:invertIfNegative val="0"/>
            <c:bubble3D val="0"/>
            <c:spPr>
              <a:solidFill>
                <a:schemeClr val="bg1"/>
              </a:solidFill>
            </c:spPr>
          </c:dPt>
          <c:dPt>
            <c:idx val="5"/>
            <c:invertIfNegative val="0"/>
            <c:bubble3D val="0"/>
            <c:spPr>
              <a:solidFill>
                <a:srgbClr val="7030A0"/>
              </a:solidFill>
            </c:spPr>
          </c:dPt>
          <c:dPt>
            <c:idx val="6"/>
            <c:invertIfNegative val="0"/>
            <c:bubble3D val="0"/>
            <c:spPr>
              <a:solidFill>
                <a:srgbClr val="FFFF00"/>
              </a:solidFill>
            </c:spPr>
          </c:dPt>
          <c:dPt>
            <c:idx val="7"/>
            <c:invertIfNegative val="0"/>
            <c:bubble3D val="0"/>
            <c:spPr>
              <a:solidFill>
                <a:schemeClr val="accent6">
                  <a:lumMod val="75000"/>
                </a:schemeClr>
              </a:solidFill>
            </c:spPr>
          </c:dPt>
          <c:cat>
            <c:strRef>
              <c:f>(Master!$F$8,Master!$F$12,Master!$F$16,Master!$F$18,Master!$F$21,Master!$F$24,Master!$F$31,Master!$F$32)</c:f>
              <c:strCache>
                <c:ptCount val="8"/>
                <c:pt idx="0">
                  <c:v>M50</c:v>
                </c:pt>
                <c:pt idx="1">
                  <c:v>Aurora  (LN) 2944</c:v>
                </c:pt>
                <c:pt idx="2">
                  <c:v>Origin 325a</c:v>
                </c:pt>
                <c:pt idx="3">
                  <c:v>F7C Hornet</c:v>
                </c:pt>
                <c:pt idx="4">
                  <c:v>F7C-M Super Hornet</c:v>
                </c:pt>
                <c:pt idx="5">
                  <c:v>Cutlass</c:v>
                </c:pt>
                <c:pt idx="6">
                  <c:v>Vanduul Scythe</c:v>
                </c:pt>
                <c:pt idx="7">
                  <c:v>Avenger</c:v>
                </c:pt>
              </c:strCache>
            </c:strRef>
          </c:cat>
          <c:val>
            <c:numRef>
              <c:f>(Master!$BH$8,Master!$BH$12,Master!$BH$16,Master!$BH$18,Master!$BH$21,Master!$BH$24,Master!$BH$31,Master!$BH$32)</c:f>
              <c:numCache>
                <c:formatCode>0</c:formatCode>
                <c:ptCount val="8"/>
                <c:pt idx="0">
                  <c:v>31.652323070348089</c:v>
                </c:pt>
                <c:pt idx="1">
                  <c:v>15.673288693868839</c:v>
                </c:pt>
                <c:pt idx="2">
                  <c:v>19.239465643986453</c:v>
                </c:pt>
                <c:pt idx="3">
                  <c:v>21.840223102744403</c:v>
                </c:pt>
                <c:pt idx="4">
                  <c:v>26.89908671210992</c:v>
                </c:pt>
                <c:pt idx="5">
                  <c:v>30.525223058635675</c:v>
                </c:pt>
                <c:pt idx="6">
                  <c:v>27.356013399544416</c:v>
                </c:pt>
                <c:pt idx="7">
                  <c:v>16.915546305260087</c:v>
                </c:pt>
              </c:numCache>
            </c:numRef>
          </c:val>
        </c:ser>
        <c:dLbls>
          <c:showLegendKey val="0"/>
          <c:showVal val="0"/>
          <c:showCatName val="0"/>
          <c:showSerName val="0"/>
          <c:showPercent val="0"/>
          <c:showBubbleSize val="0"/>
        </c:dLbls>
        <c:gapWidth val="150"/>
        <c:axId val="112627712"/>
        <c:axId val="112629248"/>
      </c:barChart>
      <c:catAx>
        <c:axId val="112627712"/>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crossAx val="112629248"/>
        <c:crosses val="autoZero"/>
        <c:auto val="1"/>
        <c:lblAlgn val="ctr"/>
        <c:lblOffset val="100"/>
        <c:noMultiLvlLbl val="0"/>
      </c:catAx>
      <c:valAx>
        <c:axId val="112629248"/>
        <c:scaling>
          <c:orientation val="minMax"/>
        </c:scaling>
        <c:delete val="0"/>
        <c:axPos val="l"/>
        <c:majorGridlines>
          <c:spPr>
            <a:ln>
              <a:solidFill>
                <a:srgbClr val="00B050">
                  <a:alpha val="64000"/>
                </a:srgbClr>
              </a:solidFill>
            </a:ln>
          </c:spPr>
        </c:majorGridlines>
        <c:title>
          <c:tx>
            <c:rich>
              <a:bodyPr rot="-5400000" vert="horz"/>
              <a:lstStyle/>
              <a:p>
                <a:pPr algn="ctr" rtl="0">
                  <a:defRPr/>
                </a:pPr>
                <a:r>
                  <a:rPr lang="en-US"/>
                  <a:t>Ship  Rating= </a:t>
                </a:r>
              </a:p>
              <a:p>
                <a:pPr algn="ctr" rtl="0">
                  <a:defRPr/>
                </a:pPr>
                <a:r>
                  <a:rPr lang="en-US"/>
                  <a:t>Weighted  Spec AVG.</a:t>
                </a:r>
                <a:endParaRPr lang="de-DE"/>
              </a:p>
            </c:rich>
          </c:tx>
          <c:layout>
            <c:manualLayout>
              <c:xMode val="edge"/>
              <c:yMode val="edge"/>
              <c:x val="4.1100418003305154E-3"/>
              <c:y val="5.318658134787113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62771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23935744"/>
        <c:axId val="123953920"/>
      </c:barChart>
      <c:dateAx>
        <c:axId val="123935744"/>
        <c:scaling>
          <c:orientation val="minMax"/>
        </c:scaling>
        <c:delete val="0"/>
        <c:axPos val="b"/>
        <c:majorTickMark val="out"/>
        <c:minorTickMark val="none"/>
        <c:tickLblPos val="nextTo"/>
        <c:txPr>
          <a:bodyPr/>
          <a:lstStyle/>
          <a:p>
            <a:pPr>
              <a:defRPr sz="1200"/>
            </a:pPr>
            <a:endParaRPr lang="de-DE"/>
          </a:p>
        </c:txPr>
        <c:crossAx val="123953920"/>
        <c:crosses val="autoZero"/>
        <c:auto val="0"/>
        <c:lblOffset val="100"/>
        <c:baseTimeUnit val="days"/>
      </c:dateAx>
      <c:valAx>
        <c:axId val="123953920"/>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23935744"/>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38"/>
          <c:y val="3.6633615917643733E-2"/>
          <c:w val="0.60520326361919874"/>
          <c:h val="0.4623409092570539"/>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chemeClr val="tx2"/>
              </a:solidFill>
            </c:spPr>
          </c:dPt>
          <c:dPt>
            <c:idx val="1"/>
            <c:invertIfNegative val="0"/>
            <c:bubble3D val="0"/>
            <c:spPr>
              <a:solidFill>
                <a:srgbClr val="C00000"/>
              </a:solidFill>
            </c:spPr>
          </c:dPt>
          <c:dPt>
            <c:idx val="2"/>
            <c:invertIfNegative val="0"/>
            <c:bubble3D val="0"/>
            <c:spPr>
              <a:solidFill>
                <a:srgbClr val="A87E46"/>
              </a:solidFill>
            </c:spPr>
          </c:dPt>
          <c:dPt>
            <c:idx val="3"/>
            <c:invertIfNegative val="0"/>
            <c:bubble3D val="0"/>
            <c:spPr>
              <a:solidFill>
                <a:srgbClr val="00B0F0"/>
              </a:solidFill>
            </c:spPr>
          </c:dPt>
          <c:dPt>
            <c:idx val="4"/>
            <c:invertIfNegative val="0"/>
            <c:bubble3D val="0"/>
            <c:spPr>
              <a:solidFill>
                <a:schemeClr val="bg1"/>
              </a:solidFill>
            </c:spPr>
          </c:dPt>
          <c:dPt>
            <c:idx val="5"/>
            <c:invertIfNegative val="0"/>
            <c:bubble3D val="0"/>
            <c:spPr>
              <a:solidFill>
                <a:srgbClr val="7030A0"/>
              </a:solidFill>
            </c:spPr>
          </c:dPt>
          <c:dPt>
            <c:idx val="6"/>
            <c:invertIfNegative val="0"/>
            <c:bubble3D val="0"/>
            <c:spPr>
              <a:solidFill>
                <a:srgbClr val="FFFF00"/>
              </a:solidFill>
            </c:spPr>
          </c:dPt>
          <c:dPt>
            <c:idx val="7"/>
            <c:invertIfNegative val="0"/>
            <c:bubble3D val="0"/>
            <c:spPr>
              <a:solidFill>
                <a:schemeClr val="accent6">
                  <a:lumMod val="75000"/>
                </a:schemeClr>
              </a:solidFill>
            </c:spPr>
          </c:dPt>
          <c:cat>
            <c:strRef>
              <c:f>(Master!$F$8,Master!$F$12,Master!$F$16,Master!$F$18,Master!$F$21,Master!$F$24,Master!$F$31,Master!$F$32)</c:f>
              <c:strCache>
                <c:ptCount val="8"/>
                <c:pt idx="0">
                  <c:v>M50</c:v>
                </c:pt>
                <c:pt idx="1">
                  <c:v>Aurora  (LN) 2944</c:v>
                </c:pt>
                <c:pt idx="2">
                  <c:v>Origin 325a</c:v>
                </c:pt>
                <c:pt idx="3">
                  <c:v>F7C Hornet</c:v>
                </c:pt>
                <c:pt idx="4">
                  <c:v>F7C-M Super Hornet</c:v>
                </c:pt>
                <c:pt idx="5">
                  <c:v>Cutlass</c:v>
                </c:pt>
                <c:pt idx="6">
                  <c:v>Vanduul Scythe</c:v>
                </c:pt>
                <c:pt idx="7">
                  <c:v>Avenger</c:v>
                </c:pt>
              </c:strCache>
            </c:strRef>
          </c:cat>
          <c:val>
            <c:numRef>
              <c:f>(Master!$BI$8,Master!$BI$12,Master!$BI$16,Master!$BI$18,Master!$BI$21,Master!$BI$24,Master!$BI$31,Master!$BI$32)</c:f>
              <c:numCache>
                <c:formatCode>0</c:formatCode>
                <c:ptCount val="8"/>
                <c:pt idx="0">
                  <c:v>2.527460617099035</c:v>
                </c:pt>
                <c:pt idx="1">
                  <c:v>2.2330986612714847</c:v>
                </c:pt>
                <c:pt idx="2">
                  <c:v>3.6383546869390013</c:v>
                </c:pt>
                <c:pt idx="3">
                  <c:v>5.0365785863321877</c:v>
                </c:pt>
                <c:pt idx="4">
                  <c:v>6.134037254347275</c:v>
                </c:pt>
                <c:pt idx="5">
                  <c:v>3.2759793370849657</c:v>
                </c:pt>
                <c:pt idx="6">
                  <c:v>10.966510200824663</c:v>
                </c:pt>
                <c:pt idx="7">
                  <c:v>3.5470329433783823</c:v>
                </c:pt>
              </c:numCache>
            </c:numRef>
          </c:val>
        </c:ser>
        <c:dLbls>
          <c:showLegendKey val="0"/>
          <c:showVal val="0"/>
          <c:showCatName val="0"/>
          <c:showSerName val="0"/>
          <c:showPercent val="0"/>
          <c:showBubbleSize val="0"/>
        </c:dLbls>
        <c:gapWidth val="150"/>
        <c:axId val="112652672"/>
        <c:axId val="112654208"/>
      </c:barChart>
      <c:catAx>
        <c:axId val="112652672"/>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654208"/>
        <c:crosses val="autoZero"/>
        <c:auto val="1"/>
        <c:lblAlgn val="ctr"/>
        <c:lblOffset val="100"/>
        <c:noMultiLvlLbl val="0"/>
      </c:catAx>
      <c:valAx>
        <c:axId val="112654208"/>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6.5838436862058924E-2"/>
              <c:y val="4.3318858793252781E-3"/>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65267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a:pPr>
            <a:r>
              <a:rPr lang="de-DE" sz="3200" b="1" i="0" baseline="0">
                <a:effectLst>
                  <a:glow rad="88900">
                    <a:srgbClr val="00B050">
                      <a:alpha val="45000"/>
                    </a:srgbClr>
                  </a:glow>
                </a:effectLst>
              </a:rPr>
              <a:t>Spec Comparison </a:t>
            </a:r>
          </a:p>
          <a:p>
            <a:pPr algn="ctr" rtl="0">
              <a:defRPr sz="2800"/>
            </a:pPr>
            <a:r>
              <a:rPr lang="de-DE" sz="3200" b="1" i="0" baseline="0">
                <a:effectLst>
                  <a:glow rad="88900">
                    <a:srgbClr val="00B050">
                      <a:alpha val="45000"/>
                    </a:srgbClr>
                  </a:glow>
                </a:effectLst>
              </a:rPr>
              <a:t>While Trading (Full Cargo)</a:t>
            </a:r>
            <a:endParaRPr lang="de-DE" sz="3200">
              <a:effectLst/>
            </a:endParaRPr>
          </a:p>
        </c:rich>
      </c:tx>
      <c:layout>
        <c:manualLayout>
          <c:xMode val="edge"/>
          <c:yMode val="edge"/>
          <c:x val="0.23320948598239413"/>
          <c:y val="0"/>
        </c:manualLayout>
      </c:layout>
      <c:overlay val="1"/>
    </c:title>
    <c:autoTitleDeleted val="0"/>
    <c:plotArea>
      <c:layout>
        <c:manualLayout>
          <c:layoutTarget val="inner"/>
          <c:xMode val="edge"/>
          <c:yMode val="edge"/>
          <c:x val="0.16580549555199459"/>
          <c:y val="0.13657689281372923"/>
          <c:w val="0.5777947181381109"/>
          <c:h val="0.54415662949472121"/>
        </c:manualLayout>
      </c:layout>
      <c:radarChart>
        <c:radarStyle val="marker"/>
        <c:varyColors val="0"/>
        <c:ser>
          <c:idx val="13"/>
          <c:order val="0"/>
          <c:tx>
            <c:strRef>
              <c:f>Master!$F$21</c:f>
              <c:strCache>
                <c:ptCount val="1"/>
                <c:pt idx="0">
                  <c:v>F7C-M Super Hornet</c:v>
                </c:pt>
              </c:strCache>
            </c:strRef>
          </c:tx>
          <c:spPr>
            <a:ln w="19050">
              <a:solidFill>
                <a:schemeClr val="bg1"/>
              </a:solidFill>
            </a:ln>
          </c:spPr>
          <c:marker>
            <c:spPr>
              <a:solidFill>
                <a:schemeClr val="bg1"/>
              </a:solidFill>
              <a:ln>
                <a:solidFill>
                  <a:prstClr val="white"/>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Master!$BJ$21:$BQ$21</c:f>
              <c:numCache>
                <c:formatCode>0</c:formatCode>
                <c:ptCount val="8"/>
                <c:pt idx="0">
                  <c:v>20</c:v>
                </c:pt>
                <c:pt idx="1">
                  <c:v>36.214204480351448</c:v>
                </c:pt>
                <c:pt idx="2">
                  <c:v>57.142857142857146</c:v>
                </c:pt>
                <c:pt idx="3">
                  <c:v>26.133309162679762</c:v>
                </c:pt>
                <c:pt idx="4">
                  <c:v>30</c:v>
                </c:pt>
                <c:pt idx="5">
                  <c:v>40.565448297407059</c:v>
                </c:pt>
                <c:pt idx="6">
                  <c:v>44.444444444444443</c:v>
                </c:pt>
                <c:pt idx="7">
                  <c:v>0</c:v>
                </c:pt>
              </c:numCache>
            </c:numRef>
          </c:val>
        </c:ser>
        <c:ser>
          <c:idx val="15"/>
          <c:order val="1"/>
          <c:tx>
            <c:strRef>
              <c:f>Master!$F$23</c:f>
              <c:strCache>
                <c:ptCount val="1"/>
                <c:pt idx="0">
                  <c:v>T3A Gladiator</c:v>
                </c:pt>
              </c:strCache>
            </c:strRef>
          </c:tx>
          <c:spPr>
            <a:ln w="19050">
              <a:solidFill>
                <a:schemeClr val="accent6">
                  <a:lumMod val="75000"/>
                </a:schemeClr>
              </a:solidFill>
            </a:ln>
          </c:spPr>
          <c:marker>
            <c:spPr>
              <a:solidFill>
                <a:schemeClr val="accent6">
                  <a:lumMod val="75000"/>
                </a:schemeClr>
              </a:solidFill>
              <a:ln>
                <a:solidFill>
                  <a:srgbClr val="F79646">
                    <a:lumMod val="75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Master!$BJ$23:$BQ$23</c:f>
              <c:numCache>
                <c:formatCode>0</c:formatCode>
                <c:ptCount val="8"/>
                <c:pt idx="0">
                  <c:v>20</c:v>
                </c:pt>
                <c:pt idx="1">
                  <c:v>40.621830730414082</c:v>
                </c:pt>
                <c:pt idx="2">
                  <c:v>57.142857142857146</c:v>
                </c:pt>
                <c:pt idx="3">
                  <c:v>19.482918638814816</c:v>
                </c:pt>
                <c:pt idx="4">
                  <c:v>40</c:v>
                </c:pt>
                <c:pt idx="5">
                  <c:v>23.48525954060409</c:v>
                </c:pt>
                <c:pt idx="6">
                  <c:v>44.444444444444443</c:v>
                </c:pt>
                <c:pt idx="7">
                  <c:v>8.3333333333333339</c:v>
                </c:pt>
              </c:numCache>
            </c:numRef>
          </c:val>
        </c:ser>
        <c:ser>
          <c:idx val="16"/>
          <c:order val="2"/>
          <c:tx>
            <c:strRef>
              <c:f>Master!$F$24</c:f>
              <c:strCache>
                <c:ptCount val="1"/>
                <c:pt idx="0">
                  <c:v>Cutlass</c:v>
                </c:pt>
              </c:strCache>
            </c:strRef>
          </c:tx>
          <c:spPr>
            <a:ln w="19050">
              <a:solidFill>
                <a:srgbClr val="FFFF00"/>
              </a:solidFill>
            </a:ln>
          </c:spPr>
          <c:marker>
            <c:spPr>
              <a:solidFill>
                <a:srgbClr val="FFFF00"/>
              </a:solidFill>
              <a:ln>
                <a:solidFill>
                  <a:srgbClr val="FFFF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Master!$BJ$24:$BQ$24</c:f>
              <c:numCache>
                <c:formatCode>0</c:formatCode>
                <c:ptCount val="8"/>
                <c:pt idx="0">
                  <c:v>20</c:v>
                </c:pt>
                <c:pt idx="1">
                  <c:v>31.521549755623159</c:v>
                </c:pt>
                <c:pt idx="2">
                  <c:v>57.142857142857146</c:v>
                </c:pt>
                <c:pt idx="3">
                  <c:v>20.469089182168755</c:v>
                </c:pt>
                <c:pt idx="4">
                  <c:v>60</c:v>
                </c:pt>
                <c:pt idx="5">
                  <c:v>50.996563573883158</c:v>
                </c:pt>
                <c:pt idx="6">
                  <c:v>44.444444444444443</c:v>
                </c:pt>
                <c:pt idx="7">
                  <c:v>8.3333333333333339</c:v>
                </c:pt>
              </c:numCache>
            </c:numRef>
          </c:val>
        </c:ser>
        <c:ser>
          <c:idx val="17"/>
          <c:order val="3"/>
          <c:tx>
            <c:strRef>
              <c:f>Master!$F$25</c:f>
              <c:strCache>
                <c:ptCount val="1"/>
                <c:pt idx="0">
                  <c:v>Freelancer</c:v>
                </c:pt>
              </c:strCache>
            </c:strRef>
          </c:tx>
          <c:spPr>
            <a:ln w="19050">
              <a:solidFill>
                <a:schemeClr val="accent5"/>
              </a:solidFill>
            </a:ln>
          </c:spPr>
          <c:marker>
            <c:symbol val="circle"/>
            <c:size val="5"/>
            <c:spPr>
              <a:solidFill>
                <a:schemeClr val="accent5"/>
              </a:solidFill>
              <a:ln>
                <a:solidFill>
                  <a:srgbClr val="4BACC6"/>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Master!$BJ$25:$BQ$25</c:f>
              <c:numCache>
                <c:formatCode>0</c:formatCode>
                <c:ptCount val="8"/>
                <c:pt idx="0">
                  <c:v>20</c:v>
                </c:pt>
                <c:pt idx="1">
                  <c:v>32.04087414635174</c:v>
                </c:pt>
                <c:pt idx="2">
                  <c:v>71.428571428571431</c:v>
                </c:pt>
                <c:pt idx="3">
                  <c:v>6.8116653659320212</c:v>
                </c:pt>
                <c:pt idx="4">
                  <c:v>50</c:v>
                </c:pt>
                <c:pt idx="5">
                  <c:v>19.795064042486725</c:v>
                </c:pt>
                <c:pt idx="6">
                  <c:v>55.555555555555557</c:v>
                </c:pt>
                <c:pt idx="7">
                  <c:v>16.666666666666668</c:v>
                </c:pt>
              </c:numCache>
            </c:numRef>
          </c:val>
        </c:ser>
        <c:ser>
          <c:idx val="18"/>
          <c:order val="4"/>
          <c:tx>
            <c:strRef>
              <c:f>Master!$F$26</c:f>
              <c:strCache>
                <c:ptCount val="1"/>
                <c:pt idx="0">
                  <c:v>Caterpillar</c:v>
                </c:pt>
              </c:strCache>
            </c:strRef>
          </c:tx>
          <c:spPr>
            <a:ln w="19050">
              <a:solidFill>
                <a:schemeClr val="accent4">
                  <a:lumMod val="60000"/>
                  <a:lumOff val="40000"/>
                </a:schemeClr>
              </a:solidFill>
            </a:ln>
          </c:spPr>
          <c:marker>
            <c:spPr>
              <a:solidFill>
                <a:schemeClr val="accent4">
                  <a:lumMod val="60000"/>
                  <a:lumOff val="40000"/>
                </a:schemeClr>
              </a:solidFill>
              <a:ln>
                <a:solidFill>
                  <a:schemeClr val="accent4">
                    <a:lumMod val="60000"/>
                    <a:lumOff val="40000"/>
                  </a:scheme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Master!$BJ$26:$BQ$26</c:f>
              <c:numCache>
                <c:formatCode>0</c:formatCode>
                <c:ptCount val="8"/>
                <c:pt idx="0">
                  <c:v>50</c:v>
                </c:pt>
                <c:pt idx="1">
                  <c:v>37.283034549609354</c:v>
                </c:pt>
                <c:pt idx="2">
                  <c:v>71.428571428571431</c:v>
                </c:pt>
                <c:pt idx="3">
                  <c:v>9.2831384407713387</c:v>
                </c:pt>
                <c:pt idx="4">
                  <c:v>60</c:v>
                </c:pt>
                <c:pt idx="5">
                  <c:v>16.010713563776026</c:v>
                </c:pt>
                <c:pt idx="6">
                  <c:v>55.555555555555557</c:v>
                </c:pt>
                <c:pt idx="7">
                  <c:v>16.666666666666668</c:v>
                </c:pt>
              </c:numCache>
            </c:numRef>
          </c:val>
        </c:ser>
        <c:ser>
          <c:idx val="19"/>
          <c:order val="5"/>
          <c:tx>
            <c:strRef>
              <c:f>Master!$F$27</c:f>
              <c:strCache>
                <c:ptCount val="1"/>
                <c:pt idx="0">
                  <c:v>Constellation</c:v>
                </c:pt>
              </c:strCache>
            </c:strRef>
          </c:tx>
          <c:spPr>
            <a:ln w="19050">
              <a:solidFill>
                <a:srgbClr val="FF0000"/>
              </a:solidFill>
            </a:ln>
          </c:spPr>
          <c:marker>
            <c:spPr>
              <a:solidFill>
                <a:srgbClr val="FF0000"/>
              </a:solidFill>
              <a:ln>
                <a:solidFill>
                  <a:srgbClr val="FF0000"/>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Master!$BJ$27:$BQ$27</c:f>
              <c:numCache>
                <c:formatCode>0</c:formatCode>
                <c:ptCount val="8"/>
                <c:pt idx="0">
                  <c:v>40</c:v>
                </c:pt>
                <c:pt idx="1">
                  <c:v>59.561765542577639</c:v>
                </c:pt>
                <c:pt idx="2">
                  <c:v>85.714285714285708</c:v>
                </c:pt>
                <c:pt idx="3">
                  <c:v>4.1584622621545018</c:v>
                </c:pt>
                <c:pt idx="4">
                  <c:v>100</c:v>
                </c:pt>
                <c:pt idx="5">
                  <c:v>28.505475372279498</c:v>
                </c:pt>
                <c:pt idx="6">
                  <c:v>66.666666666666671</c:v>
                </c:pt>
                <c:pt idx="7">
                  <c:v>29.166666666666668</c:v>
                </c:pt>
              </c:numCache>
            </c:numRef>
          </c:val>
        </c:ser>
        <c:ser>
          <c:idx val="20"/>
          <c:order val="6"/>
          <c:tx>
            <c:strRef>
              <c:f>Master!$F$28</c:f>
              <c:strCache>
                <c:ptCount val="1"/>
                <c:pt idx="0">
                  <c:v>Retaliator</c:v>
                </c:pt>
              </c:strCache>
            </c:strRef>
          </c:tx>
          <c:spPr>
            <a:ln w="19050">
              <a:solidFill>
                <a:schemeClr val="tx2">
                  <a:lumMod val="60000"/>
                  <a:lumOff val="40000"/>
                </a:schemeClr>
              </a:solidFill>
            </a:ln>
          </c:spPr>
          <c:marker>
            <c:spPr>
              <a:solidFill>
                <a:schemeClr val="accent1"/>
              </a:solidFill>
              <a:ln>
                <a:solidFill>
                  <a:srgbClr val="1F497D">
                    <a:lumMod val="60000"/>
                    <a:lumOff val="40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Master!$BJ$28:$BQ$28</c:f>
              <c:numCache>
                <c:formatCode>0</c:formatCode>
                <c:ptCount val="8"/>
                <c:pt idx="0">
                  <c:v>60</c:v>
                </c:pt>
                <c:pt idx="1">
                  <c:v>100</c:v>
                </c:pt>
                <c:pt idx="2">
                  <c:v>85.714285714285708</c:v>
                </c:pt>
                <c:pt idx="3">
                  <c:v>3.050420620870069</c:v>
                </c:pt>
                <c:pt idx="4">
                  <c:v>40</c:v>
                </c:pt>
                <c:pt idx="5">
                  <c:v>17.608787984092054</c:v>
                </c:pt>
                <c:pt idx="6">
                  <c:v>66.666666666666671</c:v>
                </c:pt>
                <c:pt idx="7">
                  <c:v>25</c:v>
                </c:pt>
              </c:numCache>
            </c:numRef>
          </c:val>
        </c:ser>
        <c:ser>
          <c:idx val="21"/>
          <c:order val="7"/>
          <c:tx>
            <c:strRef>
              <c:f>Master!$F$29</c:f>
              <c:strCache>
                <c:ptCount val="1"/>
                <c:pt idx="0">
                  <c:v>Starfarer</c:v>
                </c:pt>
              </c:strCache>
            </c:strRef>
          </c:tx>
          <c:spPr>
            <a:ln w="19050">
              <a:solidFill>
                <a:schemeClr val="accent3">
                  <a:lumMod val="60000"/>
                  <a:lumOff val="40000"/>
                </a:schemeClr>
              </a:solidFill>
            </a:ln>
          </c:spPr>
          <c:marker>
            <c:spPr>
              <a:solidFill>
                <a:schemeClr val="accent3">
                  <a:lumMod val="60000"/>
                  <a:lumOff val="40000"/>
                </a:schemeClr>
              </a:solidFill>
              <a:ln>
                <a:solidFill>
                  <a:srgbClr val="9BBB59">
                    <a:lumMod val="60000"/>
                    <a:lumOff val="40000"/>
                  </a:srgbClr>
                </a:solidFill>
              </a:ln>
            </c:spPr>
          </c:marker>
          <c:cat>
            <c:strRef>
              <c:f>Master!$BJ$7:$BQ$7</c:f>
              <c:strCache>
                <c:ptCount val="8"/>
                <c:pt idx="0">
                  <c:v>Crew [%]</c:v>
                </c:pt>
                <c:pt idx="1">
                  <c:v>Firepower [%]</c:v>
                </c:pt>
                <c:pt idx="2">
                  <c:v>Powerplant [%]</c:v>
                </c:pt>
                <c:pt idx="3">
                  <c:v>Agility [%]</c:v>
                </c:pt>
                <c:pt idx="4">
                  <c:v>Upgrade [%]</c:v>
                </c:pt>
                <c:pt idx="5">
                  <c:v>Acceleration [%]</c:v>
                </c:pt>
                <c:pt idx="6">
                  <c:v>Shield [%]</c:v>
                </c:pt>
                <c:pt idx="7">
                  <c:v>Cargo [%]</c:v>
                </c:pt>
              </c:strCache>
            </c:strRef>
          </c:cat>
          <c:val>
            <c:numRef>
              <c:f>Master!$BJ$29:$BQ$29</c:f>
              <c:numCache>
                <c:formatCode>0</c:formatCode>
                <c:ptCount val="8"/>
                <c:pt idx="0">
                  <c:v>20</c:v>
                </c:pt>
                <c:pt idx="1">
                  <c:v>19.711630908568065</c:v>
                </c:pt>
                <c:pt idx="2">
                  <c:v>85.714285714285708</c:v>
                </c:pt>
                <c:pt idx="3">
                  <c:v>0.60237135566298483</c:v>
                </c:pt>
                <c:pt idx="4">
                  <c:v>40</c:v>
                </c:pt>
                <c:pt idx="5">
                  <c:v>10.368467353951891</c:v>
                </c:pt>
                <c:pt idx="6">
                  <c:v>77.777777777777771</c:v>
                </c:pt>
                <c:pt idx="7">
                  <c:v>62.5</c:v>
                </c:pt>
              </c:numCache>
            </c:numRef>
          </c:val>
        </c:ser>
        <c:dLbls>
          <c:showLegendKey val="0"/>
          <c:showVal val="0"/>
          <c:showCatName val="0"/>
          <c:showSerName val="0"/>
          <c:showPercent val="0"/>
          <c:showBubbleSize val="0"/>
        </c:dLbls>
        <c:axId val="111141632"/>
        <c:axId val="111143552"/>
      </c:radarChart>
      <c:catAx>
        <c:axId val="111141632"/>
        <c:scaling>
          <c:orientation val="minMax"/>
        </c:scaling>
        <c:delete val="0"/>
        <c:axPos val="b"/>
        <c:majorGridlines/>
        <c:majorTickMark val="out"/>
        <c:minorTickMark val="none"/>
        <c:tickLblPos val="nextTo"/>
        <c:crossAx val="111143552"/>
        <c:crosses val="autoZero"/>
        <c:auto val="1"/>
        <c:lblAlgn val="ctr"/>
        <c:lblOffset val="100"/>
        <c:noMultiLvlLbl val="0"/>
      </c:catAx>
      <c:valAx>
        <c:axId val="111143552"/>
        <c:scaling>
          <c:orientation val="minMax"/>
        </c:scaling>
        <c:delete val="0"/>
        <c:axPos val="l"/>
        <c:majorGridlines>
          <c:spPr>
            <a:ln>
              <a:solidFill>
                <a:srgbClr val="00B050">
                  <a:alpha val="47000"/>
                </a:srgbClr>
              </a:solidFill>
            </a:ln>
          </c:spPr>
        </c:majorGridlines>
        <c:numFmt formatCode="0" sourceLinked="1"/>
        <c:majorTickMark val="cross"/>
        <c:minorTickMark val="none"/>
        <c:tickLblPos val="nextTo"/>
        <c:spPr>
          <a:ln>
            <a:solidFill>
              <a:srgbClr val="00B050">
                <a:alpha val="64000"/>
              </a:srgbClr>
            </a:solidFill>
            <a:tailEnd type="stealth" w="lg" len="lg"/>
          </a:ln>
          <a:effectLst>
            <a:glow rad="101600">
              <a:srgbClr val="00B050">
                <a:alpha val="12000"/>
              </a:srgbClr>
            </a:glow>
          </a:effectLst>
        </c:spPr>
        <c:crossAx val="111141632"/>
        <c:crosses val="autoZero"/>
        <c:crossBetween val="between"/>
      </c:valAx>
      <c:spPr>
        <a:noFill/>
      </c:spPr>
    </c:plotArea>
    <c:legend>
      <c:legendPos val="r"/>
      <c:layout>
        <c:manualLayout>
          <c:xMode val="edge"/>
          <c:yMode val="edge"/>
          <c:x val="1.0235384293777443E-2"/>
          <c:y val="0.79845709576412549"/>
          <c:w val="0.27354042691566238"/>
          <c:h val="0.18909757412106495"/>
        </c:manualLayout>
      </c:layout>
      <c:overlay val="0"/>
    </c:legend>
    <c:plotVisOnly val="1"/>
    <c:dispBlanksAs val="gap"/>
    <c:showDLblsOverMax val="0"/>
  </c:chart>
  <c:spPr>
    <a:solidFill>
      <a:schemeClr val="tx1"/>
    </a:solidFill>
  </c:spPr>
  <c:txPr>
    <a:bodyPr/>
    <a:lstStyle/>
    <a:p>
      <a:pPr>
        <a:defRPr sz="1400">
          <a:solidFill>
            <a:schemeClr val="bg1"/>
          </a:solidFill>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6856663750364638"/>
          <c:y val="3.6633615917643733E-2"/>
          <c:w val="0.60520326361919874"/>
          <c:h val="0.4623409092570539"/>
        </c:manualLayout>
      </c:layout>
      <c:barChart>
        <c:barDir val="col"/>
        <c:grouping val="clustered"/>
        <c:varyColors val="0"/>
        <c:ser>
          <c:idx val="0"/>
          <c:order val="0"/>
          <c:tx>
            <c:strRef>
              <c:f>Master!$BH$7</c:f>
              <c:strCache>
                <c:ptCount val="1"/>
                <c:pt idx="0">
                  <c:v>Ship Rating [%]</c:v>
                </c:pt>
              </c:strCache>
            </c:strRef>
          </c:tx>
          <c:invertIfNegative val="0"/>
          <c:dPt>
            <c:idx val="0"/>
            <c:invertIfNegative val="0"/>
            <c:bubble3D val="0"/>
            <c:spPr>
              <a:solidFill>
                <a:sysClr val="window" lastClr="FFFFFF"/>
              </a:solidFill>
            </c:spPr>
          </c:dPt>
          <c:dPt>
            <c:idx val="1"/>
            <c:invertIfNegative val="0"/>
            <c:bubble3D val="0"/>
            <c:spPr>
              <a:solidFill>
                <a:schemeClr val="accent6">
                  <a:lumMod val="75000"/>
                </a:schemeClr>
              </a:solidFill>
            </c:spPr>
          </c:dPt>
          <c:dPt>
            <c:idx val="2"/>
            <c:invertIfNegative val="0"/>
            <c:bubble3D val="0"/>
            <c:spPr>
              <a:solidFill>
                <a:srgbClr val="FFFF00"/>
              </a:solidFill>
            </c:spPr>
          </c:dPt>
          <c:dPt>
            <c:idx val="3"/>
            <c:invertIfNegative val="0"/>
            <c:bubble3D val="0"/>
            <c:spPr>
              <a:solidFill>
                <a:srgbClr val="4BACC6"/>
              </a:solidFill>
            </c:spPr>
          </c:dPt>
          <c:dPt>
            <c:idx val="4"/>
            <c:invertIfNegative val="0"/>
            <c:bubble3D val="0"/>
            <c:spPr>
              <a:solidFill>
                <a:schemeClr val="accent4">
                  <a:lumMod val="60000"/>
                  <a:lumOff val="40000"/>
                </a:schemeClr>
              </a:solidFill>
            </c:spPr>
          </c:dPt>
          <c:dPt>
            <c:idx val="5"/>
            <c:invertIfNegative val="0"/>
            <c:bubble3D val="0"/>
            <c:spPr>
              <a:solidFill>
                <a:srgbClr val="FF0000"/>
              </a:solidFill>
            </c:spPr>
          </c:dPt>
          <c:dPt>
            <c:idx val="6"/>
            <c:invertIfNegative val="0"/>
            <c:bubble3D val="0"/>
            <c:spPr>
              <a:solidFill>
                <a:srgbClr val="4F81BD"/>
              </a:solidFill>
            </c:spPr>
          </c:dPt>
          <c:dPt>
            <c:idx val="7"/>
            <c:invertIfNegative val="0"/>
            <c:bubble3D val="0"/>
            <c:spPr>
              <a:solidFill>
                <a:schemeClr val="accent3">
                  <a:lumMod val="60000"/>
                  <a:lumOff val="40000"/>
                </a:schemeClr>
              </a:solidFill>
            </c:spPr>
          </c:dPt>
          <c:cat>
            <c:strRef>
              <c:f>(Master!$F$21,Master!$F$23:$F$29)</c:f>
              <c:strCache>
                <c:ptCount val="8"/>
                <c:pt idx="0">
                  <c:v>F7C-M Super Hornet</c:v>
                </c:pt>
                <c:pt idx="1">
                  <c:v>T3A Gladiator</c:v>
                </c:pt>
                <c:pt idx="2">
                  <c:v>Cutlass</c:v>
                </c:pt>
                <c:pt idx="3">
                  <c:v>Freelancer</c:v>
                </c:pt>
                <c:pt idx="4">
                  <c:v>Caterpillar</c:v>
                </c:pt>
                <c:pt idx="5">
                  <c:v>Constellation</c:v>
                </c:pt>
                <c:pt idx="6">
                  <c:v>Retaliator</c:v>
                </c:pt>
                <c:pt idx="7">
                  <c:v>Starfarer</c:v>
                </c:pt>
              </c:strCache>
            </c:strRef>
          </c:cat>
          <c:val>
            <c:numRef>
              <c:f>(Master!$BH$21,Master!$BH$23:$BH$29)</c:f>
              <c:numCache>
                <c:formatCode>0</c:formatCode>
                <c:ptCount val="8"/>
                <c:pt idx="0">
                  <c:v>26.89908671210992</c:v>
                </c:pt>
                <c:pt idx="1">
                  <c:v>26.218583648602003</c:v>
                </c:pt>
                <c:pt idx="2">
                  <c:v>30.525223058635675</c:v>
                </c:pt>
                <c:pt idx="3">
                  <c:v>27.091720149929071</c:v>
                </c:pt>
                <c:pt idx="4">
                  <c:v>31.572499658773992</c:v>
                </c:pt>
                <c:pt idx="5">
                  <c:v>43.045317271500295</c:v>
                </c:pt>
                <c:pt idx="6">
                  <c:v>45.49846105475666</c:v>
                </c:pt>
                <c:pt idx="7">
                  <c:v>24.354739141949253</c:v>
                </c:pt>
              </c:numCache>
            </c:numRef>
          </c:val>
        </c:ser>
        <c:dLbls>
          <c:showLegendKey val="0"/>
          <c:showVal val="0"/>
          <c:showCatName val="0"/>
          <c:showSerName val="0"/>
          <c:showPercent val="0"/>
          <c:showBubbleSize val="0"/>
        </c:dLbls>
        <c:gapWidth val="150"/>
        <c:axId val="113292032"/>
        <c:axId val="113293568"/>
      </c:barChart>
      <c:catAx>
        <c:axId val="113292032"/>
        <c:scaling>
          <c:orientation val="minMax"/>
        </c:scaling>
        <c:delete val="0"/>
        <c:axPos val="b"/>
        <c:majorTickMark val="out"/>
        <c:minorTickMark val="none"/>
        <c:tickLblPos val="nextTo"/>
        <c:spPr>
          <a:ln>
            <a:solidFill>
              <a:srgbClr val="00B050">
                <a:alpha val="64000"/>
              </a:srgbClr>
            </a:solidFill>
          </a:ln>
          <a:effectLst>
            <a:glow rad="38100">
              <a:srgbClr val="00B050">
                <a:alpha val="30000"/>
              </a:srgbClr>
            </a:glow>
          </a:effectLst>
        </c:spPr>
        <c:txPr>
          <a:bodyPr/>
          <a:lstStyle/>
          <a:p>
            <a:pPr>
              <a:defRPr sz="1100"/>
            </a:pPr>
            <a:endParaRPr lang="de-DE"/>
          </a:p>
        </c:txPr>
        <c:crossAx val="113293568"/>
        <c:crosses val="autoZero"/>
        <c:auto val="1"/>
        <c:lblAlgn val="ctr"/>
        <c:lblOffset val="100"/>
        <c:noMultiLvlLbl val="0"/>
      </c:catAx>
      <c:valAx>
        <c:axId val="113293568"/>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Ship  Rating= </a:t>
                </a:r>
              </a:p>
              <a:p>
                <a:pPr algn="ctr" rtl="0">
                  <a:defRPr sz="1200"/>
                </a:pPr>
                <a:r>
                  <a:rPr lang="en-US" sz="1200"/>
                  <a:t>Weighted  Spec AVG.</a:t>
                </a:r>
                <a:endParaRPr lang="de-DE" sz="1200"/>
              </a:p>
            </c:rich>
          </c:tx>
          <c:layout>
            <c:manualLayout>
              <c:xMode val="edge"/>
              <c:yMode val="edge"/>
              <c:x val="4.1100418003305154E-3"/>
              <c:y val="5.318658134787113E-5"/>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3292032"/>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05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5"/>
    </mc:Choice>
    <mc:Fallback>
      <c:style val="45"/>
    </mc:Fallback>
  </mc:AlternateContent>
  <c:chart>
    <c:autoTitleDeleted val="1"/>
    <c:plotArea>
      <c:layout>
        <c:manualLayout>
          <c:layoutTarget val="inner"/>
          <c:xMode val="edge"/>
          <c:yMode val="edge"/>
          <c:x val="0.37183192378730484"/>
          <c:y val="3.6633615917643733E-2"/>
          <c:w val="0.61582239720034992"/>
          <c:h val="0.4623409092570539"/>
        </c:manualLayout>
      </c:layout>
      <c:barChart>
        <c:barDir val="col"/>
        <c:grouping val="clustered"/>
        <c:varyColors val="0"/>
        <c:ser>
          <c:idx val="0"/>
          <c:order val="0"/>
          <c:tx>
            <c:strRef>
              <c:f>Master!$BI$7</c:f>
              <c:strCache>
                <c:ptCount val="1"/>
                <c:pt idx="0">
                  <c:v>$/Ship Rating</c:v>
                </c:pt>
              </c:strCache>
            </c:strRef>
          </c:tx>
          <c:invertIfNegative val="0"/>
          <c:dPt>
            <c:idx val="0"/>
            <c:invertIfNegative val="0"/>
            <c:bubble3D val="0"/>
            <c:spPr>
              <a:solidFill>
                <a:sysClr val="window" lastClr="FFFFFF"/>
              </a:solidFill>
            </c:spPr>
          </c:dPt>
          <c:dPt>
            <c:idx val="1"/>
            <c:invertIfNegative val="0"/>
            <c:bubble3D val="0"/>
            <c:spPr>
              <a:solidFill>
                <a:schemeClr val="accent6">
                  <a:lumMod val="75000"/>
                </a:schemeClr>
              </a:solidFill>
            </c:spPr>
          </c:dPt>
          <c:dPt>
            <c:idx val="2"/>
            <c:invertIfNegative val="0"/>
            <c:bubble3D val="0"/>
            <c:spPr>
              <a:solidFill>
                <a:srgbClr val="FFFF00"/>
              </a:solidFill>
            </c:spPr>
          </c:dPt>
          <c:dPt>
            <c:idx val="3"/>
            <c:invertIfNegative val="0"/>
            <c:bubble3D val="0"/>
            <c:spPr>
              <a:solidFill>
                <a:srgbClr val="4BACC6"/>
              </a:solidFill>
            </c:spPr>
          </c:dPt>
          <c:dPt>
            <c:idx val="4"/>
            <c:invertIfNegative val="0"/>
            <c:bubble3D val="0"/>
            <c:spPr>
              <a:solidFill>
                <a:schemeClr val="accent4">
                  <a:lumMod val="60000"/>
                  <a:lumOff val="40000"/>
                </a:schemeClr>
              </a:solidFill>
            </c:spPr>
          </c:dPt>
          <c:dPt>
            <c:idx val="5"/>
            <c:invertIfNegative val="0"/>
            <c:bubble3D val="0"/>
            <c:spPr>
              <a:solidFill>
                <a:srgbClr val="FF0000"/>
              </a:solidFill>
            </c:spPr>
          </c:dPt>
          <c:dPt>
            <c:idx val="6"/>
            <c:invertIfNegative val="0"/>
            <c:bubble3D val="0"/>
            <c:spPr>
              <a:solidFill>
                <a:srgbClr val="4F81BD"/>
              </a:solidFill>
            </c:spPr>
          </c:dPt>
          <c:dPt>
            <c:idx val="7"/>
            <c:invertIfNegative val="0"/>
            <c:bubble3D val="0"/>
            <c:spPr>
              <a:solidFill>
                <a:schemeClr val="accent3">
                  <a:lumMod val="60000"/>
                  <a:lumOff val="40000"/>
                </a:schemeClr>
              </a:solidFill>
            </c:spPr>
          </c:dPt>
          <c:cat>
            <c:strRef>
              <c:f>(Master!$F$21,Master!$F$23:$F$29)</c:f>
              <c:strCache>
                <c:ptCount val="8"/>
                <c:pt idx="0">
                  <c:v>F7C-M Super Hornet</c:v>
                </c:pt>
                <c:pt idx="1">
                  <c:v>T3A Gladiator</c:v>
                </c:pt>
                <c:pt idx="2">
                  <c:v>Cutlass</c:v>
                </c:pt>
                <c:pt idx="3">
                  <c:v>Freelancer</c:v>
                </c:pt>
                <c:pt idx="4">
                  <c:v>Caterpillar</c:v>
                </c:pt>
                <c:pt idx="5">
                  <c:v>Constellation</c:v>
                </c:pt>
                <c:pt idx="6">
                  <c:v>Retaliator</c:v>
                </c:pt>
                <c:pt idx="7">
                  <c:v>Starfarer</c:v>
                </c:pt>
              </c:strCache>
            </c:strRef>
          </c:cat>
          <c:val>
            <c:numRef>
              <c:f>(Master!$BI$21,Master!$BI$23:$BI$29)</c:f>
              <c:numCache>
                <c:formatCode>0</c:formatCode>
                <c:ptCount val="8"/>
                <c:pt idx="0">
                  <c:v>6.134037254347275</c:v>
                </c:pt>
                <c:pt idx="1">
                  <c:v>5.7211328426582693</c:v>
                </c:pt>
                <c:pt idx="2">
                  <c:v>3.2759793370849657</c:v>
                </c:pt>
                <c:pt idx="3">
                  <c:v>4.0602811261612706</c:v>
                </c:pt>
                <c:pt idx="4">
                  <c:v>7.1264550615799136</c:v>
                </c:pt>
                <c:pt idx="5">
                  <c:v>5.2270494042558573</c:v>
                </c:pt>
                <c:pt idx="6">
                  <c:v>5.4946913412989735</c:v>
                </c:pt>
                <c:pt idx="7">
                  <c:v>7.1854598392546656</c:v>
                </c:pt>
              </c:numCache>
            </c:numRef>
          </c:val>
        </c:ser>
        <c:dLbls>
          <c:showLegendKey val="0"/>
          <c:showVal val="0"/>
          <c:showCatName val="0"/>
          <c:showSerName val="0"/>
          <c:showPercent val="0"/>
          <c:showBubbleSize val="0"/>
        </c:dLbls>
        <c:gapWidth val="150"/>
        <c:axId val="112926080"/>
        <c:axId val="112931968"/>
      </c:barChart>
      <c:catAx>
        <c:axId val="112926080"/>
        <c:scaling>
          <c:orientation val="minMax"/>
        </c:scaling>
        <c:delete val="0"/>
        <c:axPos val="b"/>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931968"/>
        <c:crosses val="autoZero"/>
        <c:auto val="1"/>
        <c:lblAlgn val="ctr"/>
        <c:lblOffset val="100"/>
        <c:noMultiLvlLbl val="0"/>
      </c:catAx>
      <c:valAx>
        <c:axId val="112931968"/>
        <c:scaling>
          <c:orientation val="minMax"/>
        </c:scaling>
        <c:delete val="0"/>
        <c:axPos val="l"/>
        <c:majorGridlines>
          <c:spPr>
            <a:ln>
              <a:solidFill>
                <a:srgbClr val="00B050">
                  <a:alpha val="64000"/>
                </a:srgbClr>
              </a:solidFill>
            </a:ln>
          </c:spPr>
        </c:majorGridlines>
        <c:title>
          <c:tx>
            <c:rich>
              <a:bodyPr rot="-5400000" vert="horz"/>
              <a:lstStyle/>
              <a:p>
                <a:pPr algn="ctr" rtl="0">
                  <a:defRPr sz="1200"/>
                </a:pPr>
                <a:r>
                  <a:rPr lang="en-US" sz="1200"/>
                  <a:t>($] / Ship Rating [%]</a:t>
                </a:r>
                <a:endParaRPr lang="de-DE" sz="1200"/>
              </a:p>
            </c:rich>
          </c:tx>
          <c:layout>
            <c:manualLayout>
              <c:xMode val="edge"/>
              <c:yMode val="edge"/>
              <c:x val="9.0529794886750253E-2"/>
              <c:y val="1.095114848278606E-2"/>
            </c:manualLayout>
          </c:layout>
          <c:overlay val="0"/>
        </c:title>
        <c:numFmt formatCode="0" sourceLinked="1"/>
        <c:majorTickMark val="out"/>
        <c:minorTickMark val="none"/>
        <c:tickLblPos val="nextTo"/>
        <c:spPr>
          <a:ln>
            <a:solidFill>
              <a:srgbClr val="00B050">
                <a:alpha val="64000"/>
              </a:srgbClr>
            </a:solidFill>
          </a:ln>
          <a:effectLst>
            <a:glow rad="38100">
              <a:srgbClr val="00B050">
                <a:alpha val="30000"/>
              </a:srgbClr>
            </a:glow>
          </a:effectLst>
        </c:spPr>
        <c:crossAx val="112926080"/>
        <c:crosses val="autoZero"/>
        <c:crossBetween val="between"/>
      </c:valAx>
      <c:spPr>
        <a:noFill/>
        <a:ln>
          <a:solidFill>
            <a:srgbClr val="00B050">
              <a:alpha val="22000"/>
            </a:srgbClr>
          </a:solidFill>
        </a:ln>
        <a:effectLst>
          <a:glow rad="101600">
            <a:srgbClr val="00B050">
              <a:alpha val="15000"/>
            </a:srgbClr>
          </a:glow>
        </a:effectLst>
      </c:spPr>
    </c:plotArea>
    <c:plotVisOnly val="1"/>
    <c:dispBlanksAs val="gap"/>
    <c:showDLblsOverMax val="0"/>
  </c:chart>
  <c:spPr>
    <a:noFill/>
  </c:spPr>
  <c:txPr>
    <a:bodyPr/>
    <a:lstStyle/>
    <a:p>
      <a:pPr>
        <a:defRPr sz="11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6523758599956856"/>
          <c:y val="7.642113147156375E-2"/>
          <c:w val="0.38301717926004802"/>
          <c:h val="0.78886819399651764"/>
        </c:manualLayout>
      </c:layout>
      <c:barChart>
        <c:barDir val="col"/>
        <c:grouping val="percentStacked"/>
        <c:varyColors val="0"/>
        <c:ser>
          <c:idx val="0"/>
          <c:order val="0"/>
          <c:tx>
            <c:strRef>
              <c:f>Master!$B$8</c:f>
              <c:strCache>
                <c:ptCount val="1"/>
                <c:pt idx="0">
                  <c:v>Cargo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Master!$C$8</c:f>
              <c:numCache>
                <c:formatCode>General</c:formatCode>
                <c:ptCount val="1"/>
                <c:pt idx="0">
                  <c:v>0</c:v>
                </c:pt>
              </c:numCache>
            </c:numRef>
          </c:val>
        </c:ser>
        <c:ser>
          <c:idx val="1"/>
          <c:order val="1"/>
          <c:tx>
            <c:strRef>
              <c:f>Master!$B$9</c:f>
              <c:strCache>
                <c:ptCount val="1"/>
                <c:pt idx="0">
                  <c:v>Acceleration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Master!$C$9</c:f>
              <c:numCache>
                <c:formatCode>General</c:formatCode>
                <c:ptCount val="1"/>
                <c:pt idx="0">
                  <c:v>15</c:v>
                </c:pt>
              </c:numCache>
            </c:numRef>
          </c:val>
        </c:ser>
        <c:ser>
          <c:idx val="2"/>
          <c:order val="2"/>
          <c:tx>
            <c:strRef>
              <c:f>Master!$B$10</c:f>
              <c:strCache>
                <c:ptCount val="1"/>
                <c:pt idx="0">
                  <c:v>Agility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Master!$C$10</c:f>
              <c:numCache>
                <c:formatCode>General</c:formatCode>
                <c:ptCount val="1"/>
                <c:pt idx="0">
                  <c:v>20</c:v>
                </c:pt>
              </c:numCache>
            </c:numRef>
          </c:val>
        </c:ser>
        <c:ser>
          <c:idx val="3"/>
          <c:order val="3"/>
          <c:tx>
            <c:strRef>
              <c:f>Master!$B$11</c:f>
              <c:strCache>
                <c:ptCount val="1"/>
                <c:pt idx="0">
                  <c:v>Crew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Master!$C$11</c:f>
              <c:numCache>
                <c:formatCode>General</c:formatCode>
                <c:ptCount val="1"/>
                <c:pt idx="0">
                  <c:v>10</c:v>
                </c:pt>
              </c:numCache>
            </c:numRef>
          </c:val>
        </c:ser>
        <c:ser>
          <c:idx val="4"/>
          <c:order val="4"/>
          <c:tx>
            <c:strRef>
              <c:f>Master!$B$13</c:f>
              <c:strCache>
                <c:ptCount val="1"/>
                <c:pt idx="0">
                  <c:v>Upgrade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Master!$C$13</c:f>
              <c:numCache>
                <c:formatCode>General</c:formatCode>
                <c:ptCount val="1"/>
                <c:pt idx="0">
                  <c:v>15</c:v>
                </c:pt>
              </c:numCache>
            </c:numRef>
          </c:val>
        </c:ser>
        <c:ser>
          <c:idx val="5"/>
          <c:order val="5"/>
          <c:tx>
            <c:strRef>
              <c:f>Master!$B$14</c:f>
              <c:strCache>
                <c:ptCount val="1"/>
                <c:pt idx="0">
                  <c:v>Powerplant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Master!$C$14</c:f>
              <c:numCache>
                <c:formatCode>General</c:formatCode>
                <c:ptCount val="1"/>
                <c:pt idx="0">
                  <c:v>10</c:v>
                </c:pt>
              </c:numCache>
            </c:numRef>
          </c:val>
        </c:ser>
        <c:ser>
          <c:idx val="6"/>
          <c:order val="6"/>
          <c:tx>
            <c:strRef>
              <c:f>Master!$B$15</c:f>
              <c:strCache>
                <c:ptCount val="1"/>
                <c:pt idx="0">
                  <c:v>Firepower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Master!$C$15</c:f>
              <c:numCache>
                <c:formatCode>General</c:formatCode>
                <c:ptCount val="1"/>
                <c:pt idx="0">
                  <c:v>20</c:v>
                </c:pt>
              </c:numCache>
            </c:numRef>
          </c:val>
        </c:ser>
        <c:ser>
          <c:idx val="7"/>
          <c:order val="7"/>
          <c:tx>
            <c:strRef>
              <c:f>Master!$B$16</c:f>
              <c:strCache>
                <c:ptCount val="1"/>
                <c:pt idx="0">
                  <c:v>Shield [%]</c:v>
                </c:pt>
              </c:strCache>
            </c:strRef>
          </c:tx>
          <c:spPr>
            <a:effectLst>
              <a:glow rad="381000">
                <a:srgbClr val="00B050">
                  <a:alpha val="10000"/>
                </a:srgbClr>
              </a:glow>
            </a:effectLst>
          </c:spPr>
          <c:invertIfNegative val="0"/>
          <c:dLbls>
            <c:txPr>
              <a:bodyPr/>
              <a:lstStyle/>
              <a:p>
                <a:pPr>
                  <a:defRPr sz="1200"/>
                </a:pPr>
                <a:endParaRPr lang="de-DE"/>
              </a:p>
            </c:txPr>
            <c:showLegendKey val="0"/>
            <c:showVal val="1"/>
            <c:showCatName val="0"/>
            <c:showSerName val="0"/>
            <c:showPercent val="0"/>
            <c:showBubbleSize val="0"/>
            <c:showLeaderLines val="0"/>
          </c:dLbls>
          <c:cat>
            <c:strRef>
              <c:f>Settings!$A$3</c:f>
              <c:strCache>
                <c:ptCount val="1"/>
                <c:pt idx="0">
                  <c:v>Weights [%]</c:v>
                </c:pt>
              </c:strCache>
            </c:strRef>
          </c:cat>
          <c:val>
            <c:numRef>
              <c:f>Master!$C$16</c:f>
              <c:numCache>
                <c:formatCode>General</c:formatCode>
                <c:ptCount val="1"/>
                <c:pt idx="0">
                  <c:v>10</c:v>
                </c:pt>
              </c:numCache>
            </c:numRef>
          </c:val>
        </c:ser>
        <c:dLbls>
          <c:showLegendKey val="0"/>
          <c:showVal val="0"/>
          <c:showCatName val="0"/>
          <c:showSerName val="0"/>
          <c:showPercent val="0"/>
          <c:showBubbleSize val="0"/>
        </c:dLbls>
        <c:gapWidth val="100"/>
        <c:overlap val="100"/>
        <c:axId val="113017984"/>
        <c:axId val="113019520"/>
      </c:barChart>
      <c:dateAx>
        <c:axId val="113017984"/>
        <c:scaling>
          <c:orientation val="minMax"/>
        </c:scaling>
        <c:delete val="0"/>
        <c:axPos val="b"/>
        <c:majorTickMark val="out"/>
        <c:minorTickMark val="none"/>
        <c:tickLblPos val="nextTo"/>
        <c:txPr>
          <a:bodyPr/>
          <a:lstStyle/>
          <a:p>
            <a:pPr>
              <a:defRPr sz="1200"/>
            </a:pPr>
            <a:endParaRPr lang="de-DE"/>
          </a:p>
        </c:txPr>
        <c:crossAx val="113019520"/>
        <c:crosses val="autoZero"/>
        <c:auto val="0"/>
        <c:lblOffset val="100"/>
        <c:baseTimeUnit val="days"/>
      </c:dateAx>
      <c:valAx>
        <c:axId val="113019520"/>
        <c:scaling>
          <c:orientation val="minMax"/>
          <c:max val="1"/>
          <c:min val="0"/>
        </c:scaling>
        <c:delete val="0"/>
        <c:axPos val="l"/>
        <c:majorGridlines/>
        <c:numFmt formatCode="0%" sourceLinked="1"/>
        <c:majorTickMark val="out"/>
        <c:minorTickMark val="none"/>
        <c:tickLblPos val="nextTo"/>
        <c:spPr>
          <a:noFill/>
        </c:spPr>
        <c:txPr>
          <a:bodyPr/>
          <a:lstStyle/>
          <a:p>
            <a:pPr>
              <a:defRPr sz="1200"/>
            </a:pPr>
            <a:endParaRPr lang="de-DE"/>
          </a:p>
        </c:txPr>
        <c:crossAx val="113017984"/>
        <c:crosses val="autoZero"/>
        <c:crossBetween val="between"/>
        <c:majorUnit val="0.2"/>
        <c:minorUnit val="2.0000000000000004E-2"/>
      </c:valAx>
      <c:spPr>
        <a:noFill/>
        <a:ln>
          <a:noFill/>
        </a:ln>
      </c:spPr>
    </c:plotArea>
    <c:legend>
      <c:legendPos val="r"/>
      <c:layout>
        <c:manualLayout>
          <c:xMode val="edge"/>
          <c:yMode val="edge"/>
          <c:x val="0.52913497858903347"/>
          <c:y val="4.0657904553160512E-2"/>
          <c:w val="0.44754932783792839"/>
          <c:h val="0.84922441832446238"/>
        </c:manualLayout>
      </c:layout>
      <c:overlay val="0"/>
      <c:txPr>
        <a:bodyPr/>
        <a:lstStyle/>
        <a:p>
          <a:pPr>
            <a:defRPr sz="1200"/>
          </a:pPr>
          <a:endParaRPr lang="de-DE"/>
        </a:p>
      </c:txPr>
    </c:legend>
    <c:plotVisOnly val="1"/>
    <c:dispBlanksAs val="zero"/>
    <c:showDLblsOverMax val="0"/>
  </c:chart>
  <c:txPr>
    <a:bodyPr/>
    <a:lstStyle/>
    <a:p>
      <a:pPr>
        <a:defRPr sz="1400">
          <a:latin typeface="Arial" panose="020B0604020202020204" pitchFamily="34" charset="0"/>
          <a:cs typeface="Arial" panose="020B0604020202020204"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26" Type="http://schemas.openxmlformats.org/officeDocument/2006/relationships/chart" Target="../charts/chart25.xml"/><Relationship Id="rId39" Type="http://schemas.openxmlformats.org/officeDocument/2006/relationships/chart" Target="../charts/chart37.xml"/><Relationship Id="rId3" Type="http://schemas.openxmlformats.org/officeDocument/2006/relationships/image" Target="../media/image2.png"/><Relationship Id="rId21" Type="http://schemas.openxmlformats.org/officeDocument/2006/relationships/chart" Target="../charts/chart20.xml"/><Relationship Id="rId34" Type="http://schemas.openxmlformats.org/officeDocument/2006/relationships/chart" Target="../charts/chart32.xml"/><Relationship Id="rId42" Type="http://schemas.openxmlformats.org/officeDocument/2006/relationships/chart" Target="../charts/chart40.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5" Type="http://schemas.openxmlformats.org/officeDocument/2006/relationships/chart" Target="../charts/chart24.xml"/><Relationship Id="rId33" Type="http://schemas.openxmlformats.org/officeDocument/2006/relationships/chart" Target="../charts/chart31.xml"/><Relationship Id="rId38" Type="http://schemas.openxmlformats.org/officeDocument/2006/relationships/chart" Target="../charts/chart3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29" Type="http://schemas.openxmlformats.org/officeDocument/2006/relationships/chart" Target="../charts/chart28.xml"/><Relationship Id="rId41" Type="http://schemas.openxmlformats.org/officeDocument/2006/relationships/chart" Target="../charts/chart39.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24" Type="http://schemas.openxmlformats.org/officeDocument/2006/relationships/chart" Target="../charts/chart23.xml"/><Relationship Id="rId32" Type="http://schemas.openxmlformats.org/officeDocument/2006/relationships/chart" Target="../charts/chart30.xml"/><Relationship Id="rId37" Type="http://schemas.openxmlformats.org/officeDocument/2006/relationships/chart" Target="../charts/chart35.xml"/><Relationship Id="rId40" Type="http://schemas.openxmlformats.org/officeDocument/2006/relationships/chart" Target="../charts/chart38.xml"/><Relationship Id="rId5" Type="http://schemas.openxmlformats.org/officeDocument/2006/relationships/chart" Target="../charts/chart4.xml"/><Relationship Id="rId15" Type="http://schemas.openxmlformats.org/officeDocument/2006/relationships/chart" Target="../charts/chart14.xml"/><Relationship Id="rId23" Type="http://schemas.openxmlformats.org/officeDocument/2006/relationships/chart" Target="../charts/chart22.xml"/><Relationship Id="rId28" Type="http://schemas.openxmlformats.org/officeDocument/2006/relationships/chart" Target="../charts/chart27.xml"/><Relationship Id="rId36" Type="http://schemas.openxmlformats.org/officeDocument/2006/relationships/chart" Target="../charts/chart34.xml"/><Relationship Id="rId10" Type="http://schemas.openxmlformats.org/officeDocument/2006/relationships/chart" Target="../charts/chart9.xml"/><Relationship Id="rId19" Type="http://schemas.openxmlformats.org/officeDocument/2006/relationships/chart" Target="../charts/chart18.xml"/><Relationship Id="rId31" Type="http://schemas.openxmlformats.org/officeDocument/2006/relationships/image" Target="../media/image7.png"/><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chart" Target="../charts/chart21.xml"/><Relationship Id="rId27" Type="http://schemas.openxmlformats.org/officeDocument/2006/relationships/chart" Target="../charts/chart26.xml"/><Relationship Id="rId30" Type="http://schemas.openxmlformats.org/officeDocument/2006/relationships/chart" Target="../charts/chart29.xml"/><Relationship Id="rId35" Type="http://schemas.openxmlformats.org/officeDocument/2006/relationships/chart" Target="../charts/chart3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476250</xdr:colOff>
      <xdr:row>78</xdr:row>
      <xdr:rowOff>101743</xdr:rowOff>
    </xdr:from>
    <xdr:to>
      <xdr:col>78</xdr:col>
      <xdr:colOff>571500</xdr:colOff>
      <xdr:row>151</xdr:row>
      <xdr:rowOff>77932</xdr:rowOff>
    </xdr:to>
    <xdr:graphicFrame macro="">
      <xdr:nvGraphicFramePr>
        <xdr:cNvPr id="41" name="Diagramm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344632</xdr:colOff>
      <xdr:row>158</xdr:row>
      <xdr:rowOff>101742</xdr:rowOff>
    </xdr:from>
    <xdr:to>
      <xdr:col>23</xdr:col>
      <xdr:colOff>439882</xdr:colOff>
      <xdr:row>231</xdr:row>
      <xdr:rowOff>77932</xdr:rowOff>
    </xdr:to>
    <xdr:graphicFrame macro="">
      <xdr:nvGraphicFramePr>
        <xdr:cNvPr id="49" name="Diagramm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77</xdr:col>
      <xdr:colOff>58140</xdr:colOff>
      <xdr:row>98</xdr:row>
      <xdr:rowOff>69273</xdr:rowOff>
    </xdr:from>
    <xdr:to>
      <xdr:col>78</xdr:col>
      <xdr:colOff>134340</xdr:colOff>
      <xdr:row>106</xdr:row>
      <xdr:rowOff>131866</xdr:rowOff>
    </xdr:to>
    <xdr:pic>
      <xdr:nvPicPr>
        <xdr:cNvPr id="55" name="Grafik 54" descr="Anvil Aerospac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114140" y="16642773"/>
          <a:ext cx="838200" cy="132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368444</xdr:colOff>
      <xdr:row>3</xdr:row>
      <xdr:rowOff>77929</xdr:rowOff>
    </xdr:from>
    <xdr:to>
      <xdr:col>18</xdr:col>
      <xdr:colOff>463694</xdr:colOff>
      <xdr:row>76</xdr:row>
      <xdr:rowOff>54120</xdr:rowOff>
    </xdr:to>
    <xdr:graphicFrame macro="">
      <xdr:nvGraphicFramePr>
        <xdr:cNvPr id="46" name="Diagramm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701327</xdr:colOff>
      <xdr:row>60</xdr:row>
      <xdr:rowOff>137308</xdr:rowOff>
    </xdr:from>
    <xdr:to>
      <xdr:col>15</xdr:col>
      <xdr:colOff>472727</xdr:colOff>
      <xdr:row>76</xdr:row>
      <xdr:rowOff>5577</xdr:rowOff>
    </xdr:to>
    <xdr:graphicFrame macro="">
      <xdr:nvGraphicFramePr>
        <xdr:cNvPr id="51" name="Diagramm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548927</xdr:colOff>
      <xdr:row>60</xdr:row>
      <xdr:rowOff>137307</xdr:rowOff>
    </xdr:from>
    <xdr:to>
      <xdr:col>18</xdr:col>
      <xdr:colOff>320327</xdr:colOff>
      <xdr:row>76</xdr:row>
      <xdr:rowOff>5576</xdr:rowOff>
    </xdr:to>
    <xdr:graphicFrame macro="">
      <xdr:nvGraphicFramePr>
        <xdr:cNvPr id="54" name="Diagramm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344632</xdr:colOff>
      <xdr:row>3</xdr:row>
      <xdr:rowOff>101742</xdr:rowOff>
    </xdr:from>
    <xdr:to>
      <xdr:col>33</xdr:col>
      <xdr:colOff>439882</xdr:colOff>
      <xdr:row>76</xdr:row>
      <xdr:rowOff>77932</xdr:rowOff>
    </xdr:to>
    <xdr:graphicFrame macro="">
      <xdr:nvGraphicFramePr>
        <xdr:cNvPr id="27" name="Diagramm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701327</xdr:colOff>
      <xdr:row>61</xdr:row>
      <xdr:rowOff>25632</xdr:rowOff>
    </xdr:from>
    <xdr:to>
      <xdr:col>30</xdr:col>
      <xdr:colOff>472727</xdr:colOff>
      <xdr:row>76</xdr:row>
      <xdr:rowOff>46396</xdr:rowOff>
    </xdr:to>
    <xdr:graphicFrame macro="">
      <xdr:nvGraphicFramePr>
        <xdr:cNvPr id="29" name="Diagram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30</xdr:col>
      <xdr:colOff>548927</xdr:colOff>
      <xdr:row>61</xdr:row>
      <xdr:rowOff>25630</xdr:rowOff>
    </xdr:from>
    <xdr:to>
      <xdr:col>33</xdr:col>
      <xdr:colOff>320327</xdr:colOff>
      <xdr:row>76</xdr:row>
      <xdr:rowOff>46394</xdr:rowOff>
    </xdr:to>
    <xdr:graphicFrame macro="">
      <xdr:nvGraphicFramePr>
        <xdr:cNvPr id="34" name="Diagramm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421822</xdr:colOff>
      <xdr:row>61</xdr:row>
      <xdr:rowOff>3462</xdr:rowOff>
    </xdr:from>
    <xdr:to>
      <xdr:col>27</xdr:col>
      <xdr:colOff>642007</xdr:colOff>
      <xdr:row>75</xdr:row>
      <xdr:rowOff>139423</xdr:rowOff>
    </xdr:to>
    <xdr:graphicFrame macro="">
      <xdr:nvGraphicFramePr>
        <xdr:cNvPr id="35" name="Diagramm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698299</xdr:colOff>
      <xdr:row>216</xdr:row>
      <xdr:rowOff>21032</xdr:rowOff>
    </xdr:from>
    <xdr:to>
      <xdr:col>20</xdr:col>
      <xdr:colOff>469699</xdr:colOff>
      <xdr:row>231</xdr:row>
      <xdr:rowOff>53576</xdr:rowOff>
    </xdr:to>
    <xdr:graphicFrame macro="">
      <xdr:nvGraphicFramePr>
        <xdr:cNvPr id="44" name="Diagramm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545899</xdr:colOff>
      <xdr:row>216</xdr:row>
      <xdr:rowOff>21031</xdr:rowOff>
    </xdr:from>
    <xdr:to>
      <xdr:col>23</xdr:col>
      <xdr:colOff>317299</xdr:colOff>
      <xdr:row>231</xdr:row>
      <xdr:rowOff>53575</xdr:rowOff>
    </xdr:to>
    <xdr:graphicFrame macro="">
      <xdr:nvGraphicFramePr>
        <xdr:cNvPr id="45" name="Diagramm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344632</xdr:colOff>
      <xdr:row>78</xdr:row>
      <xdr:rowOff>101742</xdr:rowOff>
    </xdr:from>
    <xdr:to>
      <xdr:col>18</xdr:col>
      <xdr:colOff>439882</xdr:colOff>
      <xdr:row>151</xdr:row>
      <xdr:rowOff>77932</xdr:rowOff>
    </xdr:to>
    <xdr:graphicFrame macro="">
      <xdr:nvGraphicFramePr>
        <xdr:cNvPr id="60" name="Diagramm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698299</xdr:colOff>
      <xdr:row>136</xdr:row>
      <xdr:rowOff>21032</xdr:rowOff>
    </xdr:from>
    <xdr:to>
      <xdr:col>15</xdr:col>
      <xdr:colOff>469699</xdr:colOff>
      <xdr:row>151</xdr:row>
      <xdr:rowOff>53576</xdr:rowOff>
    </xdr:to>
    <xdr:graphicFrame macro="">
      <xdr:nvGraphicFramePr>
        <xdr:cNvPr id="66" name="Diagramm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545899</xdr:colOff>
      <xdr:row>136</xdr:row>
      <xdr:rowOff>21031</xdr:rowOff>
    </xdr:from>
    <xdr:to>
      <xdr:col>18</xdr:col>
      <xdr:colOff>317299</xdr:colOff>
      <xdr:row>151</xdr:row>
      <xdr:rowOff>53575</xdr:rowOff>
    </xdr:to>
    <xdr:graphicFrame macro="">
      <xdr:nvGraphicFramePr>
        <xdr:cNvPr id="67" name="Diagramm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344632</xdr:colOff>
      <xdr:row>78</xdr:row>
      <xdr:rowOff>101742</xdr:rowOff>
    </xdr:from>
    <xdr:to>
      <xdr:col>33</xdr:col>
      <xdr:colOff>439882</xdr:colOff>
      <xdr:row>151</xdr:row>
      <xdr:rowOff>77932</xdr:rowOff>
    </xdr:to>
    <xdr:graphicFrame macro="">
      <xdr:nvGraphicFramePr>
        <xdr:cNvPr id="74" name="Diagramm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27</xdr:col>
      <xdr:colOff>698299</xdr:colOff>
      <xdr:row>136</xdr:row>
      <xdr:rowOff>21032</xdr:rowOff>
    </xdr:from>
    <xdr:to>
      <xdr:col>30</xdr:col>
      <xdr:colOff>469699</xdr:colOff>
      <xdr:row>151</xdr:row>
      <xdr:rowOff>53576</xdr:rowOff>
    </xdr:to>
    <xdr:graphicFrame macro="">
      <xdr:nvGraphicFramePr>
        <xdr:cNvPr id="76" name="Diagramm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30</xdr:col>
      <xdr:colOff>545899</xdr:colOff>
      <xdr:row>136</xdr:row>
      <xdr:rowOff>21031</xdr:rowOff>
    </xdr:from>
    <xdr:to>
      <xdr:col>33</xdr:col>
      <xdr:colOff>317299</xdr:colOff>
      <xdr:row>151</xdr:row>
      <xdr:rowOff>53575</xdr:rowOff>
    </xdr:to>
    <xdr:graphicFrame macro="">
      <xdr:nvGraphicFramePr>
        <xdr:cNvPr id="77" name="Diagramm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34</xdr:col>
      <xdr:colOff>344632</xdr:colOff>
      <xdr:row>78</xdr:row>
      <xdr:rowOff>101742</xdr:rowOff>
    </xdr:from>
    <xdr:to>
      <xdr:col>48</xdr:col>
      <xdr:colOff>439882</xdr:colOff>
      <xdr:row>151</xdr:row>
      <xdr:rowOff>77932</xdr:rowOff>
    </xdr:to>
    <xdr:graphicFrame macro="">
      <xdr:nvGraphicFramePr>
        <xdr:cNvPr id="79" name="Diagramm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42</xdr:col>
      <xdr:colOff>698299</xdr:colOff>
      <xdr:row>136</xdr:row>
      <xdr:rowOff>21032</xdr:rowOff>
    </xdr:from>
    <xdr:to>
      <xdr:col>45</xdr:col>
      <xdr:colOff>469699</xdr:colOff>
      <xdr:row>151</xdr:row>
      <xdr:rowOff>53576</xdr:rowOff>
    </xdr:to>
    <xdr:graphicFrame macro="">
      <xdr:nvGraphicFramePr>
        <xdr:cNvPr id="81" name="Diagramm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45</xdr:col>
      <xdr:colOff>545899</xdr:colOff>
      <xdr:row>136</xdr:row>
      <xdr:rowOff>21031</xdr:rowOff>
    </xdr:from>
    <xdr:to>
      <xdr:col>48</xdr:col>
      <xdr:colOff>317299</xdr:colOff>
      <xdr:row>151</xdr:row>
      <xdr:rowOff>53575</xdr:rowOff>
    </xdr:to>
    <xdr:graphicFrame macro="">
      <xdr:nvGraphicFramePr>
        <xdr:cNvPr id="82" name="Diagramm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49</xdr:col>
      <xdr:colOff>344632</xdr:colOff>
      <xdr:row>78</xdr:row>
      <xdr:rowOff>101742</xdr:rowOff>
    </xdr:from>
    <xdr:to>
      <xdr:col>63</xdr:col>
      <xdr:colOff>439882</xdr:colOff>
      <xdr:row>151</xdr:row>
      <xdr:rowOff>77932</xdr:rowOff>
    </xdr:to>
    <xdr:graphicFrame macro="">
      <xdr:nvGraphicFramePr>
        <xdr:cNvPr id="84" name="Diagramm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57</xdr:col>
      <xdr:colOff>698299</xdr:colOff>
      <xdr:row>136</xdr:row>
      <xdr:rowOff>21032</xdr:rowOff>
    </xdr:from>
    <xdr:to>
      <xdr:col>60</xdr:col>
      <xdr:colOff>469699</xdr:colOff>
      <xdr:row>151</xdr:row>
      <xdr:rowOff>53576</xdr:rowOff>
    </xdr:to>
    <xdr:graphicFrame macro="">
      <xdr:nvGraphicFramePr>
        <xdr:cNvPr id="86" name="Diagramm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60</xdr:col>
      <xdr:colOff>545899</xdr:colOff>
      <xdr:row>136</xdr:row>
      <xdr:rowOff>21031</xdr:rowOff>
    </xdr:from>
    <xdr:to>
      <xdr:col>63</xdr:col>
      <xdr:colOff>317299</xdr:colOff>
      <xdr:row>151</xdr:row>
      <xdr:rowOff>53575</xdr:rowOff>
    </xdr:to>
    <xdr:graphicFrame macro="">
      <xdr:nvGraphicFramePr>
        <xdr:cNvPr id="87" name="Diagramm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34</xdr:col>
      <xdr:colOff>344632</xdr:colOff>
      <xdr:row>4</xdr:row>
      <xdr:rowOff>101742</xdr:rowOff>
    </xdr:from>
    <xdr:to>
      <xdr:col>48</xdr:col>
      <xdr:colOff>439882</xdr:colOff>
      <xdr:row>76</xdr:row>
      <xdr:rowOff>39832</xdr:rowOff>
    </xdr:to>
    <xdr:graphicFrame macro="">
      <xdr:nvGraphicFramePr>
        <xdr:cNvPr id="94" name="Diagramm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42</xdr:col>
      <xdr:colOff>697618</xdr:colOff>
      <xdr:row>60</xdr:row>
      <xdr:rowOff>165652</xdr:rowOff>
    </xdr:from>
    <xdr:to>
      <xdr:col>45</xdr:col>
      <xdr:colOff>469018</xdr:colOff>
      <xdr:row>76</xdr:row>
      <xdr:rowOff>32545</xdr:rowOff>
    </xdr:to>
    <xdr:graphicFrame macro="">
      <xdr:nvGraphicFramePr>
        <xdr:cNvPr id="96" name="Diagramm 9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45</xdr:col>
      <xdr:colOff>545218</xdr:colOff>
      <xdr:row>60</xdr:row>
      <xdr:rowOff>165651</xdr:rowOff>
    </xdr:from>
    <xdr:to>
      <xdr:col>48</xdr:col>
      <xdr:colOff>316618</xdr:colOff>
      <xdr:row>76</xdr:row>
      <xdr:rowOff>32544</xdr:rowOff>
    </xdr:to>
    <xdr:graphicFrame macro="">
      <xdr:nvGraphicFramePr>
        <xdr:cNvPr id="97" name="Diagramm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79</xdr:col>
      <xdr:colOff>344632</xdr:colOff>
      <xdr:row>78</xdr:row>
      <xdr:rowOff>101742</xdr:rowOff>
    </xdr:from>
    <xdr:to>
      <xdr:col>93</xdr:col>
      <xdr:colOff>439882</xdr:colOff>
      <xdr:row>151</xdr:row>
      <xdr:rowOff>77932</xdr:rowOff>
    </xdr:to>
    <xdr:graphicFrame macro="">
      <xdr:nvGraphicFramePr>
        <xdr:cNvPr id="99" name="Diagramm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87</xdr:col>
      <xdr:colOff>698299</xdr:colOff>
      <xdr:row>136</xdr:row>
      <xdr:rowOff>21032</xdr:rowOff>
    </xdr:from>
    <xdr:to>
      <xdr:col>90</xdr:col>
      <xdr:colOff>469699</xdr:colOff>
      <xdr:row>151</xdr:row>
      <xdr:rowOff>53576</xdr:rowOff>
    </xdr:to>
    <xdr:graphicFrame macro="">
      <xdr:nvGraphicFramePr>
        <xdr:cNvPr id="101" name="Diagramm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90</xdr:col>
      <xdr:colOff>545899</xdr:colOff>
      <xdr:row>136</xdr:row>
      <xdr:rowOff>21031</xdr:rowOff>
    </xdr:from>
    <xdr:to>
      <xdr:col>93</xdr:col>
      <xdr:colOff>317299</xdr:colOff>
      <xdr:row>151</xdr:row>
      <xdr:rowOff>53575</xdr:rowOff>
    </xdr:to>
    <xdr:graphicFrame macro="">
      <xdr:nvGraphicFramePr>
        <xdr:cNvPr id="102" name="Diagramm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91</xdr:col>
      <xdr:colOff>40822</xdr:colOff>
      <xdr:row>97</xdr:row>
      <xdr:rowOff>106519</xdr:rowOff>
    </xdr:from>
    <xdr:to>
      <xdr:col>93</xdr:col>
      <xdr:colOff>571500</xdr:colOff>
      <xdr:row>101</xdr:row>
      <xdr:rowOff>136072</xdr:rowOff>
    </xdr:to>
    <xdr:sp macro="" textlink="">
      <xdr:nvSpPr>
        <xdr:cNvPr id="104" name="Textfeld 103"/>
        <xdr:cNvSpPr txBox="1"/>
      </xdr:nvSpPr>
      <xdr:spPr>
        <a:xfrm>
          <a:off x="77764822" y="17877448"/>
          <a:ext cx="2054678" cy="682695"/>
        </a:xfrm>
        <a:prstGeom prst="rect">
          <a:avLst/>
        </a:prstGeom>
        <a:noFill/>
        <a:ln w="9525" cmpd="sng">
          <a:noFill/>
        </a:ln>
        <a:effectLst>
          <a:reflection blurRad="6350" stA="50000" endA="300" endPos="55500" dist="50800" dir="5400000" sy="-100000" algn="bl" rotWithShape="0"/>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de-DE" sz="1800" b="0">
              <a:solidFill>
                <a:schemeClr val="bg1"/>
              </a:solidFill>
              <a:effectLst/>
              <a:latin typeface="Free Agent Condensed" pitchFamily="2" charset="0"/>
            </a:rPr>
            <a:t>Aegis</a:t>
          </a:r>
        </a:p>
        <a:p>
          <a:pPr algn="ctr"/>
          <a:r>
            <a:rPr lang="de-DE" sz="1800" b="0">
              <a:solidFill>
                <a:schemeClr val="bg1"/>
              </a:solidFill>
              <a:effectLst/>
              <a:latin typeface="Free Agent Condensed" pitchFamily="2" charset="0"/>
            </a:rPr>
            <a:t>Dynamics</a:t>
          </a:r>
        </a:p>
      </xdr:txBody>
    </xdr:sp>
    <xdr:clientData/>
  </xdr:twoCellAnchor>
  <xdr:twoCellAnchor>
    <xdr:from>
      <xdr:col>91</xdr:col>
      <xdr:colOff>489857</xdr:colOff>
      <xdr:row>101</xdr:row>
      <xdr:rowOff>149679</xdr:rowOff>
    </xdr:from>
    <xdr:to>
      <xdr:col>93</xdr:col>
      <xdr:colOff>68036</xdr:colOff>
      <xdr:row>101</xdr:row>
      <xdr:rowOff>149679</xdr:rowOff>
    </xdr:to>
    <xdr:cxnSp macro="">
      <xdr:nvCxnSpPr>
        <xdr:cNvPr id="106" name="Gerade Verbindung 105"/>
        <xdr:cNvCxnSpPr/>
      </xdr:nvCxnSpPr>
      <xdr:spPr>
        <a:xfrm>
          <a:off x="78213857" y="17594036"/>
          <a:ext cx="1102179" cy="0"/>
        </a:xfrm>
        <a:prstGeom prst="line">
          <a:avLst/>
        </a:prstGeom>
        <a:ln>
          <a:gradFill>
            <a:gsLst>
              <a:gs pos="0">
                <a:schemeClr val="bg1">
                  <a:alpha val="0"/>
                </a:schemeClr>
              </a:gs>
              <a:gs pos="50000">
                <a:schemeClr val="bg1"/>
              </a:gs>
              <a:gs pos="100000">
                <a:schemeClr val="bg1">
                  <a:alpha val="0"/>
                </a:schemeClr>
              </a:gs>
            </a:gsLst>
            <a:lin ang="10800000" scaled="0"/>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67235</xdr:colOff>
      <xdr:row>1</xdr:row>
      <xdr:rowOff>110458</xdr:rowOff>
    </xdr:from>
    <xdr:to>
      <xdr:col>2</xdr:col>
      <xdr:colOff>312164</xdr:colOff>
      <xdr:row>2</xdr:row>
      <xdr:rowOff>42422</xdr:rowOff>
    </xdr:to>
    <xdr:sp macro="" textlink="">
      <xdr:nvSpPr>
        <xdr:cNvPr id="2" name="Pfeil nach unten 1"/>
        <xdr:cNvSpPr/>
      </xdr:nvSpPr>
      <xdr:spPr>
        <a:xfrm>
          <a:off x="1591235" y="110458"/>
          <a:ext cx="244929" cy="312964"/>
        </a:xfrm>
        <a:prstGeom prst="down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de-DE" sz="1100">
            <a:latin typeface="Arial" panose="020B0604020202020204" pitchFamily="34" charset="0"/>
            <a:cs typeface="Arial" panose="020B0604020202020204" pitchFamily="34" charset="0"/>
          </a:endParaRPr>
        </a:p>
      </xdr:txBody>
    </xdr:sp>
    <xdr:clientData/>
  </xdr:twoCellAnchor>
  <xdr:twoCellAnchor>
    <xdr:from>
      <xdr:col>3</xdr:col>
      <xdr:colOff>256295</xdr:colOff>
      <xdr:row>2</xdr:row>
      <xdr:rowOff>90769</xdr:rowOff>
    </xdr:from>
    <xdr:to>
      <xdr:col>3</xdr:col>
      <xdr:colOff>569259</xdr:colOff>
      <xdr:row>2</xdr:row>
      <xdr:rowOff>332977</xdr:rowOff>
    </xdr:to>
    <xdr:sp macro="" textlink="">
      <xdr:nvSpPr>
        <xdr:cNvPr id="57" name="Pfeil nach unten 56"/>
        <xdr:cNvSpPr/>
      </xdr:nvSpPr>
      <xdr:spPr>
        <a:xfrm rot="3488781">
          <a:off x="2577673" y="436391"/>
          <a:ext cx="242208" cy="312964"/>
        </a:xfrm>
        <a:prstGeom prst="downArrow">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72038</xdr:colOff>
      <xdr:row>17</xdr:row>
      <xdr:rowOff>123254</xdr:rowOff>
    </xdr:from>
    <xdr:to>
      <xdr:col>2</xdr:col>
      <xdr:colOff>699567</xdr:colOff>
      <xdr:row>24</xdr:row>
      <xdr:rowOff>56028</xdr:rowOff>
    </xdr:to>
    <xdr:sp macro="" textlink="">
      <xdr:nvSpPr>
        <xdr:cNvPr id="5" name="Textfeld 4"/>
        <xdr:cNvSpPr txBox="1"/>
      </xdr:nvSpPr>
      <xdr:spPr>
        <a:xfrm>
          <a:off x="72038" y="3266504"/>
          <a:ext cx="2151529" cy="1075774"/>
        </a:xfrm>
        <a:prstGeom prst="rect">
          <a:avLst/>
        </a:prstGeom>
        <a:solidFill>
          <a:sysClr val="window" lastClr="FFFFFF"/>
        </a:solidFill>
        <a:ln>
          <a:solidFill>
            <a:schemeClr val="tx1"/>
          </a:solidFill>
        </a:ln>
        <a:effectLst>
          <a:outerShdw blurRad="292100" dist="139700" dir="2700000" algn="tl" rotWithShape="0">
            <a:srgbClr val="333333">
              <a:alpha val="65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Please</a:t>
          </a:r>
          <a:r>
            <a:rPr lang="de-DE" sz="1100" baseline="0"/>
            <a:t> click in this field to</a:t>
          </a:r>
        </a:p>
        <a:p>
          <a:r>
            <a:rPr lang="de-DE" sz="1100" baseline="0"/>
            <a:t>activate the drop down box. You can select a setting for the charts. The recommended setting is given by </a:t>
          </a:r>
          <a:r>
            <a:rPr lang="de-DE" sz="1100" b="1" baseline="0">
              <a:solidFill>
                <a:schemeClr val="accent6">
                  <a:lumMod val="75000"/>
                </a:schemeClr>
              </a:solidFill>
            </a:rPr>
            <a:t>orange text </a:t>
          </a:r>
          <a:r>
            <a:rPr lang="de-DE" sz="1100" baseline="0"/>
            <a:t>in each graph. </a:t>
          </a:r>
          <a:endParaRPr lang="de-DE" sz="1100"/>
        </a:p>
      </xdr:txBody>
    </xdr:sp>
    <xdr:clientData/>
  </xdr:twoCellAnchor>
  <xdr:twoCellAnchor>
    <xdr:from>
      <xdr:col>1</xdr:col>
      <xdr:colOff>184096</xdr:colOff>
      <xdr:row>24</xdr:row>
      <xdr:rowOff>7192</xdr:rowOff>
    </xdr:from>
    <xdr:to>
      <xdr:col>3</xdr:col>
      <xdr:colOff>707571</xdr:colOff>
      <xdr:row>35</xdr:row>
      <xdr:rowOff>58428</xdr:rowOff>
    </xdr:to>
    <xdr:sp macro="" textlink="">
      <xdr:nvSpPr>
        <xdr:cNvPr id="62" name="Textfeld 61"/>
        <xdr:cNvSpPr txBox="1"/>
      </xdr:nvSpPr>
      <xdr:spPr>
        <a:xfrm>
          <a:off x="946096" y="4293442"/>
          <a:ext cx="2047475" cy="1847379"/>
        </a:xfrm>
        <a:prstGeom prst="rect">
          <a:avLst/>
        </a:prstGeom>
        <a:solidFill>
          <a:sysClr val="window" lastClr="FFFFFF"/>
        </a:solidFill>
        <a:ln>
          <a:solidFill>
            <a:schemeClr val="tx1"/>
          </a:solidFill>
        </a:ln>
        <a:effectLst>
          <a:outerShdw blurRad="292100" dist="139700" dir="2700000" algn="tl" rotWithShape="0">
            <a:srgbClr val="333333">
              <a:alpha val="65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If you do not see this icon after clicking the leftside box, your Excel is  too old :-( Use version 2010</a:t>
          </a:r>
          <a:r>
            <a:rPr lang="de-DE" sz="1100" baseline="0"/>
            <a:t> or higher :-( sorry</a:t>
          </a:r>
        </a:p>
        <a:p>
          <a:endParaRPr lang="de-DE" sz="1100" baseline="0"/>
        </a:p>
        <a:p>
          <a:r>
            <a:rPr lang="de-DE" sz="1100" baseline="0"/>
            <a:t>As a workaround you can copy from Tab "Predefined Settings" a headline of a setting you want to use into this field. </a:t>
          </a:r>
          <a:endParaRPr lang="de-DE" sz="1100"/>
        </a:p>
      </xdr:txBody>
    </xdr:sp>
    <xdr:clientData/>
  </xdr:twoCellAnchor>
  <xdr:twoCellAnchor editAs="oneCell">
    <xdr:from>
      <xdr:col>0</xdr:col>
      <xdr:colOff>527443</xdr:colOff>
      <xdr:row>5</xdr:row>
      <xdr:rowOff>17835</xdr:rowOff>
    </xdr:from>
    <xdr:to>
      <xdr:col>3</xdr:col>
      <xdr:colOff>642674</xdr:colOff>
      <xdr:row>15</xdr:row>
      <xdr:rowOff>105468</xdr:rowOff>
    </xdr:to>
    <xdr:pic>
      <xdr:nvPicPr>
        <xdr:cNvPr id="16" name="Grafik 15"/>
        <xdr:cNvPicPr>
          <a:picLocks noChangeAspect="1"/>
        </xdr:cNvPicPr>
      </xdr:nvPicPr>
      <xdr:blipFill>
        <a:blip xmlns:r="http://schemas.openxmlformats.org/officeDocument/2006/relationships" r:embed="rId31"/>
        <a:stretch>
          <a:fillRect/>
        </a:stretch>
      </xdr:blipFill>
      <xdr:spPr>
        <a:xfrm>
          <a:off x="527443" y="1201656"/>
          <a:ext cx="2401231" cy="1720490"/>
        </a:xfrm>
        <a:prstGeom prst="rect">
          <a:avLst/>
        </a:prstGeom>
        <a:solidFill>
          <a:srgbClr val="FFFFFF">
            <a:shade val="85000"/>
          </a:srgbClr>
        </a:solidFill>
        <a:ln w="190500" cap="sq">
          <a:solidFill>
            <a:srgbClr val="FFFFFF"/>
          </a:solidFill>
          <a:miter lim="800000"/>
        </a:ln>
        <a:effectLst>
          <a:outerShdw blurRad="65000" dist="50800" dir="12900000" kx="195000" ky="145000" algn="tl" rotWithShape="0">
            <a:srgbClr val="000000">
              <a:alpha val="30000"/>
            </a:srgbClr>
          </a:outerShdw>
        </a:effectLst>
        <a:scene3d>
          <a:camera prst="orthographicFront">
            <a:rot lat="0" lon="0" rev="360000"/>
          </a:camera>
          <a:lightRig rig="twoPt" dir="t">
            <a:rot lat="0" lon="0" rev="7200000"/>
          </a:lightRig>
        </a:scene3d>
        <a:sp3d contourW="12700">
          <a:bevelT w="25400" h="19050"/>
          <a:contourClr>
            <a:srgbClr val="969696"/>
          </a:contourClr>
        </a:sp3d>
      </xdr:spPr>
    </xdr:pic>
    <xdr:clientData/>
  </xdr:twoCellAnchor>
  <xdr:twoCellAnchor>
    <xdr:from>
      <xdr:col>1</xdr:col>
      <xdr:colOff>144446</xdr:colOff>
      <xdr:row>8</xdr:row>
      <xdr:rowOff>160143</xdr:rowOff>
    </xdr:from>
    <xdr:to>
      <xdr:col>1</xdr:col>
      <xdr:colOff>422868</xdr:colOff>
      <xdr:row>18</xdr:row>
      <xdr:rowOff>86874</xdr:rowOff>
    </xdr:to>
    <xdr:cxnSp macro="">
      <xdr:nvCxnSpPr>
        <xdr:cNvPr id="7" name="Gerade Verbindung mit Pfeil 6"/>
        <xdr:cNvCxnSpPr/>
      </xdr:nvCxnSpPr>
      <xdr:spPr>
        <a:xfrm flipH="1" flipV="1">
          <a:off x="906446" y="1833822"/>
          <a:ext cx="278422" cy="1559588"/>
        </a:xfrm>
        <a:prstGeom prst="straightConnector1">
          <a:avLst/>
        </a:prstGeom>
        <a:ln w="50800">
          <a:solidFill>
            <a:srgbClr val="FF0000">
              <a:alpha val="62000"/>
            </a:srgb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422868</xdr:colOff>
      <xdr:row>13</xdr:row>
      <xdr:rowOff>64894</xdr:rowOff>
    </xdr:from>
    <xdr:to>
      <xdr:col>1</xdr:col>
      <xdr:colOff>752579</xdr:colOff>
      <xdr:row>20</xdr:row>
      <xdr:rowOff>101529</xdr:rowOff>
    </xdr:to>
    <xdr:cxnSp macro="">
      <xdr:nvCxnSpPr>
        <xdr:cNvPr id="63" name="Gerade Verbindung mit Pfeil 62"/>
        <xdr:cNvCxnSpPr/>
      </xdr:nvCxnSpPr>
      <xdr:spPr>
        <a:xfrm flipV="1">
          <a:off x="1184868" y="2555001"/>
          <a:ext cx="329711" cy="1179635"/>
        </a:xfrm>
        <a:prstGeom prst="straightConnector1">
          <a:avLst/>
        </a:prstGeom>
        <a:ln w="50800">
          <a:solidFill>
            <a:srgbClr val="FF0000">
              <a:alpha val="62000"/>
            </a:srgb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34542</xdr:colOff>
      <xdr:row>8</xdr:row>
      <xdr:rowOff>50239</xdr:rowOff>
    </xdr:from>
    <xdr:to>
      <xdr:col>3</xdr:col>
      <xdr:colOff>312964</xdr:colOff>
      <xdr:row>24</xdr:row>
      <xdr:rowOff>94203</xdr:rowOff>
    </xdr:to>
    <xdr:cxnSp macro="">
      <xdr:nvCxnSpPr>
        <xdr:cNvPr id="69" name="Gerade Verbindung mit Pfeil 68"/>
        <xdr:cNvCxnSpPr/>
      </xdr:nvCxnSpPr>
      <xdr:spPr>
        <a:xfrm flipV="1">
          <a:off x="2320542" y="1723918"/>
          <a:ext cx="278422" cy="2656535"/>
        </a:xfrm>
        <a:prstGeom prst="straightConnector1">
          <a:avLst/>
        </a:prstGeom>
        <a:ln w="50800">
          <a:solidFill>
            <a:srgbClr val="FF0000">
              <a:alpha val="62000"/>
            </a:srgb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217714</xdr:colOff>
      <xdr:row>8</xdr:row>
      <xdr:rowOff>28258</xdr:rowOff>
    </xdr:from>
    <xdr:to>
      <xdr:col>2</xdr:col>
      <xdr:colOff>547426</xdr:colOff>
      <xdr:row>33</xdr:row>
      <xdr:rowOff>4186</xdr:rowOff>
    </xdr:to>
    <xdr:cxnSp macro="">
      <xdr:nvCxnSpPr>
        <xdr:cNvPr id="89" name="Gerade Verbindung mit Pfeil 88"/>
        <xdr:cNvCxnSpPr/>
      </xdr:nvCxnSpPr>
      <xdr:spPr>
        <a:xfrm flipV="1">
          <a:off x="1741714" y="1701937"/>
          <a:ext cx="329712" cy="4058070"/>
        </a:xfrm>
        <a:prstGeom prst="straightConnector1">
          <a:avLst/>
        </a:prstGeom>
        <a:ln w="50800">
          <a:solidFill>
            <a:srgbClr val="FF0000">
              <a:alpha val="62000"/>
            </a:srgb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102987</xdr:colOff>
      <xdr:row>136</xdr:row>
      <xdr:rowOff>68657</xdr:rowOff>
    </xdr:from>
    <xdr:to>
      <xdr:col>75</xdr:col>
      <xdr:colOff>636387</xdr:colOff>
      <xdr:row>151</xdr:row>
      <xdr:rowOff>101201</xdr:rowOff>
    </xdr:to>
    <xdr:graphicFrame macro="">
      <xdr:nvGraphicFramePr>
        <xdr:cNvPr id="70" name="Diagramm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75</xdr:col>
      <xdr:colOff>712587</xdr:colOff>
      <xdr:row>136</xdr:row>
      <xdr:rowOff>68656</xdr:rowOff>
    </xdr:from>
    <xdr:to>
      <xdr:col>78</xdr:col>
      <xdr:colOff>483987</xdr:colOff>
      <xdr:row>151</xdr:row>
      <xdr:rowOff>101200</xdr:rowOff>
    </xdr:to>
    <xdr:graphicFrame macro="">
      <xdr:nvGraphicFramePr>
        <xdr:cNvPr id="71" name="Diagramm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38</xdr:col>
      <xdr:colOff>426584</xdr:colOff>
      <xdr:row>61</xdr:row>
      <xdr:rowOff>12987</xdr:rowOff>
    </xdr:from>
    <xdr:to>
      <xdr:col>42</xdr:col>
      <xdr:colOff>646769</xdr:colOff>
      <xdr:row>75</xdr:row>
      <xdr:rowOff>148948</xdr:rowOff>
    </xdr:to>
    <xdr:graphicFrame macro="">
      <xdr:nvGraphicFramePr>
        <xdr:cNvPr id="73" name="Diagramm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439140</xdr:colOff>
      <xdr:row>61</xdr:row>
      <xdr:rowOff>3462</xdr:rowOff>
    </xdr:from>
    <xdr:to>
      <xdr:col>12</xdr:col>
      <xdr:colOff>659325</xdr:colOff>
      <xdr:row>75</xdr:row>
      <xdr:rowOff>139423</xdr:rowOff>
    </xdr:to>
    <xdr:graphicFrame macro="">
      <xdr:nvGraphicFramePr>
        <xdr:cNvPr id="90" name="Diagramm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8</xdr:col>
      <xdr:colOff>404503</xdr:colOff>
      <xdr:row>136</xdr:row>
      <xdr:rowOff>38098</xdr:rowOff>
    </xdr:from>
    <xdr:to>
      <xdr:col>12</xdr:col>
      <xdr:colOff>624688</xdr:colOff>
      <xdr:row>151</xdr:row>
      <xdr:rowOff>18195</xdr:rowOff>
    </xdr:to>
    <xdr:graphicFrame macro="">
      <xdr:nvGraphicFramePr>
        <xdr:cNvPr id="91" name="Diagramm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23</xdr:col>
      <xdr:colOff>421821</xdr:colOff>
      <xdr:row>136</xdr:row>
      <xdr:rowOff>38098</xdr:rowOff>
    </xdr:from>
    <xdr:to>
      <xdr:col>27</xdr:col>
      <xdr:colOff>642006</xdr:colOff>
      <xdr:row>151</xdr:row>
      <xdr:rowOff>18195</xdr:rowOff>
    </xdr:to>
    <xdr:graphicFrame macro="">
      <xdr:nvGraphicFramePr>
        <xdr:cNvPr id="92" name="Diagramm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38</xdr:col>
      <xdr:colOff>404503</xdr:colOff>
      <xdr:row>136</xdr:row>
      <xdr:rowOff>38098</xdr:rowOff>
    </xdr:from>
    <xdr:to>
      <xdr:col>42</xdr:col>
      <xdr:colOff>624688</xdr:colOff>
      <xdr:row>151</xdr:row>
      <xdr:rowOff>18195</xdr:rowOff>
    </xdr:to>
    <xdr:graphicFrame macro="">
      <xdr:nvGraphicFramePr>
        <xdr:cNvPr id="93" name="Diagramm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53</xdr:col>
      <xdr:colOff>421821</xdr:colOff>
      <xdr:row>136</xdr:row>
      <xdr:rowOff>38098</xdr:rowOff>
    </xdr:from>
    <xdr:to>
      <xdr:col>57</xdr:col>
      <xdr:colOff>642006</xdr:colOff>
      <xdr:row>151</xdr:row>
      <xdr:rowOff>18195</xdr:rowOff>
    </xdr:to>
    <xdr:graphicFrame macro="">
      <xdr:nvGraphicFramePr>
        <xdr:cNvPr id="105" name="Diagramm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68</xdr:col>
      <xdr:colOff>577684</xdr:colOff>
      <xdr:row>136</xdr:row>
      <xdr:rowOff>38098</xdr:rowOff>
    </xdr:from>
    <xdr:to>
      <xdr:col>73</xdr:col>
      <xdr:colOff>35869</xdr:colOff>
      <xdr:row>151</xdr:row>
      <xdr:rowOff>18195</xdr:rowOff>
    </xdr:to>
    <xdr:graphicFrame macro="">
      <xdr:nvGraphicFramePr>
        <xdr:cNvPr id="107" name="Diagramm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83</xdr:col>
      <xdr:colOff>439138</xdr:colOff>
      <xdr:row>136</xdr:row>
      <xdr:rowOff>38098</xdr:rowOff>
    </xdr:from>
    <xdr:to>
      <xdr:col>87</xdr:col>
      <xdr:colOff>659323</xdr:colOff>
      <xdr:row>151</xdr:row>
      <xdr:rowOff>18195</xdr:rowOff>
    </xdr:to>
    <xdr:graphicFrame macro="">
      <xdr:nvGraphicFramePr>
        <xdr:cNvPr id="108" name="Diagramm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13</xdr:col>
      <xdr:colOff>456458</xdr:colOff>
      <xdr:row>216</xdr:row>
      <xdr:rowOff>55415</xdr:rowOff>
    </xdr:from>
    <xdr:to>
      <xdr:col>17</xdr:col>
      <xdr:colOff>676643</xdr:colOff>
      <xdr:row>231</xdr:row>
      <xdr:rowOff>35513</xdr:rowOff>
    </xdr:to>
    <xdr:graphicFrame macro="">
      <xdr:nvGraphicFramePr>
        <xdr:cNvPr id="109" name="Diagramm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21537"/>
          <a:ext cx="10629570" cy="10190469"/>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(I) Explorer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0.83405</cdr:x>
      <cdr:y>0.24668</cdr:y>
    </cdr:from>
    <cdr:to>
      <cdr:x>0.99287</cdr:x>
      <cdr:y>0.34089</cdr:y>
    </cdr:to>
    <cdr:sp macro="" textlink="">
      <cdr:nvSpPr>
        <cdr:cNvPr id="42" name="Rechteck 41"/>
        <cdr:cNvSpPr/>
      </cdr:nvSpPr>
      <cdr:spPr>
        <a:xfrm xmlns:a="http://schemas.openxmlformats.org/drawingml/2006/main">
          <a:off x="8977086" y="3166836"/>
          <a:ext cx="1709419" cy="1209372"/>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0.83524</cdr:x>
      <cdr:y>0.27716</cdr:y>
    </cdr:from>
    <cdr:to>
      <cdr:x>0.99959</cdr:x>
      <cdr:y>0.3114</cdr:y>
    </cdr:to>
    <cdr:sp macro="" textlink="">
      <cdr:nvSpPr>
        <cdr:cNvPr id="43" name="Rechteck 42"/>
        <cdr:cNvSpPr/>
      </cdr:nvSpPr>
      <cdr:spPr>
        <a:xfrm xmlns:a="http://schemas.openxmlformats.org/drawingml/2006/main">
          <a:off x="8989868" y="3286534"/>
          <a:ext cx="1768930" cy="406002"/>
        </a:xfrm>
        <a:prstGeom xmlns:a="http://schemas.openxmlformats.org/drawingml/2006/main" prst="rect">
          <a:avLst/>
        </a:prstGeom>
        <a:noFill xmlns:a="http://schemas.openxmlformats.org/drawingml/2006/main"/>
        <a:ln xmlns:a="http://schemas.openxmlformats.org/drawingml/2006/main" w="3175">
          <a:noFill/>
        </a:ln>
        <a:effectLst xmlns:a="http://schemas.openxmlformats.org/drawingml/2006/main">
          <a:glow rad="101600">
            <a:schemeClr val="accent3">
              <a:satMod val="175000"/>
              <a:alpha val="40000"/>
            </a:schemeClr>
          </a:glow>
        </a:effectLst>
        <a:scene3d xmlns:a="http://schemas.openxmlformats.org/drawingml/2006/main">
          <a:camera prst="perspectiveHeroicExtremeLeftFacing"/>
          <a:lightRig rig="threePt" dir="t"/>
        </a:scene3d>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scene3d>
            <a:camera prst="isometricLeftDown"/>
            <a:lightRig rig="threePt" dir="t"/>
          </a:scene3d>
          <a:sp3d extrusionH="57150">
            <a:bevelT w="38100" h="38100"/>
          </a:sp3d>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2400" b="1" i="0" u="none">
              <a:solidFill>
                <a:schemeClr val="accent1">
                  <a:lumMod val="40000"/>
                  <a:lumOff val="60000"/>
                </a:schemeClr>
              </a:solidFill>
              <a:effectLst>
                <a:glow rad="228600">
                  <a:srgbClr val="00B050">
                    <a:alpha val="40000"/>
                  </a:srgbClr>
                </a:glow>
              </a:effectLst>
              <a:latin typeface="Arial" panose="020B0604020202020204" pitchFamily="34" charset="0"/>
              <a:cs typeface="Arial" panose="020B0604020202020204" pitchFamily="34" charset="0"/>
            </a:rPr>
            <a:t>EXPLORE</a:t>
          </a:r>
        </a:p>
      </cdr:txBody>
    </cdr:sp>
  </cdr:relSizeAnchor>
</c:userShapes>
</file>

<file path=xl/drawings/drawing11.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87320"/>
          <a:ext cx="10629570" cy="10846700"/>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0.85664</cdr:x>
      <cdr:y>0.23619</cdr:y>
    </cdr:from>
    <cdr:to>
      <cdr:x>0.97294</cdr:x>
      <cdr:y>0.37117</cdr:y>
    </cdr:to>
    <cdr:sp macro="" textlink="">
      <cdr:nvSpPr>
        <cdr:cNvPr id="42" name="Rechteck 41"/>
        <cdr:cNvSpPr/>
      </cdr:nvSpPr>
      <cdr:spPr>
        <a:xfrm xmlns:a="http://schemas.openxmlformats.org/drawingml/2006/main">
          <a:off x="9220200" y="2667000"/>
          <a:ext cx="1251766" cy="1524179"/>
        </a:xfrm>
        <a:prstGeom xmlns:a="http://schemas.openxmlformats.org/drawingml/2006/main" prst="rect">
          <a:avLst/>
        </a:prstGeom>
        <a:noFill xmlns:a="http://schemas.openxmlformats.org/drawingml/2006/main"/>
        <a:ln xmlns:a="http://schemas.openxmlformats.org/drawingml/2006/main" w="3175" cap="flat" cmpd="sng" algn="ctr">
          <a:gradFill>
            <a:gsLst>
              <a:gs pos="70000">
                <a:srgbClr val="ADCDDC">
                  <a:alpha val="0"/>
                </a:srgbClr>
              </a:gs>
              <a:gs pos="417">
                <a:srgbClr val="00B050">
                  <a:alpha val="47000"/>
                </a:srgbClr>
              </a:gs>
              <a:gs pos="10000">
                <a:srgbClr val="00B050">
                  <a:alpha val="47000"/>
                </a:srgbClr>
              </a:gs>
              <a:gs pos="30000">
                <a:srgbClr val="4F81BD">
                  <a:tint val="44500"/>
                  <a:satMod val="160000"/>
                  <a:alpha val="0"/>
                </a:srgbClr>
              </a:gs>
              <a:gs pos="100000">
                <a:srgbClr val="00B050">
                  <a:alpha val="47000"/>
                </a:srgbClr>
              </a:gs>
            </a:gsLst>
            <a:lin ang="5400000" scaled="0"/>
          </a:gra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0</xdr:colOff>
      <xdr:row>1</xdr:row>
      <xdr:rowOff>0</xdr:rowOff>
    </xdr:from>
    <xdr:to>
      <xdr:col>82</xdr:col>
      <xdr:colOff>0</xdr:colOff>
      <xdr:row>42</xdr:row>
      <xdr:rowOff>76200</xdr:rowOff>
    </xdr:to>
    <xdr:sp macro="" textlink="">
      <xdr:nvSpPr>
        <xdr:cNvPr id="2" name="AutoShape 34"/>
        <xdr:cNvSpPr>
          <a:spLocks noChangeArrowheads="1"/>
        </xdr:cNvSpPr>
      </xdr:nvSpPr>
      <xdr:spPr bwMode="auto">
        <a:xfrm>
          <a:off x="0" y="0"/>
          <a:ext cx="8534400" cy="87534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5</xdr:col>
      <xdr:colOff>0</xdr:colOff>
      <xdr:row>1</xdr:row>
      <xdr:rowOff>0</xdr:rowOff>
    </xdr:from>
    <xdr:to>
      <xdr:col>82</xdr:col>
      <xdr:colOff>0</xdr:colOff>
      <xdr:row>41</xdr:row>
      <xdr:rowOff>76200</xdr:rowOff>
    </xdr:to>
    <xdr:sp macro="" textlink="">
      <xdr:nvSpPr>
        <xdr:cNvPr id="4" name="AutoShape 34"/>
        <xdr:cNvSpPr>
          <a:spLocks noChangeArrowheads="1"/>
        </xdr:cNvSpPr>
      </xdr:nvSpPr>
      <xdr:spPr bwMode="auto">
        <a:xfrm>
          <a:off x="0" y="0"/>
          <a:ext cx="8534400" cy="85915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5</xdr:col>
      <xdr:colOff>0</xdr:colOff>
      <xdr:row>1</xdr:row>
      <xdr:rowOff>0</xdr:rowOff>
    </xdr:from>
    <xdr:to>
      <xdr:col>82</xdr:col>
      <xdr:colOff>0</xdr:colOff>
      <xdr:row>41</xdr:row>
      <xdr:rowOff>85725</xdr:rowOff>
    </xdr:to>
    <xdr:sp macro="" textlink="">
      <xdr:nvSpPr>
        <xdr:cNvPr id="7" name="AutoShape 34"/>
        <xdr:cNvSpPr>
          <a:spLocks noChangeArrowheads="1"/>
        </xdr:cNvSpPr>
      </xdr:nvSpPr>
      <xdr:spPr bwMode="auto">
        <a:xfrm>
          <a:off x="0" y="0"/>
          <a:ext cx="8743950" cy="8601075"/>
        </a:xfrm>
        <a:custGeom>
          <a:avLst/>
          <a:gdLst/>
          <a:ahLst/>
          <a:cxnLst/>
          <a:rect l="0" t="0" r="r" b="b"/>
          <a:pathLst/>
        </a:custGeom>
        <a:solidFill>
          <a:srgbClr val="FFFFFF"/>
        </a:solidFill>
        <a:ln w="9525">
          <a:solidFill>
            <a:srgbClr val="000000"/>
          </a:solidFill>
          <a:round/>
          <a:headEnd/>
          <a:tailEnd/>
        </a:ln>
      </xdr:spPr>
    </xdr:sp>
    <xdr:clientData/>
  </xdr:twoCellAnchor>
  <xdr:twoCellAnchor editAs="oneCell">
    <xdr:from>
      <xdr:col>83</xdr:col>
      <xdr:colOff>0</xdr:colOff>
      <xdr:row>58</xdr:row>
      <xdr:rowOff>0</xdr:rowOff>
    </xdr:from>
    <xdr:to>
      <xdr:col>94</xdr:col>
      <xdr:colOff>573435</xdr:colOff>
      <xdr:row>98</xdr:row>
      <xdr:rowOff>28575</xdr:rowOff>
    </xdr:to>
    <xdr:sp macro="" textlink="">
      <xdr:nvSpPr>
        <xdr:cNvPr id="6183" name="lightboximg0" descr="http://www.robertsspaceindustries.com/forum/attachment.php?attachmentid=4252&amp;d=1365197815"/>
        <xdr:cNvSpPr>
          <a:spLocks noChangeAspect="1" noChangeArrowheads="1"/>
        </xdr:cNvSpPr>
      </xdr:nvSpPr>
      <xdr:spPr bwMode="auto">
        <a:xfrm>
          <a:off x="9591842" y="14605000"/>
          <a:ext cx="9743072" cy="671278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96</xdr:col>
      <xdr:colOff>0</xdr:colOff>
      <xdr:row>34</xdr:row>
      <xdr:rowOff>151132</xdr:rowOff>
    </xdr:from>
    <xdr:to>
      <xdr:col>99</xdr:col>
      <xdr:colOff>468252</xdr:colOff>
      <xdr:row>35</xdr:row>
      <xdr:rowOff>360988</xdr:rowOff>
    </xdr:to>
    <xdr:pic>
      <xdr:nvPicPr>
        <xdr:cNvPr id="19" name="Grafik 18"/>
        <xdr:cNvPicPr>
          <a:picLocks noChangeAspect="1"/>
        </xdr:cNvPicPr>
      </xdr:nvPicPr>
      <xdr:blipFill>
        <a:blip xmlns:r="http://schemas.openxmlformats.org/officeDocument/2006/relationships" r:embed="rId1">
          <a:grayscl/>
        </a:blip>
        <a:stretch>
          <a:fillRect/>
        </a:stretch>
      </xdr:blipFill>
      <xdr:spPr>
        <a:xfrm>
          <a:off x="74997629" y="12043775"/>
          <a:ext cx="3897253" cy="670898"/>
        </a:xfrm>
        <a:prstGeom prst="rect">
          <a:avLst/>
        </a:prstGeom>
      </xdr:spPr>
    </xdr:pic>
    <xdr:clientData/>
  </xdr:twoCellAnchor>
  <xdr:twoCellAnchor editAs="oneCell">
    <xdr:from>
      <xdr:col>81</xdr:col>
      <xdr:colOff>45986</xdr:colOff>
      <xdr:row>4</xdr:row>
      <xdr:rowOff>54429</xdr:rowOff>
    </xdr:from>
    <xdr:to>
      <xdr:col>82</xdr:col>
      <xdr:colOff>149678</xdr:colOff>
      <xdr:row>5</xdr:row>
      <xdr:rowOff>315019</xdr:rowOff>
    </xdr:to>
    <xdr:pic>
      <xdr:nvPicPr>
        <xdr:cNvPr id="11" name="BLOGGER_PHOTO_ID_5481013993515731794" descr="http://1.bp.blogspot.com/_nibSxQl2aCk/TBB5L_xzS1I/AAAAAAAABZc/EtJ6-FXd5G4/s400/YawPitchRoll.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591593" y="571500"/>
          <a:ext cx="743227" cy="559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352424</xdr:colOff>
      <xdr:row>3</xdr:row>
      <xdr:rowOff>57150</xdr:rowOff>
    </xdr:from>
    <xdr:to>
      <xdr:col>14</xdr:col>
      <xdr:colOff>536863</xdr:colOff>
      <xdr:row>48</xdr:row>
      <xdr:rowOff>40927</xdr:rowOff>
    </xdr:to>
    <xdr:grpSp>
      <xdr:nvGrpSpPr>
        <xdr:cNvPr id="59" name="Gruppieren 58"/>
        <xdr:cNvGrpSpPr/>
      </xdr:nvGrpSpPr>
      <xdr:grpSpPr>
        <a:xfrm>
          <a:off x="352424" y="611332"/>
          <a:ext cx="10852439" cy="6997640"/>
          <a:chOff x="395536" y="332656"/>
          <a:chExt cx="8568952" cy="5832648"/>
        </a:xfrm>
      </xdr:grpSpPr>
      <xdr:sp macro="" textlink="">
        <xdr:nvSpPr>
          <xdr:cNvPr id="60" name="Abgerundetes Rechteck 59"/>
          <xdr:cNvSpPr/>
        </xdr:nvSpPr>
        <xdr:spPr>
          <a:xfrm>
            <a:off x="395536" y="1556792"/>
            <a:ext cx="8568952" cy="3348373"/>
          </a:xfrm>
          <a:prstGeom prst="roundRect">
            <a:avLst>
              <a:gd name="adj" fmla="val 2587"/>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sz="1100">
              <a:solidFill>
                <a:schemeClr val="tx1"/>
              </a:solidFill>
            </a:endParaRPr>
          </a:p>
        </xdr:txBody>
      </xdr:sp>
      <xdr:sp macro="" textlink="">
        <xdr:nvSpPr>
          <xdr:cNvPr id="61" name="Diagonal liegende Ecken des Rechtecks abrunden 60"/>
          <xdr:cNvSpPr/>
        </xdr:nvSpPr>
        <xdr:spPr>
          <a:xfrm>
            <a:off x="463463" y="1736812"/>
            <a:ext cx="7014575" cy="360040"/>
          </a:xfrm>
          <a:prstGeom prst="round2DiagRect">
            <a:avLst/>
          </a:prstGeom>
          <a:gradFill flip="none" rotWithShape="1">
            <a:gsLst>
              <a:gs pos="0">
                <a:srgbClr val="FF0000"/>
              </a:gs>
              <a:gs pos="50000">
                <a:srgbClr val="FFC000"/>
              </a:gs>
              <a:gs pos="100000">
                <a:srgbClr val="FFFF00"/>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ysClr val="windowText" lastClr="000000"/>
                </a:solidFill>
              </a:rPr>
              <a:t>                                                           HEAT Pipe (Floating values)</a:t>
            </a:r>
          </a:p>
        </xdr:txBody>
      </xdr:sp>
      <xdr:sp macro="" textlink="">
        <xdr:nvSpPr>
          <xdr:cNvPr id="62" name="Diagonal liegende Ecken des Rechtecks abrunden 61"/>
          <xdr:cNvSpPr/>
        </xdr:nvSpPr>
        <xdr:spPr>
          <a:xfrm>
            <a:off x="463464" y="2393885"/>
            <a:ext cx="6196768" cy="360040"/>
          </a:xfrm>
          <a:prstGeom prst="round2DiagRect">
            <a:avLst/>
          </a:prstGeom>
          <a:gradFill flip="none" rotWithShape="1">
            <a:gsLst>
              <a:gs pos="0">
                <a:srgbClr val="92D050"/>
              </a:gs>
              <a:gs pos="85001">
                <a:srgbClr val="7D8496"/>
              </a:gs>
              <a:gs pos="53000">
                <a:srgbClr val="E6E6E6"/>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                                                                                     INFO Pipe (Data events)</a:t>
            </a:r>
          </a:p>
        </xdr:txBody>
      </xdr:sp>
      <xdr:sp macro="" textlink="">
        <xdr:nvSpPr>
          <xdr:cNvPr id="63" name="Diagonal liegende Ecken des Rechtecks abrunden 62"/>
          <xdr:cNvSpPr/>
        </xdr:nvSpPr>
        <xdr:spPr>
          <a:xfrm>
            <a:off x="463463" y="3050958"/>
            <a:ext cx="8357009" cy="360040"/>
          </a:xfrm>
          <a:prstGeom prst="round2DiagRect">
            <a:avLst/>
          </a:prstGeom>
          <a:gradFill flip="none" rotWithShape="1">
            <a:gsLst>
              <a:gs pos="0">
                <a:srgbClr val="03D4A8"/>
              </a:gs>
              <a:gs pos="25000">
                <a:srgbClr val="21D6E0"/>
              </a:gs>
              <a:gs pos="75000">
                <a:srgbClr val="0087E6"/>
              </a:gs>
              <a:gs pos="100000">
                <a:srgbClr val="005CBF"/>
              </a:gs>
            </a:gsLst>
            <a:lin ang="27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ysClr val="windowText" lastClr="000000"/>
                </a:solidFill>
              </a:rPr>
              <a:t>               MAIN POWER Pipe (Floating values)</a:t>
            </a:r>
          </a:p>
        </xdr:txBody>
      </xdr:sp>
      <xdr:sp macro="" textlink="">
        <xdr:nvSpPr>
          <xdr:cNvPr id="64" name="Diagonal liegende Ecken des Rechtecks abrunden 63"/>
          <xdr:cNvSpPr/>
        </xdr:nvSpPr>
        <xdr:spPr>
          <a:xfrm>
            <a:off x="463464" y="3708031"/>
            <a:ext cx="6196768" cy="360040"/>
          </a:xfrm>
          <a:prstGeom prst="round2DiagRect">
            <a:avLst/>
          </a:prstGeom>
          <a:gradFill flip="none" rotWithShape="1">
            <a:gsLst>
              <a:gs pos="0">
                <a:srgbClr val="825600"/>
              </a:gs>
              <a:gs pos="13000">
                <a:srgbClr val="FFA800"/>
              </a:gs>
              <a:gs pos="28000">
                <a:srgbClr val="825600"/>
              </a:gs>
              <a:gs pos="42999">
                <a:srgbClr val="FFA800"/>
              </a:gs>
              <a:gs pos="58000">
                <a:srgbClr val="825600"/>
              </a:gs>
              <a:gs pos="72000">
                <a:srgbClr val="FFA800"/>
              </a:gs>
              <a:gs pos="87000">
                <a:srgbClr val="825600"/>
              </a:gs>
              <a:gs pos="100000">
                <a:srgbClr val="FFA800"/>
              </a:gs>
            </a:gsLst>
            <a:lin ang="2700000" scaled="0"/>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ysClr val="windowText" lastClr="000000"/>
                </a:solidFill>
              </a:rPr>
              <a:t>                                                                                  AVIONICS Pipe (Binary values)</a:t>
            </a:r>
          </a:p>
        </xdr:txBody>
      </xdr:sp>
      <xdr:sp macro="" textlink="">
        <xdr:nvSpPr>
          <xdr:cNvPr id="65" name="Diagonal liegende Ecken des Rechtecks abrunden 64"/>
          <xdr:cNvSpPr/>
        </xdr:nvSpPr>
        <xdr:spPr>
          <a:xfrm>
            <a:off x="6948264" y="4365104"/>
            <a:ext cx="1872208" cy="360040"/>
          </a:xfrm>
          <a:prstGeom prst="round2DiagRect">
            <a:avLst/>
          </a:prstGeom>
          <a:gradFill>
            <a:gsLst>
              <a:gs pos="32001">
                <a:srgbClr val="7D8496"/>
              </a:gs>
              <a:gs pos="85001">
                <a:srgbClr val="7D8496"/>
              </a:gs>
              <a:gs pos="54000">
                <a:srgbClr val="E6E6E6"/>
              </a:gs>
            </a:gsLst>
            <a:lin ang="27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ysClr val="windowText" lastClr="000000"/>
                </a:solidFill>
              </a:rPr>
              <a:t>Battery Power Pipe</a:t>
            </a:r>
          </a:p>
        </xdr:txBody>
      </xdr:sp>
      <xdr:sp macro="" textlink="">
        <xdr:nvSpPr>
          <xdr:cNvPr id="66" name="Abgerundetes Rechteck 65"/>
          <xdr:cNvSpPr/>
        </xdr:nvSpPr>
        <xdr:spPr>
          <a:xfrm>
            <a:off x="539552" y="332656"/>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Shields</a:t>
            </a:r>
          </a:p>
        </xdr:txBody>
      </xdr:sp>
      <xdr:sp macro="" textlink="">
        <xdr:nvSpPr>
          <xdr:cNvPr id="67" name="Abgerundetes Rechteck 66"/>
          <xdr:cNvSpPr/>
        </xdr:nvSpPr>
        <xdr:spPr>
          <a:xfrm>
            <a:off x="1835696" y="332656"/>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Weapons</a:t>
            </a:r>
          </a:p>
        </xdr:txBody>
      </xdr:sp>
      <xdr:sp macro="" textlink="">
        <xdr:nvSpPr>
          <xdr:cNvPr id="68" name="Abgerundetes Rechteck 67"/>
          <xdr:cNvSpPr/>
        </xdr:nvSpPr>
        <xdr:spPr>
          <a:xfrm>
            <a:off x="3131840" y="332656"/>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Radar</a:t>
            </a:r>
          </a:p>
        </xdr:txBody>
      </xdr:sp>
      <xdr:sp macro="" textlink="">
        <xdr:nvSpPr>
          <xdr:cNvPr id="69" name="Abgerundetes Rechteck 68"/>
          <xdr:cNvSpPr/>
        </xdr:nvSpPr>
        <xdr:spPr>
          <a:xfrm>
            <a:off x="5652120" y="332656"/>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HUD</a:t>
            </a:r>
          </a:p>
        </xdr:txBody>
      </xdr:sp>
      <xdr:sp macro="" textlink="">
        <xdr:nvSpPr>
          <xdr:cNvPr id="70" name="Abgerundetes Rechteck 69"/>
          <xdr:cNvSpPr/>
        </xdr:nvSpPr>
        <xdr:spPr>
          <a:xfrm>
            <a:off x="6948264" y="332656"/>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Cooler</a:t>
            </a:r>
          </a:p>
        </xdr:txBody>
      </xdr:sp>
      <xdr:sp macro="" textlink="">
        <xdr:nvSpPr>
          <xdr:cNvPr id="71" name="Abgerundetes Rechteck 70"/>
          <xdr:cNvSpPr/>
        </xdr:nvSpPr>
        <xdr:spPr>
          <a:xfrm>
            <a:off x="7740352" y="5085184"/>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Power Plant</a:t>
            </a:r>
          </a:p>
        </xdr:txBody>
      </xdr:sp>
      <xdr:sp macro="" textlink="">
        <xdr:nvSpPr>
          <xdr:cNvPr id="72" name="Abgerundetes Rechteck 71"/>
          <xdr:cNvSpPr/>
        </xdr:nvSpPr>
        <xdr:spPr>
          <a:xfrm>
            <a:off x="6444208" y="5085184"/>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Battery</a:t>
            </a:r>
          </a:p>
        </xdr:txBody>
      </xdr:sp>
      <xdr:sp macro="" textlink="">
        <xdr:nvSpPr>
          <xdr:cNvPr id="73" name="Abgerundetes Rechteck 72"/>
          <xdr:cNvSpPr/>
        </xdr:nvSpPr>
        <xdr:spPr>
          <a:xfrm>
            <a:off x="5148064" y="5085184"/>
            <a:ext cx="1224136" cy="1080120"/>
          </a:xfrm>
          <a:prstGeom prst="roundRect">
            <a:avLst>
              <a:gd name="adj" fmla="val 6492"/>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de-DE" sz="1100">
                <a:solidFill>
                  <a:schemeClr val="tx1"/>
                </a:solidFill>
              </a:rPr>
              <a:t>Avionics CPU</a:t>
            </a:r>
          </a:p>
        </xdr:txBody>
      </xdr:sp>
      <xdr:sp macro="" textlink="">
        <xdr:nvSpPr>
          <xdr:cNvPr id="74" name="Ellipse 73"/>
          <xdr:cNvSpPr/>
        </xdr:nvSpPr>
        <xdr:spPr>
          <a:xfrm>
            <a:off x="539552" y="3087796"/>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75" name="Ellipse 74"/>
          <xdr:cNvSpPr/>
        </xdr:nvSpPr>
        <xdr:spPr>
          <a:xfrm>
            <a:off x="1835696" y="3087796"/>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76" name="Ellipse 75"/>
          <xdr:cNvSpPr/>
        </xdr:nvSpPr>
        <xdr:spPr>
          <a:xfrm>
            <a:off x="3131840" y="3087796"/>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77" name="Ellipse 76"/>
          <xdr:cNvSpPr/>
        </xdr:nvSpPr>
        <xdr:spPr>
          <a:xfrm>
            <a:off x="796879" y="1788168"/>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78" name="Ellipse 77"/>
          <xdr:cNvSpPr/>
        </xdr:nvSpPr>
        <xdr:spPr>
          <a:xfrm>
            <a:off x="2093023" y="1788168"/>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79" name="Ellipse 78"/>
          <xdr:cNvSpPr/>
        </xdr:nvSpPr>
        <xdr:spPr>
          <a:xfrm>
            <a:off x="3389167" y="1788168"/>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0" name="Ellipse 79"/>
          <xdr:cNvSpPr/>
        </xdr:nvSpPr>
        <xdr:spPr>
          <a:xfrm>
            <a:off x="2298449" y="3761259"/>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1" name="Ellipse 80"/>
          <xdr:cNvSpPr/>
        </xdr:nvSpPr>
        <xdr:spPr>
          <a:xfrm>
            <a:off x="3594593" y="3751462"/>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2" name="Ellipse 81"/>
          <xdr:cNvSpPr/>
        </xdr:nvSpPr>
        <xdr:spPr>
          <a:xfrm>
            <a:off x="1234580" y="2436443"/>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3" name="Ellipse 82"/>
          <xdr:cNvSpPr/>
        </xdr:nvSpPr>
        <xdr:spPr>
          <a:xfrm>
            <a:off x="2530724" y="2436443"/>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4" name="Ellipse 83"/>
          <xdr:cNvSpPr/>
        </xdr:nvSpPr>
        <xdr:spPr>
          <a:xfrm>
            <a:off x="3826868" y="2436443"/>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5" name="Ellipse 84"/>
          <xdr:cNvSpPr/>
        </xdr:nvSpPr>
        <xdr:spPr>
          <a:xfrm>
            <a:off x="5970857" y="3087796"/>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6" name="Ellipse 85"/>
          <xdr:cNvSpPr/>
        </xdr:nvSpPr>
        <xdr:spPr>
          <a:xfrm>
            <a:off x="5970857" y="3751462"/>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7" name="Ellipse 86"/>
          <xdr:cNvSpPr/>
        </xdr:nvSpPr>
        <xdr:spPr>
          <a:xfrm>
            <a:off x="6315002" y="2436443"/>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8" name="Ellipse 87"/>
          <xdr:cNvSpPr/>
        </xdr:nvSpPr>
        <xdr:spPr>
          <a:xfrm>
            <a:off x="7148935" y="1788168"/>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89" name="Ellipse 88"/>
          <xdr:cNvSpPr/>
        </xdr:nvSpPr>
        <xdr:spPr>
          <a:xfrm>
            <a:off x="6768897" y="3102314"/>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90" name="Ellipse 89"/>
          <xdr:cNvSpPr/>
        </xdr:nvSpPr>
        <xdr:spPr>
          <a:xfrm>
            <a:off x="8394077" y="3102314"/>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91" name="Ellipse 90"/>
          <xdr:cNvSpPr/>
        </xdr:nvSpPr>
        <xdr:spPr>
          <a:xfrm>
            <a:off x="8538093" y="4416460"/>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sp macro="" textlink="">
        <xdr:nvSpPr>
          <xdr:cNvPr id="92" name="Ellipse 91"/>
          <xdr:cNvSpPr/>
        </xdr:nvSpPr>
        <xdr:spPr>
          <a:xfrm>
            <a:off x="7020272" y="4416460"/>
            <a:ext cx="257327" cy="257327"/>
          </a:xfrm>
          <a:prstGeom prst="ellips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de-D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de-DE"/>
          </a:p>
        </xdr:txBody>
      </xdr:sp>
      <xdr:cxnSp macro="">
        <xdr:nvCxnSpPr>
          <xdr:cNvPr id="93" name="Gerade Verbindung mit Pfeil 92"/>
          <xdr:cNvCxnSpPr>
            <a:stCxn id="77" idx="0"/>
          </xdr:cNvCxnSpPr>
        </xdr:nvCxnSpPr>
        <xdr:spPr>
          <a:xfrm flipV="1">
            <a:off x="925543" y="1412776"/>
            <a:ext cx="0" cy="375392"/>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4" name="Gerade Verbindung mit Pfeil 93"/>
          <xdr:cNvCxnSpPr/>
        </xdr:nvCxnSpPr>
        <xdr:spPr>
          <a:xfrm flipH="1" flipV="1">
            <a:off x="2221687" y="1412776"/>
            <a:ext cx="1" cy="375392"/>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5" name="Gerade Verbindung mit Pfeil 94"/>
          <xdr:cNvCxnSpPr/>
        </xdr:nvCxnSpPr>
        <xdr:spPr>
          <a:xfrm flipH="1" flipV="1">
            <a:off x="3517830" y="1412776"/>
            <a:ext cx="1" cy="375392"/>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6" name="Gerade Verbindung mit Pfeil 95"/>
          <xdr:cNvCxnSpPr>
            <a:stCxn id="82" idx="0"/>
          </xdr:cNvCxnSpPr>
        </xdr:nvCxnSpPr>
        <xdr:spPr>
          <a:xfrm flipV="1">
            <a:off x="1363244" y="1412777"/>
            <a:ext cx="0" cy="1023666"/>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7" name="Gerade Verbindung mit Pfeil 96"/>
          <xdr:cNvCxnSpPr/>
        </xdr:nvCxnSpPr>
        <xdr:spPr>
          <a:xfrm flipV="1">
            <a:off x="2659387" y="1430308"/>
            <a:ext cx="0" cy="1023667"/>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8" name="Gerade Verbindung mit Pfeil 97"/>
          <xdr:cNvCxnSpPr/>
        </xdr:nvCxnSpPr>
        <xdr:spPr>
          <a:xfrm flipV="1">
            <a:off x="3955531" y="1430308"/>
            <a:ext cx="0" cy="1023667"/>
          </a:xfrm>
          <a:prstGeom prst="straightConnector1">
            <a:avLst/>
          </a:prstGeom>
          <a:ln>
            <a:solidFill>
              <a:schemeClr val="tx1"/>
            </a:solidFill>
            <a:headEnd type="triangle"/>
            <a:tailEnd type="none" w="lg" len="med"/>
          </a:ln>
        </xdr:spPr>
        <xdr:style>
          <a:lnRef idx="1">
            <a:schemeClr val="accent1"/>
          </a:lnRef>
          <a:fillRef idx="0">
            <a:schemeClr val="accent1"/>
          </a:fillRef>
          <a:effectRef idx="0">
            <a:schemeClr val="accent1"/>
          </a:effectRef>
          <a:fontRef idx="minor">
            <a:schemeClr val="tx1"/>
          </a:fontRef>
        </xdr:style>
      </xdr:cxnSp>
      <xdr:cxnSp macro="">
        <xdr:nvCxnSpPr>
          <xdr:cNvPr id="99" name="Gerade Verbindung mit Pfeil 98"/>
          <xdr:cNvCxnSpPr>
            <a:stCxn id="74" idx="0"/>
          </xdr:cNvCxnSpPr>
        </xdr:nvCxnSpPr>
        <xdr:spPr>
          <a:xfrm flipV="1">
            <a:off x="668216" y="1412776"/>
            <a:ext cx="0" cy="1675020"/>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0" name="Gerade Verbindung mit Pfeil 99"/>
          <xdr:cNvCxnSpPr>
            <a:stCxn id="80" idx="0"/>
          </xdr:cNvCxnSpPr>
        </xdr:nvCxnSpPr>
        <xdr:spPr>
          <a:xfrm flipV="1">
            <a:off x="2427113" y="1412777"/>
            <a:ext cx="0" cy="2348482"/>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1" name="Gerade Verbindung mit Pfeil 100"/>
          <xdr:cNvCxnSpPr/>
        </xdr:nvCxnSpPr>
        <xdr:spPr>
          <a:xfrm flipV="1">
            <a:off x="3260503" y="1412776"/>
            <a:ext cx="0" cy="1675020"/>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2" name="Gerade Verbindung mit Pfeil 101"/>
          <xdr:cNvCxnSpPr/>
        </xdr:nvCxnSpPr>
        <xdr:spPr>
          <a:xfrm flipH="1" flipV="1">
            <a:off x="3720320" y="1412777"/>
            <a:ext cx="1" cy="2348483"/>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3" name="Gerade Verbindung mit Pfeil 102"/>
          <xdr:cNvCxnSpPr/>
        </xdr:nvCxnSpPr>
        <xdr:spPr>
          <a:xfrm flipV="1">
            <a:off x="6099520" y="1412776"/>
            <a:ext cx="0" cy="1675020"/>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4" name="Gerade Verbindung mit Pfeil 103"/>
          <xdr:cNvCxnSpPr/>
        </xdr:nvCxnSpPr>
        <xdr:spPr>
          <a:xfrm flipV="1">
            <a:off x="1964359" y="1412776"/>
            <a:ext cx="0" cy="1675020"/>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5" name="Gerade Verbindung mit Pfeil 104"/>
          <xdr:cNvCxnSpPr/>
        </xdr:nvCxnSpPr>
        <xdr:spPr>
          <a:xfrm flipH="1" flipV="1">
            <a:off x="7277598" y="1412776"/>
            <a:ext cx="1" cy="375392"/>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6" name="Gerade Verbindung mit Pfeil 105"/>
          <xdr:cNvCxnSpPr/>
        </xdr:nvCxnSpPr>
        <xdr:spPr>
          <a:xfrm flipV="1">
            <a:off x="6099520" y="4018588"/>
            <a:ext cx="0" cy="1066597"/>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7" name="Gerade Verbindung mit Pfeil 106"/>
          <xdr:cNvCxnSpPr>
            <a:endCxn id="92" idx="4"/>
          </xdr:cNvCxnSpPr>
        </xdr:nvCxnSpPr>
        <xdr:spPr>
          <a:xfrm flipV="1">
            <a:off x="7148935" y="4673787"/>
            <a:ext cx="1" cy="411398"/>
          </a:xfrm>
          <a:prstGeom prst="straightConnector1">
            <a:avLst/>
          </a:prstGeom>
          <a:ln>
            <a:solidFill>
              <a:schemeClr val="tx1"/>
            </a:solidFill>
            <a:headEnd type="triangle"/>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08" name="Gerade Verbindung mit Pfeil 107"/>
          <xdr:cNvCxnSpPr/>
        </xdr:nvCxnSpPr>
        <xdr:spPr>
          <a:xfrm flipV="1">
            <a:off x="8675922" y="4673787"/>
            <a:ext cx="1" cy="411398"/>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9" name="Gerade Verbindung mit Pfeil 108"/>
          <xdr:cNvCxnSpPr>
            <a:endCxn id="89" idx="4"/>
          </xdr:cNvCxnSpPr>
        </xdr:nvCxnSpPr>
        <xdr:spPr>
          <a:xfrm flipV="1">
            <a:off x="6897560" y="3359641"/>
            <a:ext cx="1" cy="1725544"/>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0" name="Gerade Verbindung mit Pfeil 109"/>
          <xdr:cNvCxnSpPr/>
        </xdr:nvCxnSpPr>
        <xdr:spPr>
          <a:xfrm flipV="1">
            <a:off x="8522740" y="3359641"/>
            <a:ext cx="1" cy="1725544"/>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1" name="Gerade Verbindung mit Pfeil 110"/>
          <xdr:cNvCxnSpPr/>
        </xdr:nvCxnSpPr>
        <xdr:spPr>
          <a:xfrm flipV="1">
            <a:off x="6443665" y="1430308"/>
            <a:ext cx="0" cy="1023667"/>
          </a:xfrm>
          <a:prstGeom prst="straightConnector1">
            <a:avLst/>
          </a:prstGeom>
          <a:ln>
            <a:solidFill>
              <a:schemeClr val="tx1"/>
            </a:solidFill>
            <a:headEnd type="none"/>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2" name="Rechteck 111"/>
          <xdr:cNvSpPr/>
        </xdr:nvSpPr>
        <xdr:spPr>
          <a:xfrm>
            <a:off x="7978721" y="1811335"/>
            <a:ext cx="792205" cy="261610"/>
          </a:xfrm>
          <a:prstGeom prst="rect">
            <a:avLst/>
          </a:prstGeom>
        </xdr:spPr>
        <xdr:txBody>
          <a:bodyPr wrap="square">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DE" sz="1100">
                <a:solidFill>
                  <a:schemeClr val="tx1"/>
                </a:solidFill>
              </a:rPr>
              <a:t>Ship Wires</a:t>
            </a:r>
          </a:p>
        </xdr:txBody>
      </xdr:sp>
      <xdr:sp macro="" textlink="">
        <xdr:nvSpPr>
          <xdr:cNvPr id="113" name="Rechteck 112"/>
          <xdr:cNvSpPr/>
        </xdr:nvSpPr>
        <xdr:spPr>
          <a:xfrm>
            <a:off x="463463" y="5455967"/>
            <a:ext cx="3036472" cy="338554"/>
          </a:xfrm>
          <a:prstGeom prst="rect">
            <a:avLst/>
          </a:prstGeom>
        </xdr:spPr>
        <xdr:txBody>
          <a:bodyPr wrap="square">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de-DE" sz="1600">
                <a:solidFill>
                  <a:schemeClr val="tx1"/>
                </a:solidFill>
              </a:rPr>
              <a:t>Module Communication Overview</a:t>
            </a:r>
          </a:p>
        </xdr:txBody>
      </xdr:sp>
    </xdr:grpSp>
    <xdr:clientData/>
  </xdr:twoCellAnchor>
  <xdr:oneCellAnchor>
    <xdr:from>
      <xdr:col>0</xdr:col>
      <xdr:colOff>400050</xdr:colOff>
      <xdr:row>29</xdr:row>
      <xdr:rowOff>38100</xdr:rowOff>
    </xdr:from>
    <xdr:ext cx="601831" cy="264560"/>
    <xdr:sp macro="" textlink="">
      <xdr:nvSpPr>
        <xdr:cNvPr id="114" name="Textfeld 113"/>
        <xdr:cNvSpPr txBox="1"/>
      </xdr:nvSpPr>
      <xdr:spPr>
        <a:xfrm>
          <a:off x="400050" y="4810125"/>
          <a:ext cx="6018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de-DE" sz="1100"/>
            <a:t>v 1.982</a:t>
          </a:r>
        </a:p>
      </xdr:txBody>
    </xdr:sp>
    <xdr:clientData/>
  </xdr:oneCellAnchor>
  <xdr:twoCellAnchor editAs="oneCell">
    <xdr:from>
      <xdr:col>15</xdr:col>
      <xdr:colOff>0</xdr:colOff>
      <xdr:row>56</xdr:row>
      <xdr:rowOff>0</xdr:rowOff>
    </xdr:from>
    <xdr:to>
      <xdr:col>15</xdr:col>
      <xdr:colOff>228600</xdr:colOff>
      <xdr:row>58</xdr:row>
      <xdr:rowOff>0</xdr:rowOff>
    </xdr:to>
    <xdr:sp macro="" textlink="">
      <xdr:nvSpPr>
        <xdr:cNvPr id="1025" name="AutoShape 1"/>
        <xdr:cNvSpPr>
          <a:spLocks noChangeAspect="1" noChangeArrowheads="1"/>
        </xdr:cNvSpPr>
      </xdr:nvSpPr>
      <xdr:spPr bwMode="auto">
        <a:xfrm>
          <a:off x="11430000" y="11106150"/>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59</xdr:row>
      <xdr:rowOff>0</xdr:rowOff>
    </xdr:from>
    <xdr:to>
      <xdr:col>15</xdr:col>
      <xdr:colOff>228600</xdr:colOff>
      <xdr:row>61</xdr:row>
      <xdr:rowOff>0</xdr:rowOff>
    </xdr:to>
    <xdr:sp macro="" textlink="">
      <xdr:nvSpPr>
        <xdr:cNvPr id="1026" name="AutoShape 2"/>
        <xdr:cNvSpPr>
          <a:spLocks noChangeAspect="1" noChangeArrowheads="1"/>
        </xdr:cNvSpPr>
      </xdr:nvSpPr>
      <xdr:spPr bwMode="auto">
        <a:xfrm>
          <a:off x="11430000" y="11591925"/>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59</xdr:row>
      <xdr:rowOff>0</xdr:rowOff>
    </xdr:from>
    <xdr:to>
      <xdr:col>15</xdr:col>
      <xdr:colOff>228600</xdr:colOff>
      <xdr:row>61</xdr:row>
      <xdr:rowOff>0</xdr:rowOff>
    </xdr:to>
    <xdr:sp macro="" textlink="">
      <xdr:nvSpPr>
        <xdr:cNvPr id="1027" name="AutoShape 3"/>
        <xdr:cNvSpPr>
          <a:spLocks noChangeAspect="1" noChangeArrowheads="1"/>
        </xdr:cNvSpPr>
      </xdr:nvSpPr>
      <xdr:spPr bwMode="auto">
        <a:xfrm>
          <a:off x="11430000" y="11591925"/>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52</xdr:row>
      <xdr:rowOff>0</xdr:rowOff>
    </xdr:from>
    <xdr:to>
      <xdr:col>15</xdr:col>
      <xdr:colOff>228600</xdr:colOff>
      <xdr:row>54</xdr:row>
      <xdr:rowOff>0</xdr:rowOff>
    </xdr:to>
    <xdr:sp macro="" textlink="">
      <xdr:nvSpPr>
        <xdr:cNvPr id="1028" name="AutoShape 4"/>
        <xdr:cNvSpPr>
          <a:spLocks noChangeAspect="1" noChangeArrowheads="1"/>
        </xdr:cNvSpPr>
      </xdr:nvSpPr>
      <xdr:spPr bwMode="auto">
        <a:xfrm>
          <a:off x="11430000" y="10458450"/>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52</xdr:row>
      <xdr:rowOff>0</xdr:rowOff>
    </xdr:from>
    <xdr:to>
      <xdr:col>15</xdr:col>
      <xdr:colOff>228600</xdr:colOff>
      <xdr:row>54</xdr:row>
      <xdr:rowOff>0</xdr:rowOff>
    </xdr:to>
    <xdr:sp macro="" textlink="">
      <xdr:nvSpPr>
        <xdr:cNvPr id="1029" name="AutoShape 5"/>
        <xdr:cNvSpPr>
          <a:spLocks noChangeAspect="1" noChangeArrowheads="1"/>
        </xdr:cNvSpPr>
      </xdr:nvSpPr>
      <xdr:spPr bwMode="auto">
        <a:xfrm>
          <a:off x="11430000" y="10458450"/>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52</xdr:row>
      <xdr:rowOff>0</xdr:rowOff>
    </xdr:from>
    <xdr:to>
      <xdr:col>15</xdr:col>
      <xdr:colOff>228600</xdr:colOff>
      <xdr:row>54</xdr:row>
      <xdr:rowOff>0</xdr:rowOff>
    </xdr:to>
    <xdr:sp macro="" textlink="">
      <xdr:nvSpPr>
        <xdr:cNvPr id="1030" name="AutoShape 6"/>
        <xdr:cNvSpPr>
          <a:spLocks noChangeAspect="1" noChangeArrowheads="1"/>
        </xdr:cNvSpPr>
      </xdr:nvSpPr>
      <xdr:spPr bwMode="auto">
        <a:xfrm>
          <a:off x="11430000" y="10458450"/>
          <a:ext cx="228600" cy="3238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121228</xdr:colOff>
      <xdr:row>204</xdr:row>
      <xdr:rowOff>17318</xdr:rowOff>
    </xdr:from>
    <xdr:to>
      <xdr:col>31</xdr:col>
      <xdr:colOff>710046</xdr:colOff>
      <xdr:row>245</xdr:row>
      <xdr:rowOff>89768</xdr:rowOff>
    </xdr:to>
    <xdr:pic>
      <xdr:nvPicPr>
        <xdr:cNvPr id="118" name="Grafik 117" descr="http://i.imgur.com/dcS9c7r.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228" y="34082182"/>
          <a:ext cx="23448818" cy="6462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xdr:row>
      <xdr:rowOff>0</xdr:rowOff>
    </xdr:from>
    <xdr:to>
      <xdr:col>22</xdr:col>
      <xdr:colOff>0</xdr:colOff>
      <xdr:row>170</xdr:row>
      <xdr:rowOff>33770</xdr:rowOff>
    </xdr:to>
    <xdr:pic>
      <xdr:nvPicPr>
        <xdr:cNvPr id="115" name="Grafik 114" descr="rPKThmU.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0" y="11106150"/>
          <a:ext cx="12192000" cy="1857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0.00609</cdr:x>
      <cdr:y>0.08654</cdr:y>
    </cdr:from>
    <cdr:to>
      <cdr:x>0.99368</cdr:x>
      <cdr:y>0.98627</cdr:y>
    </cdr:to>
    <cdr:grpSp>
      <cdr:nvGrpSpPr>
        <cdr:cNvPr id="84" name="Gruppieren 83"/>
        <cdr:cNvGrpSpPr/>
      </cdr:nvGrpSpPr>
      <cdr:grpSpPr>
        <a:xfrm xmlns:a="http://schemas.openxmlformats.org/drawingml/2006/main">
          <a:off x="65548" y="1047147"/>
          <a:ext cx="10629678" cy="10886872"/>
          <a:chOff x="0" y="63904"/>
          <a:chExt cx="10629568" cy="11523765"/>
        </a:xfrm>
      </cdr:grpSpPr>
      <cdr:grpSp>
        <cdr:nvGrpSpPr>
          <cdr:cNvPr id="85" name="Gruppieren 84"/>
          <cdr:cNvGrpSpPr/>
        </cdr:nvGrpSpPr>
        <cdr:grpSpPr>
          <a:xfrm xmlns:a="http://schemas.openxmlformats.org/drawingml/2006/main">
            <a:off x="0" y="63904"/>
            <a:ext cx="10629568" cy="11523765"/>
            <a:chOff x="0" y="123167"/>
            <a:chExt cx="10629623" cy="11896381"/>
          </a:xfrm>
        </cdr:grpSpPr>
        <cdr:sp macro="" textlink="">
          <cdr:nvSpPr>
            <cdr:cNvPr id="86" name="Rechteck 85"/>
            <cdr:cNvSpPr/>
          </cdr:nvSpPr>
          <cdr:spPr>
            <a:xfrm xmlns:a="http://schemas.openxmlformats.org/drawingml/2006/main">
              <a:off x="69634" y="194584"/>
              <a:ext cx="3014189" cy="609335"/>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87" name="Gruppieren 86"/>
            <cdr:cNvGrpSpPr/>
          </cdr:nvGrpSpPr>
          <cdr:grpSpPr>
            <a:xfrm xmlns:a="http://schemas.openxmlformats.org/drawingml/2006/main">
              <a:off x="0" y="123167"/>
              <a:ext cx="10629623" cy="11896381"/>
              <a:chOff x="0" y="0"/>
              <a:chExt cx="10629623" cy="10636417"/>
            </a:xfrm>
          </cdr:grpSpPr>
          <cdr:sp macro="" textlink="">
            <cdr:nvSpPr>
              <cdr:cNvPr id="88" name="Rechteck 87"/>
              <cdr:cNvSpPr/>
            </cdr:nvSpPr>
            <cdr:spPr>
              <a:xfrm xmlns:a="http://schemas.openxmlformats.org/drawingml/2006/main">
                <a:off x="3052045" y="7682232"/>
                <a:ext cx="3329944" cy="60682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89" name="Rechteck 88"/>
              <cdr:cNvSpPr/>
            </cdr:nvSpPr>
            <cdr:spPr>
              <a:xfrm xmlns:a="http://schemas.openxmlformats.org/drawingml/2006/main">
                <a:off x="0" y="7682232"/>
                <a:ext cx="3014189" cy="60682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90" name="Rechteck 89"/>
              <cdr:cNvSpPr/>
            </cdr:nvSpPr>
            <cdr:spPr>
              <a:xfrm xmlns:a="http://schemas.openxmlformats.org/drawingml/2006/main">
                <a:off x="6419845" y="7682232"/>
                <a:ext cx="2085961" cy="60682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91" name="Rechteck 90"/>
              <cdr:cNvSpPr/>
            </cdr:nvSpPr>
            <cdr:spPr>
              <a:xfrm xmlns:a="http://schemas.openxmlformats.org/drawingml/2006/main">
                <a:off x="8543662" y="7682232"/>
                <a:ext cx="2085961" cy="60682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92" name="Rechteck 91"/>
              <cdr:cNvSpPr/>
            </cdr:nvSpPr>
            <cdr:spPr>
              <a:xfrm xmlns:a="http://schemas.openxmlformats.org/drawingml/2006/main">
                <a:off x="6560" y="0"/>
                <a:ext cx="9810553" cy="7639685"/>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93" name="Gruppieren 92"/>
              <cdr:cNvGrpSpPr/>
            </cdr:nvGrpSpPr>
            <cdr:grpSpPr>
              <a:xfrm xmlns:a="http://schemas.openxmlformats.org/drawingml/2006/main">
                <a:off x="2999670" y="6285481"/>
                <a:ext cx="7610404" cy="4350936"/>
                <a:chOff x="2999669" y="6325006"/>
                <a:chExt cx="7610415" cy="4378298"/>
              </a:xfrm>
            </cdr:grpSpPr>
            <cdr:cxnSp macro="">
              <cdr:nvCxnSpPr>
                <cdr:cNvPr id="94" name="Gerade Verbindung mit Pfeil 93"/>
                <cdr:cNvCxnSpPr/>
              </cdr:nvCxnSpPr>
              <cdr:spPr>
                <a:xfrm xmlns:a="http://schemas.openxmlformats.org/drawingml/2006/main">
                  <a:off x="6061283" y="7875149"/>
                  <a:ext cx="695327"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95" name="Flussdiagramm: Mehrere Dokumente 94"/>
                <cdr:cNvSpPr/>
              </cdr:nvSpPr>
              <cdr:spPr>
                <a:xfrm xmlns:a="http://schemas.openxmlformats.org/drawingml/2006/main">
                  <a:off x="9861691" y="6325006"/>
                  <a:ext cx="748393"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96" name="Flussdiagramm: Mehrere Dokumente 95"/>
                <cdr:cNvSpPr/>
              </cdr:nvSpPr>
              <cdr:spPr>
                <a:xfrm xmlns:a="http://schemas.openxmlformats.org/drawingml/2006/main">
                  <a:off x="8049371" y="6325006"/>
                  <a:ext cx="748393"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97" name="Gerade Verbindung mit Pfeil 96"/>
                <cdr:cNvCxnSpPr/>
              </cdr:nvCxnSpPr>
              <cdr:spPr>
                <a:xfrm xmlns:a="http://schemas.openxmlformats.org/drawingml/2006/main">
                  <a:off x="8197611" y="7875149"/>
                  <a:ext cx="695327"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8" name="Gerade Verbindung mit Pfeil 97"/>
                <cdr:cNvCxnSpPr/>
              </cdr:nvCxnSpPr>
              <cdr:spPr>
                <a:xfrm xmlns:a="http://schemas.openxmlformats.org/drawingml/2006/main" rot="5400000">
                  <a:off x="7780735" y="7497355"/>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99" name="Gerade Verbindung mit Pfeil 98"/>
                <cdr:cNvCxnSpPr/>
              </cdr:nvCxnSpPr>
              <cdr:spPr>
                <a:xfrm xmlns:a="http://schemas.openxmlformats.org/drawingml/2006/main" rot="5400000">
                  <a:off x="9599151" y="7497355"/>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0" name="Gerade Verbindung 99"/>
                <cdr:cNvCxnSpPr/>
              </cdr:nvCxnSpPr>
              <cdr:spPr>
                <a:xfrm xmlns:a="http://schemas.openxmlformats.org/drawingml/2006/main" flipH="1">
                  <a:off x="2999669" y="8526161"/>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1" name="Gerade Verbindung 100"/>
                <cdr:cNvCxnSpPr/>
              </cdr:nvCxnSpPr>
              <cdr:spPr>
                <a:xfrm xmlns:a="http://schemas.openxmlformats.org/drawingml/2006/main" flipH="1">
                  <a:off x="6374251" y="8526161"/>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102" name="Gerade Verbindung 101"/>
                <cdr:cNvCxnSpPr/>
              </cdr:nvCxnSpPr>
              <cdr:spPr>
                <a:xfrm xmlns:a="http://schemas.openxmlformats.org/drawingml/2006/main" flipH="1">
                  <a:off x="8510578" y="8526161"/>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0.85911</cdr:x>
      <cdr:y>0.02143</cdr:y>
    </cdr:from>
    <cdr:to>
      <cdr:x>0.98005</cdr:x>
      <cdr:y>0.15984</cdr:y>
    </cdr:to>
    <cdr:pic>
      <cdr:nvPicPr>
        <cdr:cNvPr id="10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46862" y="258609"/>
          <a:ext cx="1301707" cy="1670442"/>
        </a:xfrm>
        <a:prstGeom xmlns:a="http://schemas.openxmlformats.org/drawingml/2006/main" prst="rect">
          <a:avLst/>
        </a:prstGeom>
      </cdr:spPr>
    </cdr:pic>
  </cdr:relSizeAnchor>
  <cdr:relSizeAnchor xmlns:cdr="http://schemas.openxmlformats.org/drawingml/2006/chartDrawing">
    <cdr:from>
      <cdr:x>0.86094</cdr:x>
      <cdr:y>0.25567</cdr:y>
    </cdr:from>
    <cdr:to>
      <cdr:x>0.97724</cdr:x>
      <cdr:y>0.39065</cdr:y>
    </cdr:to>
    <cdr:sp macro="" textlink="">
      <cdr:nvSpPr>
        <cdr:cNvPr id="42" name="Rechteck 41"/>
        <cdr:cNvSpPr/>
      </cdr:nvSpPr>
      <cdr:spPr>
        <a:xfrm xmlns:a="http://schemas.openxmlformats.org/drawingml/2006/main">
          <a:off x="9266464" y="3041507"/>
          <a:ext cx="1251857" cy="1605642"/>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20292"/>
          <a:ext cx="10629570" cy="10178049"/>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3.01 CIRCUS</a:t>
          </a:r>
        </a:p>
      </cdr:txBody>
    </cdr:sp>
  </cdr:relSizeAnchor>
  <cdr:relSizeAnchor xmlns:cdr="http://schemas.openxmlformats.org/drawingml/2006/chartDrawing">
    <cdr:from>
      <cdr:x>0.01119</cdr:x>
      <cdr:y>0.09586</cdr:y>
    </cdr:from>
    <cdr:to>
      <cdr:x>0.29123</cdr:x>
      <cdr:y>0.14708</cdr:y>
    </cdr:to>
    <cdr:sp macro="" textlink="">
      <cdr:nvSpPr>
        <cdr:cNvPr id="25" name="Rechteck 24"/>
        <cdr:cNvSpPr/>
      </cdr:nvSpPr>
      <cdr:spPr>
        <a:xfrm xmlns:a="http://schemas.openxmlformats.org/drawingml/2006/main">
          <a:off x="120436" y="1158657"/>
          <a:ext cx="3014175" cy="619090"/>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0.28828</cdr:x>
      <cdr:y>0.73564</cdr:y>
    </cdr:from>
    <cdr:to>
      <cdr:x>0.59766</cdr:x>
      <cdr:y>0.78665</cdr:y>
    </cdr:to>
    <cdr:sp macro="" textlink="">
      <cdr:nvSpPr>
        <cdr:cNvPr id="27" name="Rechteck 26"/>
        <cdr:cNvSpPr/>
      </cdr:nvSpPr>
      <cdr:spPr>
        <a:xfrm xmlns:a="http://schemas.openxmlformats.org/drawingml/2006/main">
          <a:off x="3102833" y="8891319"/>
          <a:ext cx="3329928" cy="616539"/>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0.00472</cdr:x>
      <cdr:y>0.73564</cdr:y>
    </cdr:from>
    <cdr:to>
      <cdr:x>0.28476</cdr:x>
      <cdr:y>0.78665</cdr:y>
    </cdr:to>
    <cdr:sp macro="" textlink="">
      <cdr:nvSpPr>
        <cdr:cNvPr id="28" name="Rechteck 27"/>
        <cdr:cNvSpPr/>
      </cdr:nvSpPr>
      <cdr:spPr>
        <a:xfrm xmlns:a="http://schemas.openxmlformats.org/drawingml/2006/main">
          <a:off x="50803" y="8891319"/>
          <a:ext cx="3014174" cy="616539"/>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relSizeAnchor>
  <cdr:relSizeAnchor xmlns:cdr="http://schemas.openxmlformats.org/drawingml/2006/chartDrawing">
    <cdr:from>
      <cdr:x>0.60118</cdr:x>
      <cdr:y>0.73564</cdr:y>
    </cdr:from>
    <cdr:to>
      <cdr:x>0.79498</cdr:x>
      <cdr:y>0.78665</cdr:y>
    </cdr:to>
    <cdr:sp macro="" textlink="">
      <cdr:nvSpPr>
        <cdr:cNvPr id="29" name="Rechteck 28"/>
        <cdr:cNvSpPr/>
      </cdr:nvSpPr>
      <cdr:spPr>
        <a:xfrm xmlns:a="http://schemas.openxmlformats.org/drawingml/2006/main">
          <a:off x="6470617" y="8891319"/>
          <a:ext cx="2085951" cy="616539"/>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relSizeAnchor>
  <cdr:relSizeAnchor xmlns:cdr="http://schemas.openxmlformats.org/drawingml/2006/chartDrawing">
    <cdr:from>
      <cdr:x>0.7985</cdr:x>
      <cdr:y>0.73564</cdr:y>
    </cdr:from>
    <cdr:to>
      <cdr:x>0.9923</cdr:x>
      <cdr:y>0.78665</cdr:y>
    </cdr:to>
    <cdr:sp macro="" textlink="">
      <cdr:nvSpPr>
        <cdr:cNvPr id="30" name="Rechteck 29"/>
        <cdr:cNvSpPr/>
      </cdr:nvSpPr>
      <cdr:spPr>
        <a:xfrm xmlns:a="http://schemas.openxmlformats.org/drawingml/2006/main">
          <a:off x="8594423" y="8891319"/>
          <a:ext cx="2085951" cy="616539"/>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relSizeAnchor>
  <cdr:relSizeAnchor xmlns:cdr="http://schemas.openxmlformats.org/drawingml/2006/chartDrawing">
    <cdr:from>
      <cdr:x>0.00533</cdr:x>
      <cdr:y>0.08986</cdr:y>
    </cdr:from>
    <cdr:to>
      <cdr:x>0.91681</cdr:x>
      <cdr:y>0.73206</cdr:y>
    </cdr:to>
    <cdr:sp macro="" textlink="">
      <cdr:nvSpPr>
        <cdr:cNvPr id="31" name="Rechteck 30"/>
        <cdr:cNvSpPr/>
      </cdr:nvSpPr>
      <cdr:spPr>
        <a:xfrm xmlns:a="http://schemas.openxmlformats.org/drawingml/2006/main">
          <a:off x="57363" y="1086097"/>
          <a:ext cx="9810505" cy="7761995"/>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0.28341</cdr:x>
      <cdr:y>0.61823</cdr:y>
    </cdr:from>
    <cdr:to>
      <cdr:x>0.99048</cdr:x>
      <cdr:y>0.98627</cdr:y>
    </cdr:to>
    <cdr:grpSp>
      <cdr:nvGrpSpPr>
        <cdr:cNvPr id="32" name="Gruppieren 31"/>
        <cdr:cNvGrpSpPr/>
      </cdr:nvGrpSpPr>
      <cdr:grpSpPr>
        <a:xfrm xmlns:a="http://schemas.openxmlformats.org/drawingml/2006/main">
          <a:off x="3050413" y="7472267"/>
          <a:ext cx="7610371" cy="4448333"/>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a:t>
            </a:r>
          </a:p>
          <a:p xmlns:a="http://schemas.openxmlformats.org/drawingml/2006/main">
            <a:pPr algn="ctr"/>
            <a:r>
              <a:rPr lang="de-DE" sz="1200">
                <a:latin typeface="Arial" panose="020B0604020202020204" pitchFamily="34" charset="0"/>
                <a:cs typeface="Arial" panose="020B0604020202020204" pitchFamily="34" charset="0"/>
              </a:rPr>
              <a:t>[%]</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0.82544</cdr:x>
      <cdr:y>0.27208</cdr:y>
    </cdr:from>
    <cdr:to>
      <cdr:x>1</cdr:x>
      <cdr:y>0.3233</cdr:y>
    </cdr:to>
    <cdr:sp macro="" textlink="">
      <cdr:nvSpPr>
        <cdr:cNvPr id="42" name="Rechteck 41"/>
        <cdr:cNvSpPr/>
      </cdr:nvSpPr>
      <cdr:spPr>
        <a:xfrm xmlns:a="http://schemas.openxmlformats.org/drawingml/2006/main">
          <a:off x="8884413" y="3288463"/>
          <a:ext cx="1878837" cy="619091"/>
        </a:xfrm>
        <a:prstGeom xmlns:a="http://schemas.openxmlformats.org/drawingml/2006/main" prst="rect">
          <a:avLst/>
        </a:prstGeom>
        <a:noFill xmlns:a="http://schemas.openxmlformats.org/drawingml/2006/main"/>
        <a:ln xmlns:a="http://schemas.openxmlformats.org/drawingml/2006/main" w="3175">
          <a:noFill/>
        </a:ln>
        <a:effectLst xmlns:a="http://schemas.openxmlformats.org/drawingml/2006/main">
          <a:glow rad="101600">
            <a:schemeClr val="accent3">
              <a:satMod val="175000"/>
              <a:alpha val="40000"/>
            </a:schemeClr>
          </a:glow>
        </a:effectLst>
        <a:scene3d xmlns:a="http://schemas.openxmlformats.org/drawingml/2006/main">
          <a:camera prst="perspectiveHeroicExtremeLeftFacing"/>
          <a:lightRig rig="threePt" dir="t"/>
        </a:scene3d>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scene3d>
            <a:camera prst="isometricLeftDown"/>
            <a:lightRig rig="threePt" dir="t"/>
          </a:scene3d>
          <a:sp3d extrusionH="57150">
            <a:bevelT w="38100" h="38100"/>
          </a:sp3d>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2400" b="1" i="0" u="none">
              <a:solidFill>
                <a:schemeClr val="accent1">
                  <a:lumMod val="40000"/>
                  <a:lumOff val="60000"/>
                </a:schemeClr>
              </a:solidFill>
              <a:effectLst>
                <a:glow rad="228600">
                  <a:srgbClr val="00B050">
                    <a:alpha val="40000"/>
                  </a:srgbClr>
                </a:glow>
              </a:effectLst>
              <a:latin typeface="Arial" panose="020B0604020202020204" pitchFamily="34" charset="0"/>
              <a:cs typeface="Arial" panose="020B0604020202020204" pitchFamily="34" charset="0"/>
            </a:rPr>
            <a:t>DOGFIGHT</a:t>
          </a:r>
        </a:p>
      </cdr:txBody>
    </cdr: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0.83555</cdr:x>
      <cdr:y>0.24843</cdr:y>
    </cdr:from>
    <cdr:to>
      <cdr:x>0.99437</cdr:x>
      <cdr:y>0.34118</cdr:y>
    </cdr:to>
    <cdr:sp macro="" textlink="">
      <cdr:nvSpPr>
        <cdr:cNvPr id="43" name="Rechteck 42"/>
        <cdr:cNvSpPr/>
      </cdr:nvSpPr>
      <cdr:spPr>
        <a:xfrm xmlns:a="http://schemas.openxmlformats.org/drawingml/2006/main">
          <a:off x="8993271" y="2955386"/>
          <a:ext cx="1709344" cy="1103256"/>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3.01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86097"/>
          <a:ext cx="10629570" cy="10834502"/>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(F) Trader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a:t>
                  </a:r>
                  <a:r>
                    <a:rPr lang="de-DE" sz="1200" baseline="0">
                      <a:latin typeface="Arial" panose="020B0604020202020204" pitchFamily="34" charset="0"/>
                      <a:cs typeface="Arial" panose="020B0604020202020204" pitchFamily="34" charset="0"/>
                    </a:rPr>
                    <a:t> </a:t>
                  </a:r>
                  <a:r>
                    <a:rPr lang="de-DE" sz="1200">
                      <a:latin typeface="Arial" panose="020B0604020202020204" pitchFamily="34" charset="0"/>
                      <a:cs typeface="Arial" panose="020B0604020202020204" pitchFamily="34" charset="0"/>
                    </a:rPr>
                    <a:t>[%]</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0.83026</cdr:x>
      <cdr:y>0.23755</cdr:y>
    </cdr:from>
    <cdr:to>
      <cdr:x>0.98908</cdr:x>
      <cdr:y>0.3303</cdr:y>
    </cdr:to>
    <cdr:sp macro="" textlink="">
      <cdr:nvSpPr>
        <cdr:cNvPr id="42" name="Rechteck 41"/>
        <cdr:cNvSpPr/>
      </cdr:nvSpPr>
      <cdr:spPr>
        <a:xfrm xmlns:a="http://schemas.openxmlformats.org/drawingml/2006/main">
          <a:off x="8936265" y="2825930"/>
          <a:ext cx="1709419" cy="1103358"/>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0.84436</cdr:x>
      <cdr:y>0.26631</cdr:y>
    </cdr:from>
    <cdr:to>
      <cdr:x>0.97522</cdr:x>
      <cdr:y>0.30002</cdr:y>
    </cdr:to>
    <cdr:sp macro="" textlink="">
      <cdr:nvSpPr>
        <cdr:cNvPr id="43" name="Rechteck 42"/>
        <cdr:cNvSpPr/>
      </cdr:nvSpPr>
      <cdr:spPr>
        <a:xfrm xmlns:a="http://schemas.openxmlformats.org/drawingml/2006/main">
          <a:off x="9088058" y="3218710"/>
          <a:ext cx="1408479" cy="407437"/>
        </a:xfrm>
        <a:prstGeom xmlns:a="http://schemas.openxmlformats.org/drawingml/2006/main" prst="rect">
          <a:avLst/>
        </a:prstGeom>
        <a:noFill xmlns:a="http://schemas.openxmlformats.org/drawingml/2006/main"/>
        <a:ln xmlns:a="http://schemas.openxmlformats.org/drawingml/2006/main" w="3175">
          <a:noFill/>
        </a:ln>
        <a:effectLst xmlns:a="http://schemas.openxmlformats.org/drawingml/2006/main">
          <a:glow rad="101600">
            <a:schemeClr val="accent3">
              <a:satMod val="175000"/>
              <a:alpha val="40000"/>
            </a:schemeClr>
          </a:glow>
        </a:effectLst>
        <a:scene3d xmlns:a="http://schemas.openxmlformats.org/drawingml/2006/main">
          <a:camera prst="perspectiveHeroicExtremeLeftFacing"/>
          <a:lightRig rig="threePt" dir="t"/>
        </a:scene3d>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scene3d>
            <a:camera prst="isometricLeftDown"/>
            <a:lightRig rig="threePt" dir="t"/>
          </a:scene3d>
          <a:sp3d extrusionH="57150">
            <a:bevelT w="38100" h="38100"/>
          </a:sp3d>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2400" b="1" i="0" u="none">
              <a:solidFill>
                <a:schemeClr val="accent1">
                  <a:lumMod val="40000"/>
                  <a:lumOff val="60000"/>
                </a:schemeClr>
              </a:solidFill>
              <a:effectLst>
                <a:glow rad="228600">
                  <a:srgbClr val="00B050">
                    <a:alpha val="40000"/>
                  </a:srgbClr>
                </a:glow>
              </a:effectLst>
              <a:latin typeface="Arial" panose="020B0604020202020204" pitchFamily="34" charset="0"/>
              <a:cs typeface="Arial" panose="020B0604020202020204" pitchFamily="34" charset="0"/>
            </a:rPr>
            <a:t>TRADE</a:t>
          </a:r>
          <a:endParaRPr lang="de-DE" sz="3200" b="1" i="0" u="none">
            <a:solidFill>
              <a:schemeClr val="accent1">
                <a:lumMod val="40000"/>
                <a:lumOff val="60000"/>
              </a:schemeClr>
            </a:solidFill>
            <a:effectLst>
              <a:glow rad="228600">
                <a:srgbClr val="00B050">
                  <a:alpha val="40000"/>
                </a:srgbClr>
              </a:glow>
            </a:effectLst>
            <a:latin typeface="Arial" panose="020B0604020202020204" pitchFamily="34" charset="0"/>
            <a:cs typeface="Arial" panose="020B0604020202020204"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87320"/>
          <a:ext cx="10629570" cy="10846700"/>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 </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0.85619</cdr:x>
      <cdr:y>0.23922</cdr:y>
    </cdr:from>
    <cdr:to>
      <cdr:x>0.97249</cdr:x>
      <cdr:y>0.3742</cdr:y>
    </cdr:to>
    <cdr:sp macro="" textlink="">
      <cdr:nvSpPr>
        <cdr:cNvPr id="42" name="Rechteck 41"/>
        <cdr:cNvSpPr/>
      </cdr:nvSpPr>
      <cdr:spPr>
        <a:xfrm xmlns:a="http://schemas.openxmlformats.org/drawingml/2006/main">
          <a:off x="9215437" y="2905125"/>
          <a:ext cx="1251766" cy="1639247"/>
        </a:xfrm>
        <a:prstGeom xmlns:a="http://schemas.openxmlformats.org/drawingml/2006/main" prst="rect">
          <a:avLst/>
        </a:prstGeom>
        <a:noFill xmlns:a="http://schemas.openxmlformats.org/drawingml/2006/main"/>
        <a:ln xmlns:a="http://schemas.openxmlformats.org/drawingml/2006/main" w="3175" cap="flat" cmpd="sng" algn="ctr">
          <a:gradFill>
            <a:gsLst>
              <a:gs pos="70000">
                <a:srgbClr val="ADCDDC">
                  <a:alpha val="0"/>
                </a:srgbClr>
              </a:gs>
              <a:gs pos="417">
                <a:srgbClr val="00B050">
                  <a:alpha val="47000"/>
                </a:srgbClr>
              </a:gs>
              <a:gs pos="10000">
                <a:srgbClr val="00B050">
                  <a:alpha val="47000"/>
                </a:srgbClr>
              </a:gs>
              <a:gs pos="30000">
                <a:srgbClr val="4F81BD">
                  <a:tint val="44500"/>
                  <a:satMod val="160000"/>
                  <a:alpha val="0"/>
                </a:srgbClr>
              </a:gs>
              <a:gs pos="100000">
                <a:srgbClr val="00B050">
                  <a:alpha val="47000"/>
                </a:srgbClr>
              </a:gs>
            </a:gsLst>
            <a:lin ang="5400000" scaled="0"/>
          </a:gra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0.85776</cdr:x>
      <cdr:y>0.27859</cdr:y>
    </cdr:from>
    <cdr:to>
      <cdr:x>0.97361</cdr:x>
      <cdr:y>0.34298</cdr:y>
    </cdr:to>
    <cdr:pic>
      <cdr:nvPicPr>
        <cdr:cNvPr id="43" name="chart"/>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9232324" y="3211366"/>
          <a:ext cx="1246908" cy="742328"/>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87320"/>
          <a:ext cx="10629570" cy="10846700"/>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0.85406</cdr:x>
      <cdr:y>0.23604</cdr:y>
    </cdr:from>
    <cdr:to>
      <cdr:x>0.97036</cdr:x>
      <cdr:y>0.37102</cdr:y>
    </cdr:to>
    <cdr:sp macro="" textlink="">
      <cdr:nvSpPr>
        <cdr:cNvPr id="42" name="Rechteck 41"/>
        <cdr:cNvSpPr/>
      </cdr:nvSpPr>
      <cdr:spPr>
        <a:xfrm xmlns:a="http://schemas.openxmlformats.org/drawingml/2006/main">
          <a:off x="9192491" y="2680105"/>
          <a:ext cx="1251766" cy="1532594"/>
        </a:xfrm>
        <a:prstGeom xmlns:a="http://schemas.openxmlformats.org/drawingml/2006/main" prst="rect">
          <a:avLst/>
        </a:prstGeom>
        <a:noFill xmlns:a="http://schemas.openxmlformats.org/drawingml/2006/main"/>
        <a:ln xmlns:a="http://schemas.openxmlformats.org/drawingml/2006/main" w="3175" cap="flat" cmpd="sng" algn="ctr">
          <a:gradFill>
            <a:gsLst>
              <a:gs pos="70000">
                <a:srgbClr val="ADCDDC">
                  <a:alpha val="0"/>
                </a:srgbClr>
              </a:gs>
              <a:gs pos="417">
                <a:srgbClr val="00B050">
                  <a:alpha val="47000"/>
                </a:srgbClr>
              </a:gs>
              <a:gs pos="10000">
                <a:srgbClr val="00B050">
                  <a:alpha val="47000"/>
                </a:srgbClr>
              </a:gs>
              <a:gs pos="30000">
                <a:srgbClr val="4F81BD">
                  <a:tint val="44500"/>
                  <a:satMod val="160000"/>
                  <a:alpha val="0"/>
                </a:srgbClr>
              </a:gs>
              <a:gs pos="100000">
                <a:srgbClr val="00B050">
                  <a:alpha val="47000"/>
                </a:srgbClr>
              </a:gs>
            </a:gsLst>
            <a:lin ang="5400000" scaled="0"/>
          </a:gra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0.86227</cdr:x>
      <cdr:y>0.28654</cdr:y>
    </cdr:from>
    <cdr:to>
      <cdr:x>0.96879</cdr:x>
      <cdr:y>0.32412</cdr:y>
    </cdr:to>
    <cdr:pic>
      <cdr:nvPicPr>
        <cdr:cNvPr id="44" name="cboxPhoto" descr="http://www.games-magazin.de/star-citizen/wp-content/uploads/2013/08/logo_drakeinterplanetary.png"/>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9280814" y="3253464"/>
          <a:ext cx="1146464" cy="42665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8.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087320"/>
          <a:ext cx="10629570" cy="10846700"/>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(C) Fighter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0.85567</cdr:x>
      <cdr:y>0.23605</cdr:y>
    </cdr:from>
    <cdr:to>
      <cdr:x>0.97197</cdr:x>
      <cdr:y>0.37103</cdr:y>
    </cdr:to>
    <cdr:sp macro="" textlink="">
      <cdr:nvSpPr>
        <cdr:cNvPr id="42" name="Rechteck 41"/>
        <cdr:cNvSpPr/>
      </cdr:nvSpPr>
      <cdr:spPr>
        <a:xfrm xmlns:a="http://schemas.openxmlformats.org/drawingml/2006/main">
          <a:off x="9209835" y="2680149"/>
          <a:ext cx="1251766" cy="1532594"/>
        </a:xfrm>
        <a:prstGeom xmlns:a="http://schemas.openxmlformats.org/drawingml/2006/main" prst="rect">
          <a:avLst/>
        </a:prstGeom>
        <a:noFill xmlns:a="http://schemas.openxmlformats.org/drawingml/2006/main"/>
        <a:ln xmlns:a="http://schemas.openxmlformats.org/drawingml/2006/main" w="3175" cap="flat" cmpd="sng" algn="ctr">
          <a:gradFill>
            <a:gsLst>
              <a:gs pos="70000">
                <a:srgbClr val="ADCDDC">
                  <a:alpha val="0"/>
                </a:srgbClr>
              </a:gs>
              <a:gs pos="417">
                <a:srgbClr val="00B050">
                  <a:alpha val="47000"/>
                </a:srgbClr>
              </a:gs>
              <a:gs pos="10000">
                <a:srgbClr val="00B050">
                  <a:alpha val="47000"/>
                </a:srgbClr>
              </a:gs>
              <a:gs pos="30000">
                <a:srgbClr val="4F81BD">
                  <a:tint val="44500"/>
                  <a:satMod val="160000"/>
                  <a:alpha val="0"/>
                </a:srgbClr>
              </a:gs>
              <a:gs pos="100000">
                <a:srgbClr val="00B050">
                  <a:alpha val="47000"/>
                </a:srgbClr>
              </a:gs>
            </a:gsLst>
            <a:lin ang="5400000" scaled="0"/>
          </a:gra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0.8407</cdr:x>
      <cdr:y>0.28537</cdr:y>
    </cdr:from>
    <cdr:to>
      <cdr:x>0.97903</cdr:x>
      <cdr:y>0.32507</cdr:y>
    </cdr:to>
    <cdr:pic>
      <cdr:nvPicPr>
        <cdr:cNvPr id="43" name="cboxPhoto" descr="http://www.games-magazin.de/star-citizen/wp-content/uploads/2013/08/Origingmbhlogo.png"/>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9048709" y="3240103"/>
          <a:ext cx="1488852" cy="45083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9.xml><?xml version="1.0" encoding="utf-8"?>
<c:userShapes xmlns:c="http://schemas.openxmlformats.org/drawingml/2006/chart">
  <cdr:relSizeAnchor xmlns:cdr="http://schemas.openxmlformats.org/drawingml/2006/chartDrawing">
    <cdr:from>
      <cdr:x>0.00914</cdr:x>
      <cdr:y>0.71479</cdr:y>
    </cdr:from>
    <cdr:to>
      <cdr:x>0.0914</cdr:x>
      <cdr:y>0.7329</cdr:y>
    </cdr:to>
    <cdr:sp macro="" textlink="">
      <cdr:nvSpPr>
        <cdr:cNvPr id="82" name="Textfeld 1"/>
        <cdr:cNvSpPr txBox="1"/>
      </cdr:nvSpPr>
      <cdr:spPr>
        <a:xfrm xmlns:a="http://schemas.openxmlformats.org/drawingml/2006/main">
          <a:off x="98425" y="8168995"/>
          <a:ext cx="885318" cy="20700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de-DE" sz="1000">
              <a:solidFill>
                <a:schemeClr val="bg1">
                  <a:lumMod val="65000"/>
                </a:schemeClr>
              </a:solidFill>
              <a:latin typeface="Arial" panose="020B0604020202020204" pitchFamily="34" charset="0"/>
              <a:cs typeface="Arial" panose="020B0604020202020204" pitchFamily="34" charset="0"/>
            </a:rPr>
            <a:t>v 3.0 CIRCUS</a:t>
          </a:r>
        </a:p>
      </cdr:txBody>
    </cdr:sp>
  </cdr:relSizeAnchor>
  <cdr:relSizeAnchor xmlns:cdr="http://schemas.openxmlformats.org/drawingml/2006/chartDrawing">
    <cdr:from>
      <cdr:x>0.00472</cdr:x>
      <cdr:y>0.08986</cdr:y>
    </cdr:from>
    <cdr:to>
      <cdr:x>0.9923</cdr:x>
      <cdr:y>0.98627</cdr:y>
    </cdr:to>
    <cdr:grpSp>
      <cdr:nvGrpSpPr>
        <cdr:cNvPr id="23" name="Gruppieren 22"/>
        <cdr:cNvGrpSpPr/>
      </cdr:nvGrpSpPr>
      <cdr:grpSpPr>
        <a:xfrm xmlns:a="http://schemas.openxmlformats.org/drawingml/2006/main">
          <a:off x="50803" y="1106272"/>
          <a:ext cx="10629570" cy="11035762"/>
          <a:chOff x="0" y="0"/>
          <a:chExt cx="10629513" cy="11481268"/>
        </a:xfrm>
      </cdr:grpSpPr>
      <cdr:grpSp>
        <cdr:nvGrpSpPr>
          <cdr:cNvPr id="24" name="Gruppieren 23"/>
          <cdr:cNvGrpSpPr/>
        </cdr:nvGrpSpPr>
        <cdr:grpSpPr>
          <a:xfrm xmlns:a="http://schemas.openxmlformats.org/drawingml/2006/main">
            <a:off x="0" y="0"/>
            <a:ext cx="10629513" cy="11481268"/>
            <a:chOff x="0" y="0"/>
            <a:chExt cx="10629678" cy="11008578"/>
          </a:xfrm>
        </cdr:grpSpPr>
        <cdr:sp macro="" textlink="">
          <cdr:nvSpPr>
            <cdr:cNvPr id="25" name="Rechteck 24"/>
            <cdr:cNvSpPr/>
          </cdr:nvSpPr>
          <cdr:spPr>
            <a:xfrm xmlns:a="http://schemas.openxmlformats.org/drawingml/2006/main">
              <a:off x="69634" y="73726"/>
              <a:ext cx="3014205" cy="629037"/>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9C2A5">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glow rad="88900">
                      <a:srgbClr val="00B050">
                        <a:alpha val="45000"/>
                      </a:srgbClr>
                    </a:glow>
                  </a:effectLst>
                  <a:latin typeface="Arial" panose="020B0604020202020204" pitchFamily="34" charset="0"/>
                  <a:cs typeface="Arial" panose="020B0604020202020204" pitchFamily="34" charset="0"/>
                </a:rPr>
                <a:t>Ship</a:t>
              </a:r>
              <a:r>
                <a:rPr lang="de-DE" sz="1400" b="1" i="0" u="none" baseline="0">
                  <a:effectLst>
                    <a:glow rad="88900">
                      <a:srgbClr val="00B050">
                        <a:alpha val="45000"/>
                      </a:srgbClr>
                    </a:glow>
                  </a:effectLst>
                  <a:latin typeface="Arial" panose="020B0604020202020204" pitchFamily="34" charset="0"/>
                  <a:cs typeface="Arial" panose="020B0604020202020204" pitchFamily="34" charset="0"/>
                </a:rPr>
                <a:t> Specs</a:t>
              </a: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26" name="Gruppieren 25"/>
            <cdr:cNvGrpSpPr/>
          </cdr:nvGrpSpPr>
          <cdr:grpSpPr>
            <a:xfrm xmlns:a="http://schemas.openxmlformats.org/drawingml/2006/main">
              <a:off x="0" y="0"/>
              <a:ext cx="10629678" cy="11008578"/>
              <a:chOff x="0" y="0"/>
              <a:chExt cx="10629623" cy="9534359"/>
            </a:xfrm>
          </cdr:grpSpPr>
          <cdr:sp macro="" textlink="">
            <cdr:nvSpPr>
              <cdr:cNvPr id="27" name="Rechteck 26"/>
              <cdr:cNvSpPr/>
            </cdr:nvSpPr>
            <cdr:spPr>
              <a:xfrm xmlns:a="http://schemas.openxmlformats.org/drawingml/2006/main">
                <a:off x="3052045" y="6868593"/>
                <a:ext cx="3329944"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74C4AE">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Weights for</a:t>
                </a:r>
                <a:r>
                  <a:rPr lang="de-DE" sz="1400" b="1" i="0" u="none" baseline="0">
                    <a:effectLst/>
                    <a:latin typeface="Arial" panose="020B0604020202020204" pitchFamily="34" charset="0"/>
                    <a:cs typeface="Arial" panose="020B0604020202020204" pitchFamily="34" charset="0"/>
                  </a:rPr>
                  <a:t> </a:t>
                </a:r>
                <a:r>
                  <a:rPr lang="de-DE" sz="1400" b="1" i="0" u="none">
                    <a:effectLst/>
                    <a:latin typeface="Arial" panose="020B0604020202020204" pitchFamily="34" charset="0"/>
                    <a:cs typeface="Arial" panose="020B0604020202020204" pitchFamily="34" charset="0"/>
                  </a:rPr>
                  <a:t>Ship </a:t>
                </a:r>
                <a:r>
                  <a:rPr lang="de-DE" sz="1400" b="1" i="0" u="none" baseline="0">
                    <a:effectLst/>
                    <a:latin typeface="Arial" panose="020B0604020202020204" pitchFamily="34" charset="0"/>
                    <a:cs typeface="Arial" panose="020B0604020202020204" pitchFamily="34" charset="0"/>
                  </a:rPr>
                  <a:t>Rating</a:t>
                </a:r>
              </a:p>
              <a:p xmlns:a="http://schemas.openxmlformats.org/drawingml/2006/main">
                <a:pPr algn="ctr"/>
                <a:r>
                  <a:rPr lang="de-DE" sz="1400" b="1" i="0" u="none" baseline="0">
                    <a:solidFill>
                      <a:schemeClr val="accent6">
                        <a:lumMod val="75000"/>
                      </a:schemeClr>
                    </a:solidFill>
                    <a:effectLst/>
                    <a:latin typeface="Arial" panose="020B0604020202020204" pitchFamily="34" charset="0"/>
                    <a:cs typeface="Arial" panose="020B0604020202020204" pitchFamily="34" charset="0"/>
                  </a:rPr>
                  <a:t>Use (F) Trade Setting!</a:t>
                </a:r>
                <a:endParaRPr lang="de-DE" sz="1400" b="1" i="0" u="none">
                  <a:solidFill>
                    <a:schemeClr val="accent6">
                      <a:lumMod val="75000"/>
                    </a:schemeClr>
                  </a:solidFill>
                  <a:effectLst/>
                  <a:latin typeface="Arial" panose="020B0604020202020204" pitchFamily="34" charset="0"/>
                  <a:cs typeface="Arial" panose="020B0604020202020204" pitchFamily="34" charset="0"/>
                </a:endParaRPr>
              </a:p>
            </cdr:txBody>
          </cdr:sp>
          <cdr:sp macro="" textlink="">
            <cdr:nvSpPr>
              <cdr:cNvPr id="28" name="Rechteck 27"/>
              <cdr:cNvSpPr/>
            </cdr:nvSpPr>
            <cdr:spPr>
              <a:xfrm xmlns:a="http://schemas.openxmlformats.org/drawingml/2006/main">
                <a:off x="0" y="6868593"/>
                <a:ext cx="3014189"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30000">
                      <a:schemeClr val="accent1">
                        <a:tint val="44500"/>
                        <a:satMod val="160000"/>
                        <a:alpha val="0"/>
                      </a:schemeClr>
                    </a:gs>
                    <a:gs pos="70000">
                      <a:srgbClr val="9ECBD0">
                        <a:alpha val="0"/>
                      </a:srgb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Ships in Comparison</a:t>
                </a:r>
              </a:p>
            </cdr:txBody>
          </cdr:sp>
          <cdr:sp macro="" textlink="">
            <cdr:nvSpPr>
              <cdr:cNvPr id="29" name="Rechteck 28"/>
              <cdr:cNvSpPr/>
            </cdr:nvSpPr>
            <cdr:spPr>
              <a:xfrm xmlns:a="http://schemas.openxmlformats.org/drawingml/2006/main">
                <a:off x="6419845"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6EC3A9">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Ship Rating [%]</a:t>
                </a:r>
              </a:p>
            </cdr:txBody>
          </cdr:sp>
          <cdr:sp macro="" textlink="">
            <cdr:nvSpPr>
              <cdr:cNvPr id="30" name="Rechteck 29"/>
              <cdr:cNvSpPr/>
            </cdr:nvSpPr>
            <cdr:spPr>
              <a:xfrm xmlns:a="http://schemas.openxmlformats.org/drawingml/2006/main">
                <a:off x="8543662" y="6868593"/>
                <a:ext cx="2085961" cy="542554"/>
              </a:xfrm>
              <a:prstGeom xmlns:a="http://schemas.openxmlformats.org/drawingml/2006/main" prst="rect">
                <a:avLst/>
              </a:prstGeom>
              <a:solidFill xmlns:a="http://schemas.openxmlformats.org/drawingml/2006/main">
                <a:srgbClr val="00B050">
                  <a:alpha val="5000"/>
                </a:srgbClr>
              </a:solidFill>
              <a:ln xmlns:a="http://schemas.openxmlformats.org/drawingml/2006/main" w="3175">
                <a:gradFill>
                  <a:gsLst>
                    <a:gs pos="0">
                      <a:srgbClr val="00B050">
                        <a:alpha val="47000"/>
                      </a:srgbClr>
                    </a:gs>
                    <a:gs pos="70000">
                      <a:srgbClr val="89C7BF">
                        <a:alpha val="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400" b="1" i="0" u="none">
                    <a:effectLst/>
                    <a:latin typeface="Arial" panose="020B0604020202020204" pitchFamily="34" charset="0"/>
                    <a:cs typeface="Arial" panose="020B0604020202020204" pitchFamily="34" charset="0"/>
                  </a:rPr>
                  <a:t>$/ Ship Rating Ratio</a:t>
                </a:r>
              </a:p>
            </cdr:txBody>
          </cdr:sp>
          <cdr:sp macro="" textlink="">
            <cdr:nvSpPr>
              <cdr:cNvPr id="31" name="Rechteck 30"/>
              <cdr:cNvSpPr/>
            </cdr:nvSpPr>
            <cdr:spPr>
              <a:xfrm xmlns:a="http://schemas.openxmlformats.org/drawingml/2006/main">
                <a:off x="6560" y="0"/>
                <a:ext cx="9810553" cy="6830553"/>
              </a:xfrm>
              <a:prstGeom xmlns:a="http://schemas.openxmlformats.org/drawingml/2006/main" prst="rect">
                <a:avLst/>
              </a:prstGeom>
              <a:noFill xmlns:a="http://schemas.openxmlformats.org/drawingml/2006/main"/>
              <a:ln xmlns:a="http://schemas.openxmlformats.org/drawingml/2006/main" w="3175">
                <a:gradFill>
                  <a:gsLst>
                    <a:gs pos="70000">
                      <a:srgbClr val="ADCDDC">
                        <a:alpha val="0"/>
                      </a:srgbClr>
                    </a:gs>
                    <a:gs pos="417">
                      <a:srgbClr val="00B050">
                        <a:alpha val="47000"/>
                      </a:srgbClr>
                    </a:gs>
                    <a:gs pos="10000">
                      <a:srgbClr val="00B050">
                        <a:alpha val="47000"/>
                      </a:srgbClr>
                    </a:gs>
                    <a:gs pos="30000">
                      <a:schemeClr val="accent1">
                        <a:tint val="44500"/>
                        <a:satMod val="160000"/>
                        <a:alpha val="0"/>
                      </a:schemeClr>
                    </a:gs>
                    <a:gs pos="100000">
                      <a:srgbClr val="00B050">
                        <a:alpha val="47000"/>
                      </a:srgbClr>
                    </a:gs>
                  </a:gsLst>
                  <a:lin ang="5400000" scaled="0"/>
                </a:gra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de-DE" sz="1400" b="1" i="0" u="none">
                  <a:effectLst>
                    <a:glow rad="88900">
                      <a:srgbClr val="00B050">
                        <a:alpha val="45000"/>
                      </a:srgbClr>
                    </a:glow>
                  </a:effectLst>
                  <a:latin typeface="Arial" panose="020B0604020202020204" pitchFamily="34" charset="0"/>
                  <a:cs typeface="Arial" panose="020B0604020202020204" pitchFamily="34" charset="0"/>
                </a:endParaRPr>
              </a:p>
            </cdr:txBody>
          </cdr:sp>
          <cdr:grpSp>
            <cdr:nvGrpSpPr>
              <cdr:cNvPr id="32" name="Gruppieren 31"/>
              <cdr:cNvGrpSpPr/>
            </cdr:nvGrpSpPr>
            <cdr:grpSpPr>
              <a:xfrm xmlns:a="http://schemas.openxmlformats.org/drawingml/2006/main">
                <a:off x="2999670" y="5619775"/>
                <a:ext cx="7610415" cy="3914584"/>
                <a:chOff x="2999670" y="6246199"/>
                <a:chExt cx="7610427" cy="4378298"/>
              </a:xfrm>
            </cdr:grpSpPr>
            <cdr:cxnSp macro="">
              <cdr:nvCxnSpPr>
                <cdr:cNvPr id="33" name="Gerade Verbindung mit Pfeil 32"/>
                <cdr:cNvCxnSpPr/>
              </cdr:nvCxnSpPr>
              <cdr:spPr>
                <a:xfrm xmlns:a="http://schemas.openxmlformats.org/drawingml/2006/main">
                  <a:off x="6061289" y="7796343"/>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34" name="Flussdiagramm: Mehrere Dokumente 33"/>
                <cdr:cNvSpPr/>
              </cdr:nvSpPr>
              <cdr:spPr>
                <a:xfrm xmlns:a="http://schemas.openxmlformats.org/drawingml/2006/main">
                  <a:off x="9861703" y="6246200"/>
                  <a:ext cx="748394" cy="829252"/>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Price Data [$]</a:t>
                  </a:r>
                </a:p>
              </cdr:txBody>
            </cdr:sp>
            <cdr:sp macro="" textlink="">
              <cdr:nvSpPr>
                <cdr:cNvPr id="35" name="Flussdiagramm: Mehrere Dokumente 34"/>
                <cdr:cNvSpPr/>
              </cdr:nvSpPr>
              <cdr:spPr>
                <a:xfrm xmlns:a="http://schemas.openxmlformats.org/drawingml/2006/main">
                  <a:off x="8049380" y="6246199"/>
                  <a:ext cx="748394" cy="829254"/>
                </a:xfrm>
                <a:prstGeom xmlns:a="http://schemas.openxmlformats.org/drawingml/2006/main" prst="flowChartMultidocument">
                  <a:avLst/>
                </a:prstGeom>
                <a:solidFill xmlns:a="http://schemas.openxmlformats.org/drawingml/2006/main">
                  <a:srgbClr val="00B050">
                    <a:alpha val="5000"/>
                  </a:srgbClr>
                </a:solidFill>
                <a:ln xmlns:a="http://schemas.openxmlformats.org/drawingml/2006/main" w="9525">
                  <a:solidFill>
                    <a:srgbClr val="00B050">
                      <a:alpha val="47000"/>
                    </a:srgb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de-DE" sz="1200">
                      <a:latin typeface="Arial" panose="020B0604020202020204" pitchFamily="34" charset="0"/>
                      <a:cs typeface="Arial" panose="020B0604020202020204" pitchFamily="34" charset="0"/>
                    </a:rPr>
                    <a:t>Spec</a:t>
                  </a:r>
                </a:p>
                <a:p xmlns:a="http://schemas.openxmlformats.org/drawingml/2006/main">
                  <a:pPr algn="ctr"/>
                  <a:r>
                    <a:rPr lang="de-DE" sz="1200">
                      <a:latin typeface="Arial" panose="020B0604020202020204" pitchFamily="34" charset="0"/>
                      <a:cs typeface="Arial" panose="020B0604020202020204" pitchFamily="34" charset="0"/>
                    </a:rPr>
                    <a:t>Data [%]</a:t>
                  </a:r>
                </a:p>
              </cdr:txBody>
            </cdr:sp>
            <cdr:cxnSp macro="">
              <cdr:nvCxnSpPr>
                <cdr:cNvPr id="36" name="Gerade Verbindung mit Pfeil 35"/>
                <cdr:cNvCxnSpPr/>
              </cdr:nvCxnSpPr>
              <cdr:spPr>
                <a:xfrm xmlns:a="http://schemas.openxmlformats.org/drawingml/2006/main">
                  <a:off x="8197620" y="7796342"/>
                  <a:ext cx="695328"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7" name="Gerade Verbindung mit Pfeil 36"/>
                <cdr:cNvCxnSpPr/>
              </cdr:nvCxnSpPr>
              <cdr:spPr>
                <a:xfrm xmlns:a="http://schemas.openxmlformats.org/drawingml/2006/main" rot="5400000">
                  <a:off x="7780744" y="7418548"/>
                  <a:ext cx="695326"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8" name="Gerade Verbindung mit Pfeil 37"/>
                <cdr:cNvCxnSpPr/>
              </cdr:nvCxnSpPr>
              <cdr:spPr>
                <a:xfrm xmlns:a="http://schemas.openxmlformats.org/drawingml/2006/main" rot="5400000">
                  <a:off x="9599163" y="7418548"/>
                  <a:ext cx="695325" cy="0"/>
                </a:xfrm>
                <a:prstGeom xmlns:a="http://schemas.openxmlformats.org/drawingml/2006/main" prst="straightConnector1">
                  <a:avLst/>
                </a:prstGeom>
                <a:ln xmlns:a="http://schemas.openxmlformats.org/drawingml/2006/main">
                  <a:solidFill>
                    <a:srgbClr val="00B050"/>
                  </a:solidFill>
                  <a:tailEnd type="stealth"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39" name="Gerade Verbindung 38"/>
                <cdr:cNvCxnSpPr/>
              </cdr:nvCxnSpPr>
              <cdr:spPr>
                <a:xfrm xmlns:a="http://schemas.openxmlformats.org/drawingml/2006/main" flipH="1">
                  <a:off x="2999670"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0" name="Gerade Verbindung 39"/>
                <cdr:cNvCxnSpPr/>
              </cdr:nvCxnSpPr>
              <cdr:spPr>
                <a:xfrm xmlns:a="http://schemas.openxmlformats.org/drawingml/2006/main" flipH="1">
                  <a:off x="6374257"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1" name="Gerade Verbindung 40"/>
                <cdr:cNvCxnSpPr/>
              </cdr:nvCxnSpPr>
              <cdr:spPr>
                <a:xfrm xmlns:a="http://schemas.openxmlformats.org/drawingml/2006/main" flipH="1">
                  <a:off x="8510588" y="8447354"/>
                  <a:ext cx="27214" cy="2177143"/>
                </a:xfrm>
                <a:prstGeom xmlns:a="http://schemas.openxmlformats.org/drawingml/2006/main" prst="line">
                  <a:avLst/>
                </a:prstGeom>
                <a:ln xmlns:a="http://schemas.openxmlformats.org/drawingml/2006/main">
                  <a:gradFill>
                    <a:gsLst>
                      <a:gs pos="0">
                        <a:schemeClr val="accent1">
                          <a:tint val="66000"/>
                          <a:satMod val="160000"/>
                          <a:alpha val="0"/>
                        </a:schemeClr>
                      </a:gs>
                      <a:gs pos="50000">
                        <a:srgbClr val="00B050"/>
                      </a:gs>
                      <a:gs pos="100000">
                        <a:schemeClr val="accent1">
                          <a:tint val="23500"/>
                          <a:satMod val="160000"/>
                          <a:alpha val="0"/>
                        </a:schemeClr>
                      </a:gs>
                    </a:gsLst>
                    <a:lin ang="5400000" scaled="0"/>
                  </a:gra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grpSp>
    </cdr:grpSp>
  </cdr:relSizeAnchor>
  <cdr:relSizeAnchor xmlns:cdr="http://schemas.openxmlformats.org/drawingml/2006/chartDrawing">
    <cdr:from>
      <cdr:x>0.85681</cdr:x>
      <cdr:y>0.02405</cdr:y>
    </cdr:from>
    <cdr:to>
      <cdr:x>0.97775</cdr:x>
      <cdr:y>0.16246</cdr:y>
    </cdr:to>
    <cdr:pic>
      <cdr:nvPicPr>
        <cdr:cNvPr id="6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9222048" y="286118"/>
          <a:ext cx="1301707" cy="1646532"/>
        </a:xfrm>
        <a:prstGeom xmlns:a="http://schemas.openxmlformats.org/drawingml/2006/main" prst="rect">
          <a:avLst/>
        </a:prstGeom>
      </cdr:spPr>
    </cdr:pic>
  </cdr:relSizeAnchor>
  <cdr:relSizeAnchor xmlns:cdr="http://schemas.openxmlformats.org/drawingml/2006/chartDrawing">
    <cdr:from>
      <cdr:x>0.86082</cdr:x>
      <cdr:y>0.22944</cdr:y>
    </cdr:from>
    <cdr:to>
      <cdr:x>0.97712</cdr:x>
      <cdr:y>0.36442</cdr:y>
    </cdr:to>
    <cdr:sp macro="" textlink="">
      <cdr:nvSpPr>
        <cdr:cNvPr id="42" name="Rechteck 41"/>
        <cdr:cNvSpPr/>
      </cdr:nvSpPr>
      <cdr:spPr>
        <a:xfrm xmlns:a="http://schemas.openxmlformats.org/drawingml/2006/main">
          <a:off x="9265227" y="2644839"/>
          <a:ext cx="1251766" cy="1555969"/>
        </a:xfrm>
        <a:prstGeom xmlns:a="http://schemas.openxmlformats.org/drawingml/2006/main" prst="rect">
          <a:avLst/>
        </a:prstGeom>
        <a:noFill xmlns:a="http://schemas.openxmlformats.org/drawingml/2006/main"/>
        <a:ln xmlns:a="http://schemas.openxmlformats.org/drawingml/2006/main" w="3175" cap="flat" cmpd="sng" algn="ctr">
          <a:gradFill>
            <a:gsLst>
              <a:gs pos="70000">
                <a:srgbClr val="ADCDDC">
                  <a:alpha val="0"/>
                </a:srgbClr>
              </a:gs>
              <a:gs pos="417">
                <a:srgbClr val="00B050">
                  <a:alpha val="47000"/>
                </a:srgbClr>
              </a:gs>
              <a:gs pos="10000">
                <a:srgbClr val="00B050">
                  <a:alpha val="47000"/>
                </a:srgbClr>
              </a:gs>
              <a:gs pos="30000">
                <a:srgbClr val="4F81BD">
                  <a:tint val="44500"/>
                  <a:satMod val="160000"/>
                  <a:alpha val="0"/>
                </a:srgbClr>
              </a:gs>
              <a:gs pos="100000">
                <a:srgbClr val="00B050">
                  <a:alpha val="47000"/>
                </a:srgbClr>
              </a:gs>
            </a:gsLst>
            <a:lin ang="5400000" scaled="0"/>
          </a:gra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pPr algn="ctr"/>
          <a:endParaRPr lang="de-DE" sz="1400" b="1" i="0" u="none">
            <a:effectLst>
              <a:glow rad="88900">
                <a:srgbClr val="00B050">
                  <a:alpha val="45000"/>
                </a:srgbClr>
              </a:glow>
            </a:effectLst>
            <a:latin typeface="Ignis et Glacies Sharp" panose="02000000000000000000" pitchFamily="2" charset="0"/>
          </a:endParaRPr>
        </a:p>
      </cdr:txBody>
    </cdr:sp>
  </cdr:relSizeAnchor>
  <cdr:relSizeAnchor xmlns:cdr="http://schemas.openxmlformats.org/drawingml/2006/chartDrawing">
    <cdr:from>
      <cdr:x>0.85118</cdr:x>
      <cdr:y>0.28252</cdr:y>
    </cdr:from>
    <cdr:to>
      <cdr:x>0.98376</cdr:x>
      <cdr:y>0.31718</cdr:y>
    </cdr:to>
    <cdr:pic>
      <cdr:nvPicPr>
        <cdr:cNvPr id="43" name="Picture 1" descr="http://static3.wikia.nocookie.net/__cb20130702045612/starcitizen/images/3/35/Musashi_industrial_and_starflight_concern_logo.png"/>
        <cdr:cNvPicPr>
          <a:picLocks xmlns:a="http://schemas.openxmlformats.org/drawingml/2006/main" noChangeAspect="1" noChangeArrowheads="1"/>
        </cdr:cNvPicPr>
      </cdr:nvPicPr>
      <cdr:blipFill>
        <a:blip xmlns:a="http://schemas.openxmlformats.org/drawingml/2006/main" xmlns:r="http://schemas.openxmlformats.org/officeDocument/2006/relationships" r:embed="rId2"/>
        <a:srcRect xmlns:a="http://schemas.openxmlformats.org/drawingml/2006/main"/>
        <a:stretch xmlns:a="http://schemas.openxmlformats.org/drawingml/2006/main">
          <a:fillRect/>
        </a:stretch>
      </cdr:blipFill>
      <cdr:spPr bwMode="auto">
        <a:xfrm xmlns:a="http://schemas.openxmlformats.org/drawingml/2006/main">
          <a:off x="9161464" y="3410854"/>
          <a:ext cx="1426997" cy="418480"/>
        </a:xfrm>
        <a:prstGeom xmlns:a="http://schemas.openxmlformats.org/drawingml/2006/main" prst="rect">
          <a:avLst/>
        </a:prstGeom>
        <a:noFill xmlns:a="http://schemas.openxmlformats.org/drawingml/2006/main"/>
      </cdr:spPr>
    </cdr:pic>
  </cdr:relSizeAnchor>
</c:userShape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https://forums.robertsspaceindustries.com/discussion/28970/ship-size-comparison-ship-scale-3-0/p1" TargetMode="External"/><Relationship Id="rId2" Type="http://schemas.openxmlformats.org/officeDocument/2006/relationships/hyperlink" Target="http://www.robertsspaceindustries.com/engineering-ship-components-systems/" TargetMode="External"/><Relationship Id="rId1" Type="http://schemas.openxmlformats.org/officeDocument/2006/relationships/hyperlink" Target="http://www.robertsspaceindustries.com/forum/member.php?60977-jimbo0270" TargetMode="External"/><Relationship Id="rId4"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158"/>
  <sheetViews>
    <sheetView tabSelected="1" zoomScale="70" zoomScaleNormal="70" workbookViewId="0">
      <pane xSplit="4" ySplit="3" topLeftCell="E4" activePane="bottomRight" state="frozenSplit"/>
      <selection pane="topRight" activeCell="L2" sqref="L2"/>
      <selection pane="bottomLeft" activeCell="B45" sqref="B45"/>
      <selection pane="bottomRight" activeCell="E154" sqref="E154"/>
    </sheetView>
  </sheetViews>
  <sheetFormatPr baseColWidth="10" defaultRowHeight="12.75" x14ac:dyDescent="0.2"/>
  <cols>
    <col min="4" max="4" width="11.5703125" style="18" customWidth="1"/>
  </cols>
  <sheetData>
    <row r="1" spans="1:34" s="18" customFormat="1" ht="21.75" customHeight="1" thickBot="1" x14ac:dyDescent="0.25">
      <c r="A1" s="221" t="s">
        <v>288</v>
      </c>
      <c r="B1" s="221"/>
      <c r="C1" s="221"/>
      <c r="D1" s="221"/>
    </row>
    <row r="2" spans="1:34" ht="30" customHeight="1" x14ac:dyDescent="0.2">
      <c r="A2" s="231" t="s">
        <v>273</v>
      </c>
      <c r="B2" s="231"/>
      <c r="C2" s="231"/>
      <c r="D2" s="162" t="s">
        <v>274</v>
      </c>
      <c r="E2" s="18"/>
      <c r="F2" s="222" t="s">
        <v>276</v>
      </c>
      <c r="G2" s="223"/>
      <c r="H2" s="224"/>
      <c r="L2" s="161"/>
    </row>
    <row r="3" spans="1:34" ht="37.5" customHeight="1" thickBot="1" x14ac:dyDescent="0.25">
      <c r="A3" s="228" t="s">
        <v>191</v>
      </c>
      <c r="B3" s="229"/>
      <c r="C3" s="230"/>
      <c r="D3" s="164"/>
      <c r="E3" s="18"/>
      <c r="F3" s="225"/>
      <c r="G3" s="226"/>
      <c r="H3" s="227"/>
      <c r="L3" s="161"/>
    </row>
    <row r="4" spans="1:34" ht="12.75" customHeight="1" x14ac:dyDescent="0.2">
      <c r="E4" s="18"/>
      <c r="F4" s="18"/>
      <c r="G4" s="18"/>
      <c r="H4" s="18"/>
      <c r="I4" s="161"/>
      <c r="J4" s="161"/>
      <c r="K4" s="161"/>
      <c r="L4" s="161"/>
      <c r="M4" s="18"/>
      <c r="N4" s="18"/>
      <c r="O4" s="18"/>
      <c r="P4" s="18"/>
      <c r="Q4" s="18"/>
      <c r="R4" s="18"/>
      <c r="S4" s="18"/>
      <c r="T4" s="18"/>
      <c r="U4" s="18"/>
      <c r="V4" s="18"/>
      <c r="W4" s="18"/>
      <c r="X4" s="18"/>
      <c r="Y4" s="18"/>
      <c r="Z4" s="18"/>
      <c r="AA4" s="18"/>
      <c r="AB4" s="18"/>
      <c r="AC4" s="18"/>
      <c r="AD4" s="18"/>
      <c r="AE4" s="18"/>
      <c r="AF4" s="18"/>
      <c r="AG4" s="18"/>
      <c r="AH4" s="18"/>
    </row>
    <row r="5" spans="1:34" ht="12.75" customHeight="1" x14ac:dyDescent="0.2">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row>
    <row r="6" spans="1:34" x14ac:dyDescent="0.2">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row>
    <row r="7" spans="1:34" x14ac:dyDescent="0.2">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x14ac:dyDescent="0.2">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row>
    <row r="9" spans="1:34" x14ac:dyDescent="0.2">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row>
    <row r="10" spans="1:34" x14ac:dyDescent="0.2">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row>
    <row r="11" spans="1:34" x14ac:dyDescent="0.2">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row>
    <row r="12" spans="1:34" x14ac:dyDescent="0.2">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row>
    <row r="13" spans="1:34" x14ac:dyDescent="0.2">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row>
    <row r="14" spans="1:34" x14ac:dyDescent="0.2">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row>
    <row r="15" spans="1:34" x14ac:dyDescent="0.2">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row>
    <row r="16" spans="1:34" x14ac:dyDescent="0.2">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row>
    <row r="17" spans="5:52" x14ac:dyDescent="0.2">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row>
    <row r="18" spans="5:52" x14ac:dyDescent="0.2">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row>
    <row r="19" spans="5:52" x14ac:dyDescent="0.2">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row>
    <row r="20" spans="5:52" x14ac:dyDescent="0.2">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row>
    <row r="21" spans="5:52" x14ac:dyDescent="0.2">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row>
    <row r="22" spans="5:52" x14ac:dyDescent="0.2">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row>
    <row r="23" spans="5:52" x14ac:dyDescent="0.2">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row>
    <row r="24" spans="5:52" x14ac:dyDescent="0.2">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row>
    <row r="25" spans="5:52" x14ac:dyDescent="0.2">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row>
    <row r="26" spans="5:52" x14ac:dyDescent="0.2">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row>
    <row r="27" spans="5:52" x14ac:dyDescent="0.2">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row>
    <row r="28" spans="5:52" x14ac:dyDescent="0.2">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row>
    <row r="29" spans="5:52" x14ac:dyDescent="0.2">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row>
    <row r="30" spans="5:52" x14ac:dyDescent="0.2">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X30" s="18"/>
      <c r="AY30" s="18"/>
      <c r="AZ30" s="18"/>
    </row>
    <row r="31" spans="5:52" x14ac:dyDescent="0.2">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X31" s="18"/>
      <c r="AY31" s="18"/>
      <c r="AZ31" s="18"/>
    </row>
    <row r="32" spans="5:52" x14ac:dyDescent="0.2">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X32" s="18"/>
      <c r="AY32" s="18"/>
      <c r="AZ32" s="18"/>
    </row>
    <row r="33" spans="1:52" x14ac:dyDescent="0.2">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X33" s="18"/>
      <c r="AY33" s="18"/>
      <c r="AZ33" s="18"/>
    </row>
    <row r="34" spans="1:52" x14ac:dyDescent="0.2">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X34" s="18"/>
      <c r="AY34" s="18"/>
      <c r="AZ34" s="18"/>
    </row>
    <row r="35" spans="1:52" x14ac:dyDescent="0.2">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X35" s="18"/>
      <c r="AY35" s="18"/>
      <c r="AZ35" s="18"/>
    </row>
    <row r="36" spans="1:52" ht="13.5" thickBot="1" x14ac:dyDescent="0.25">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X36" s="18"/>
      <c r="AY36" s="18"/>
      <c r="AZ36" s="18"/>
    </row>
    <row r="37" spans="1:52" x14ac:dyDescent="0.2">
      <c r="A37" s="232" t="s">
        <v>253</v>
      </c>
      <c r="B37" s="233"/>
      <c r="C37" s="234"/>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X37" s="18"/>
      <c r="AY37" s="18"/>
      <c r="AZ37" s="18"/>
    </row>
    <row r="38" spans="1:52" x14ac:dyDescent="0.2">
      <c r="A38" s="235"/>
      <c r="B38" s="236"/>
      <c r="C38" s="237"/>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X38" s="18"/>
      <c r="AY38" s="18"/>
      <c r="AZ38" s="18"/>
    </row>
    <row r="39" spans="1:52" x14ac:dyDescent="0.2">
      <c r="A39" s="235"/>
      <c r="B39" s="236"/>
      <c r="C39" s="237"/>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X39" s="18"/>
      <c r="AY39" s="18"/>
      <c r="AZ39" s="18"/>
    </row>
    <row r="40" spans="1:52" x14ac:dyDescent="0.2">
      <c r="A40" s="235"/>
      <c r="B40" s="236"/>
      <c r="C40" s="237"/>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X40" s="18"/>
      <c r="AY40" s="18"/>
      <c r="AZ40" s="18"/>
    </row>
    <row r="41" spans="1:52" x14ac:dyDescent="0.2">
      <c r="A41" s="235"/>
      <c r="B41" s="236"/>
      <c r="C41" s="237"/>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X41" s="18"/>
      <c r="AY41" s="18"/>
      <c r="AZ41" s="18"/>
    </row>
    <row r="42" spans="1:52" ht="13.5" thickBot="1" x14ac:dyDescent="0.25">
      <c r="A42" s="238"/>
      <c r="B42" s="239"/>
      <c r="C42" s="240"/>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X42" s="18"/>
      <c r="AY42" s="18"/>
      <c r="AZ42" s="18"/>
    </row>
    <row r="43" spans="1:52" x14ac:dyDescent="0.2">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52" ht="25.5" customHeight="1" x14ac:dyDescent="0.2">
      <c r="D44" s="159"/>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row r="45" spans="1:52" ht="12.75" customHeight="1" x14ac:dyDescent="0.2">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row r="46" spans="1:52" ht="12.75" customHeight="1" x14ac:dyDescent="0.2">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row>
    <row r="47" spans="1:52" ht="12.75" customHeight="1" x14ac:dyDescent="0.2">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row>
    <row r="48" spans="1:52" ht="12.75" customHeight="1" x14ac:dyDescent="0.2">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row>
    <row r="49" spans="5:34" ht="12.75" customHeight="1" x14ac:dyDescent="0.2">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row>
    <row r="50" spans="5:34" x14ac:dyDescent="0.2">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row>
    <row r="51" spans="5:34" x14ac:dyDescent="0.2">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row>
    <row r="52" spans="5:34" x14ac:dyDescent="0.2">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row>
    <row r="53" spans="5:34" x14ac:dyDescent="0.2">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row>
    <row r="54" spans="5:34" x14ac:dyDescent="0.2">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row>
    <row r="55" spans="5:34" x14ac:dyDescent="0.2">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row>
    <row r="56" spans="5:34" x14ac:dyDescent="0.2">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row>
    <row r="57" spans="5:34" x14ac:dyDescent="0.2">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row>
    <row r="58" spans="5:34" x14ac:dyDescent="0.2">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row>
    <row r="59" spans="5:34" x14ac:dyDescent="0.2">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row>
    <row r="60" spans="5:34" x14ac:dyDescent="0.2">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row>
    <row r="61" spans="5:34" x14ac:dyDescent="0.2">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row>
    <row r="62" spans="5:34" x14ac:dyDescent="0.2">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row>
    <row r="63" spans="5:34" x14ac:dyDescent="0.2">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row>
    <row r="64" spans="5:34" x14ac:dyDescent="0.2">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row>
    <row r="65" spans="5:96" x14ac:dyDescent="0.2">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row>
    <row r="66" spans="5:96" x14ac:dyDescent="0.2">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row>
    <row r="67" spans="5:96" x14ac:dyDescent="0.2">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row>
    <row r="68" spans="5:96" x14ac:dyDescent="0.2">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row>
    <row r="69" spans="5:96" x14ac:dyDescent="0.2">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5:96" x14ac:dyDescent="0.2">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row>
    <row r="71" spans="5:96" x14ac:dyDescent="0.2">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row>
    <row r="72" spans="5:96" x14ac:dyDescent="0.2">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row>
    <row r="73" spans="5:96" x14ac:dyDescent="0.2">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row>
    <row r="74" spans="5:96" x14ac:dyDescent="0.2">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row>
    <row r="75" spans="5:96" x14ac:dyDescent="0.2">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row>
    <row r="76" spans="5:96" x14ac:dyDescent="0.2">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row>
    <row r="77" spans="5:96" x14ac:dyDescent="0.2">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row>
    <row r="78" spans="5:96" x14ac:dyDescent="0.2">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row>
    <row r="79" spans="5:96" x14ac:dyDescent="0.2">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CB79" s="18"/>
      <c r="CC79" s="18"/>
      <c r="CD79" s="18"/>
      <c r="CE79" s="18"/>
      <c r="CF79" s="18"/>
      <c r="CG79" s="18"/>
      <c r="CH79" s="18"/>
      <c r="CI79" s="18"/>
      <c r="CJ79" s="18"/>
      <c r="CK79" s="18"/>
      <c r="CL79" s="18"/>
      <c r="CM79" s="18"/>
      <c r="CN79" s="18"/>
      <c r="CO79" s="18"/>
      <c r="CP79" s="18"/>
    </row>
    <row r="80" spans="5:96" x14ac:dyDescent="0.2">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CB80" s="18"/>
      <c r="CC80" s="18"/>
      <c r="CD80" s="18"/>
      <c r="CE80" s="18"/>
      <c r="CF80" s="18"/>
      <c r="CG80" s="18"/>
      <c r="CH80" s="18"/>
      <c r="CI80" s="18"/>
      <c r="CJ80" s="18"/>
      <c r="CK80" s="18"/>
      <c r="CL80" s="18"/>
      <c r="CM80" s="18"/>
      <c r="CN80" s="18"/>
      <c r="CO80" s="18"/>
      <c r="CP80" s="18"/>
      <c r="CQ80" s="18"/>
      <c r="CR80" s="18"/>
    </row>
    <row r="81" spans="5:96" x14ac:dyDescent="0.2">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CB81" s="18"/>
      <c r="CC81" s="18"/>
      <c r="CD81" s="18"/>
      <c r="CE81" s="18"/>
      <c r="CF81" s="18"/>
      <c r="CG81" s="18"/>
      <c r="CH81" s="18"/>
      <c r="CI81" s="18"/>
      <c r="CJ81" s="18"/>
      <c r="CK81" s="18"/>
      <c r="CL81" s="18"/>
      <c r="CM81" s="18"/>
      <c r="CN81" s="18"/>
      <c r="CO81" s="18"/>
      <c r="CP81" s="18"/>
      <c r="CR81" s="18"/>
    </row>
    <row r="82" spans="5:96" x14ac:dyDescent="0.2">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CB82" s="18"/>
      <c r="CC82" s="18"/>
      <c r="CD82" s="18"/>
      <c r="CE82" s="18"/>
      <c r="CF82" s="18"/>
      <c r="CG82" s="18"/>
      <c r="CH82" s="18"/>
      <c r="CI82" s="18"/>
      <c r="CJ82" s="18"/>
      <c r="CK82" s="18"/>
      <c r="CL82" s="18"/>
      <c r="CM82" s="18"/>
      <c r="CN82" s="18"/>
      <c r="CO82" s="18"/>
      <c r="CP82" s="18"/>
      <c r="CR82" s="18"/>
    </row>
    <row r="83" spans="5:96" x14ac:dyDescent="0.2">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CB83" s="18"/>
      <c r="CC83" s="18"/>
      <c r="CD83" s="18"/>
      <c r="CE83" s="18"/>
      <c r="CF83" s="18"/>
      <c r="CG83" s="18"/>
      <c r="CH83" s="18"/>
      <c r="CI83" s="18"/>
      <c r="CJ83" s="18"/>
      <c r="CK83" s="18"/>
      <c r="CL83" s="18"/>
      <c r="CM83" s="18"/>
      <c r="CN83" s="18"/>
      <c r="CO83" s="18"/>
      <c r="CP83" s="18"/>
      <c r="CR83" s="18"/>
    </row>
    <row r="84" spans="5:96" x14ac:dyDescent="0.2">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CB84" s="18"/>
      <c r="CC84" s="18"/>
      <c r="CD84" s="18"/>
      <c r="CE84" s="18"/>
      <c r="CF84" s="18"/>
      <c r="CG84" s="18"/>
      <c r="CH84" s="18"/>
      <c r="CI84" s="18"/>
      <c r="CJ84" s="18"/>
      <c r="CK84" s="18"/>
      <c r="CL84" s="18"/>
      <c r="CM84" s="18"/>
      <c r="CN84" s="18"/>
      <c r="CO84" s="18"/>
      <c r="CP84" s="18"/>
      <c r="CR84" s="18"/>
    </row>
    <row r="85" spans="5:96" x14ac:dyDescent="0.2">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CB85" s="18"/>
      <c r="CC85" s="18"/>
      <c r="CD85" s="18"/>
      <c r="CE85" s="18"/>
      <c r="CF85" s="18"/>
      <c r="CG85" s="18"/>
      <c r="CH85" s="18"/>
      <c r="CI85" s="18"/>
      <c r="CJ85" s="18"/>
      <c r="CK85" s="18"/>
      <c r="CL85" s="18"/>
      <c r="CM85" s="18"/>
      <c r="CN85" s="18"/>
      <c r="CO85" s="18"/>
      <c r="CP85" s="18"/>
      <c r="CR85" s="18"/>
    </row>
    <row r="86" spans="5:96" x14ac:dyDescent="0.2">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CB86" s="18"/>
      <c r="CC86" s="18"/>
      <c r="CD86" s="18"/>
      <c r="CE86" s="18"/>
      <c r="CF86" s="18"/>
      <c r="CG86" s="18"/>
      <c r="CH86" s="18"/>
      <c r="CI86" s="18"/>
      <c r="CJ86" s="18"/>
      <c r="CK86" s="18"/>
      <c r="CL86" s="18"/>
      <c r="CM86" s="18"/>
      <c r="CN86" s="18"/>
      <c r="CO86" s="18"/>
      <c r="CP86" s="18"/>
      <c r="CR86" s="18"/>
    </row>
    <row r="87" spans="5:96" x14ac:dyDescent="0.2">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CB87" s="18"/>
      <c r="CC87" s="18"/>
      <c r="CD87" s="18"/>
      <c r="CE87" s="18"/>
      <c r="CF87" s="18"/>
      <c r="CG87" s="18"/>
      <c r="CH87" s="18"/>
      <c r="CI87" s="18"/>
      <c r="CJ87" s="18"/>
      <c r="CK87" s="18"/>
      <c r="CL87" s="18"/>
      <c r="CM87" s="18"/>
      <c r="CN87" s="18"/>
      <c r="CO87" s="18"/>
      <c r="CP87" s="18"/>
      <c r="CR87" s="18"/>
    </row>
    <row r="88" spans="5:96" x14ac:dyDescent="0.2">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CB88" s="18"/>
      <c r="CC88" s="18"/>
      <c r="CD88" s="18"/>
      <c r="CE88" s="18"/>
      <c r="CF88" s="18"/>
      <c r="CG88" s="18"/>
      <c r="CH88" s="18"/>
      <c r="CI88" s="18"/>
      <c r="CJ88" s="18"/>
      <c r="CK88" s="18"/>
      <c r="CL88" s="18"/>
      <c r="CM88" s="18"/>
      <c r="CN88" s="18"/>
      <c r="CO88" s="18"/>
      <c r="CP88" s="18"/>
      <c r="CR88" s="18"/>
    </row>
    <row r="89" spans="5:96" x14ac:dyDescent="0.2">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CB89" s="18"/>
      <c r="CC89" s="18"/>
      <c r="CD89" s="18"/>
      <c r="CE89" s="18"/>
      <c r="CF89" s="18"/>
      <c r="CG89" s="18"/>
      <c r="CH89" s="18"/>
      <c r="CI89" s="18"/>
      <c r="CJ89" s="18"/>
      <c r="CK89" s="18"/>
      <c r="CL89" s="18"/>
      <c r="CM89" s="18"/>
      <c r="CN89" s="18"/>
      <c r="CO89" s="18"/>
      <c r="CP89" s="18"/>
      <c r="CR89" s="18"/>
    </row>
    <row r="90" spans="5:96" x14ac:dyDescent="0.2">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CB90" s="18"/>
      <c r="CC90" s="18"/>
      <c r="CD90" s="18"/>
      <c r="CE90" s="18"/>
      <c r="CF90" s="18"/>
      <c r="CG90" s="18"/>
      <c r="CH90" s="18"/>
      <c r="CI90" s="18"/>
      <c r="CJ90" s="18"/>
      <c r="CK90" s="18"/>
      <c r="CL90" s="18"/>
      <c r="CM90" s="18"/>
      <c r="CN90" s="18"/>
      <c r="CO90" s="18"/>
      <c r="CP90" s="18"/>
      <c r="CR90" s="18"/>
    </row>
    <row r="91" spans="5:96" x14ac:dyDescent="0.2">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CB91" s="18"/>
      <c r="CC91" s="18"/>
      <c r="CD91" s="18"/>
      <c r="CE91" s="18"/>
      <c r="CF91" s="18"/>
      <c r="CG91" s="18"/>
      <c r="CH91" s="18"/>
      <c r="CI91" s="18"/>
      <c r="CJ91" s="18"/>
      <c r="CK91" s="18"/>
      <c r="CL91" s="18"/>
      <c r="CM91" s="18"/>
      <c r="CN91" s="18"/>
      <c r="CO91" s="18"/>
      <c r="CP91" s="18"/>
      <c r="CR91" s="18"/>
    </row>
    <row r="92" spans="5:96" x14ac:dyDescent="0.2">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CB92" s="18"/>
      <c r="CC92" s="18"/>
      <c r="CD92" s="18"/>
      <c r="CE92" s="18"/>
      <c r="CF92" s="18"/>
      <c r="CG92" s="18"/>
      <c r="CH92" s="18"/>
      <c r="CI92" s="18"/>
      <c r="CJ92" s="18"/>
      <c r="CK92" s="18"/>
      <c r="CL92" s="18"/>
      <c r="CM92" s="18"/>
      <c r="CN92" s="18"/>
      <c r="CO92" s="18"/>
      <c r="CP92" s="18"/>
      <c r="CR92" s="18"/>
    </row>
    <row r="93" spans="5:96" x14ac:dyDescent="0.2">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CB93" s="18"/>
      <c r="CC93" s="18"/>
      <c r="CD93" s="18"/>
      <c r="CE93" s="18"/>
      <c r="CF93" s="18"/>
      <c r="CG93" s="18"/>
      <c r="CH93" s="18"/>
      <c r="CI93" s="18"/>
      <c r="CJ93" s="18"/>
      <c r="CK93" s="18"/>
      <c r="CL93" s="18"/>
      <c r="CM93" s="18"/>
      <c r="CN93" s="18"/>
      <c r="CO93" s="18"/>
      <c r="CP93" s="18"/>
      <c r="CR93" s="18"/>
    </row>
    <row r="94" spans="5:96" x14ac:dyDescent="0.2">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CB94" s="18"/>
      <c r="CC94" s="18"/>
      <c r="CD94" s="18"/>
      <c r="CE94" s="18"/>
      <c r="CF94" s="18"/>
      <c r="CG94" s="18"/>
      <c r="CH94" s="18"/>
      <c r="CI94" s="18"/>
      <c r="CJ94" s="18"/>
      <c r="CK94" s="18"/>
      <c r="CL94" s="18"/>
      <c r="CM94" s="18"/>
      <c r="CN94" s="18"/>
      <c r="CO94" s="18"/>
      <c r="CP94" s="18"/>
      <c r="CR94" s="18"/>
    </row>
    <row r="95" spans="5:96" x14ac:dyDescent="0.2">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CB95" s="18"/>
      <c r="CC95" s="18"/>
      <c r="CD95" s="18"/>
      <c r="CE95" s="18"/>
      <c r="CF95" s="18"/>
      <c r="CG95" s="18"/>
      <c r="CH95" s="18"/>
      <c r="CI95" s="18"/>
      <c r="CJ95" s="18"/>
      <c r="CK95" s="18"/>
      <c r="CL95" s="18"/>
      <c r="CM95" s="18"/>
      <c r="CN95" s="18"/>
      <c r="CO95" s="18"/>
      <c r="CP95" s="18"/>
      <c r="CR95" s="18"/>
    </row>
    <row r="96" spans="5:96" x14ac:dyDescent="0.2">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CB96" s="18"/>
      <c r="CC96" s="18"/>
      <c r="CD96" s="18"/>
      <c r="CE96" s="18"/>
      <c r="CF96" s="18"/>
      <c r="CG96" s="18"/>
      <c r="CH96" s="18"/>
      <c r="CI96" s="18"/>
      <c r="CJ96" s="18"/>
      <c r="CK96" s="18"/>
      <c r="CL96" s="18"/>
      <c r="CM96" s="18"/>
      <c r="CN96" s="18"/>
      <c r="CO96" s="18"/>
      <c r="CP96" s="18"/>
      <c r="CR96" s="18"/>
    </row>
    <row r="97" spans="1:96" x14ac:dyDescent="0.2">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CB97" s="18"/>
      <c r="CC97" s="18"/>
      <c r="CD97" s="18"/>
      <c r="CE97" s="18"/>
      <c r="CF97" s="18"/>
      <c r="CG97" s="18"/>
      <c r="CH97" s="18"/>
      <c r="CI97" s="18"/>
      <c r="CJ97" s="18"/>
      <c r="CK97" s="18"/>
      <c r="CL97" s="18"/>
      <c r="CM97" s="18"/>
      <c r="CN97" s="18"/>
      <c r="CO97" s="18"/>
      <c r="CP97" s="18"/>
      <c r="CR97" s="18"/>
    </row>
    <row r="98" spans="1:96" x14ac:dyDescent="0.2">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CB98" s="18"/>
      <c r="CC98" s="18"/>
      <c r="CD98" s="18"/>
      <c r="CE98" s="18"/>
      <c r="CF98" s="18"/>
      <c r="CG98" s="18"/>
      <c r="CH98" s="18"/>
      <c r="CI98" s="18"/>
      <c r="CJ98" s="18"/>
      <c r="CK98" s="18"/>
      <c r="CL98" s="18"/>
      <c r="CM98" s="18"/>
      <c r="CN98" s="18"/>
      <c r="CO98" s="18"/>
      <c r="CP98" s="18"/>
      <c r="CR98" s="18"/>
    </row>
    <row r="99" spans="1:96" x14ac:dyDescent="0.2">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CB99" s="18"/>
      <c r="CC99" s="18"/>
      <c r="CD99" s="18"/>
      <c r="CE99" s="18"/>
      <c r="CF99" s="18"/>
      <c r="CG99" s="18"/>
      <c r="CH99" s="18"/>
      <c r="CI99" s="18"/>
      <c r="CJ99" s="18"/>
      <c r="CK99" s="18"/>
      <c r="CL99" s="18"/>
      <c r="CM99" s="18"/>
      <c r="CN99" s="18"/>
      <c r="CO99" s="18"/>
      <c r="CP99" s="18"/>
      <c r="CR99" s="18"/>
    </row>
    <row r="100" spans="1:96" x14ac:dyDescent="0.2">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CB100" s="18"/>
      <c r="CC100" s="18"/>
      <c r="CD100" s="18"/>
      <c r="CE100" s="18"/>
      <c r="CF100" s="18"/>
      <c r="CG100" s="18"/>
      <c r="CH100" s="18"/>
      <c r="CI100" s="18"/>
      <c r="CJ100" s="18"/>
      <c r="CK100" s="18"/>
      <c r="CL100" s="18"/>
      <c r="CM100" s="18"/>
      <c r="CN100" s="18"/>
      <c r="CO100" s="18"/>
      <c r="CP100" s="18"/>
      <c r="CR100" s="18"/>
    </row>
    <row r="101" spans="1:96" x14ac:dyDescent="0.2">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CB101" s="18"/>
      <c r="CC101" s="18"/>
      <c r="CD101" s="18"/>
      <c r="CE101" s="18"/>
      <c r="CF101" s="18"/>
      <c r="CG101" s="18"/>
      <c r="CH101" s="18"/>
      <c r="CI101" s="18"/>
      <c r="CJ101" s="18"/>
      <c r="CK101" s="18"/>
      <c r="CL101" s="18"/>
      <c r="CM101" s="18"/>
      <c r="CN101" s="18"/>
      <c r="CO101" s="18"/>
      <c r="CP101" s="18"/>
      <c r="CR101" s="18"/>
    </row>
    <row r="102" spans="1:96" x14ac:dyDescent="0.2">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CB102" s="18"/>
      <c r="CC102" s="18"/>
      <c r="CD102" s="18"/>
      <c r="CE102" s="18"/>
      <c r="CF102" s="18"/>
      <c r="CG102" s="18"/>
      <c r="CH102" s="18"/>
      <c r="CI102" s="18"/>
      <c r="CJ102" s="18"/>
      <c r="CK102" s="18"/>
      <c r="CL102" s="18"/>
      <c r="CM102" s="18"/>
      <c r="CN102" s="18"/>
      <c r="CO102" s="18"/>
      <c r="CP102" s="18"/>
      <c r="CR102" s="18"/>
    </row>
    <row r="103" spans="1:96" x14ac:dyDescent="0.2">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CB103" s="18"/>
      <c r="CC103" s="18"/>
      <c r="CD103" s="18"/>
      <c r="CE103" s="18"/>
      <c r="CF103" s="18"/>
      <c r="CG103" s="18"/>
      <c r="CH103" s="18"/>
      <c r="CI103" s="18"/>
      <c r="CJ103" s="18"/>
      <c r="CK103" s="18"/>
      <c r="CL103" s="18"/>
      <c r="CM103" s="18"/>
      <c r="CN103" s="18"/>
      <c r="CO103" s="18"/>
      <c r="CP103" s="18"/>
      <c r="CR103" s="18"/>
    </row>
    <row r="104" spans="1:96" x14ac:dyDescent="0.2">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CB104" s="18"/>
      <c r="CC104" s="18"/>
      <c r="CD104" s="18"/>
      <c r="CE104" s="18"/>
      <c r="CF104" s="18"/>
      <c r="CG104" s="18"/>
      <c r="CH104" s="18"/>
      <c r="CI104" s="18"/>
      <c r="CJ104" s="18"/>
      <c r="CK104" s="18"/>
      <c r="CL104" s="18"/>
      <c r="CM104" s="18"/>
      <c r="CN104" s="18"/>
      <c r="CO104" s="18"/>
      <c r="CP104" s="18"/>
      <c r="CR104" s="18"/>
    </row>
    <row r="105" spans="1:96" x14ac:dyDescent="0.2">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CB105" s="18"/>
      <c r="CC105" s="18"/>
      <c r="CD105" s="18"/>
      <c r="CE105" s="18"/>
      <c r="CF105" s="18"/>
      <c r="CG105" s="18"/>
      <c r="CH105" s="18"/>
      <c r="CI105" s="18"/>
      <c r="CJ105" s="18"/>
      <c r="CK105" s="18"/>
      <c r="CL105" s="18"/>
      <c r="CM105" s="18"/>
      <c r="CN105" s="18"/>
      <c r="CO105" s="18"/>
      <c r="CP105" s="18"/>
      <c r="CR105" s="18"/>
    </row>
    <row r="106" spans="1:96" ht="13.5" thickBot="1" x14ac:dyDescent="0.25">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CB106" s="18"/>
      <c r="CC106" s="18"/>
      <c r="CD106" s="18"/>
      <c r="CE106" s="18"/>
      <c r="CF106" s="18"/>
      <c r="CG106" s="18"/>
      <c r="CH106" s="18"/>
      <c r="CI106" s="18"/>
      <c r="CJ106" s="18"/>
      <c r="CK106" s="18"/>
      <c r="CL106" s="18"/>
      <c r="CM106" s="18"/>
      <c r="CN106" s="18"/>
      <c r="CO106" s="18"/>
      <c r="CP106" s="18"/>
      <c r="CR106" s="18"/>
    </row>
    <row r="107" spans="1:96" x14ac:dyDescent="0.2">
      <c r="A107" s="212" t="s">
        <v>277</v>
      </c>
      <c r="B107" s="213"/>
      <c r="C107" s="214"/>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CB107" s="18"/>
      <c r="CC107" s="18"/>
      <c r="CD107" s="18"/>
      <c r="CE107" s="18"/>
      <c r="CF107" s="18"/>
      <c r="CG107" s="18"/>
      <c r="CH107" s="18"/>
      <c r="CI107" s="18"/>
      <c r="CJ107" s="18"/>
      <c r="CK107" s="18"/>
      <c r="CL107" s="18"/>
      <c r="CM107" s="18"/>
      <c r="CN107" s="18"/>
      <c r="CO107" s="18"/>
      <c r="CP107" s="18"/>
      <c r="CR107" s="18"/>
    </row>
    <row r="108" spans="1:96" x14ac:dyDescent="0.2">
      <c r="A108" s="215"/>
      <c r="B108" s="216"/>
      <c r="C108" s="217"/>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CB108" s="18"/>
      <c r="CC108" s="18"/>
      <c r="CD108" s="18"/>
      <c r="CE108" s="18"/>
      <c r="CF108" s="18"/>
      <c r="CG108" s="18"/>
      <c r="CH108" s="18"/>
      <c r="CI108" s="18"/>
      <c r="CJ108" s="18"/>
      <c r="CK108" s="18"/>
      <c r="CL108" s="18"/>
      <c r="CM108" s="18"/>
      <c r="CN108" s="18"/>
      <c r="CO108" s="18"/>
      <c r="CP108" s="18"/>
      <c r="CR108" s="18"/>
    </row>
    <row r="109" spans="1:96" x14ac:dyDescent="0.2">
      <c r="A109" s="215"/>
      <c r="B109" s="216"/>
      <c r="C109" s="217"/>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CB109" s="18"/>
      <c r="CC109" s="18"/>
      <c r="CD109" s="18"/>
      <c r="CE109" s="18"/>
      <c r="CF109" s="18"/>
      <c r="CG109" s="18"/>
      <c r="CH109" s="18"/>
      <c r="CI109" s="18"/>
      <c r="CJ109" s="18"/>
      <c r="CK109" s="18"/>
      <c r="CL109" s="18"/>
      <c r="CM109" s="18"/>
      <c r="CN109" s="18"/>
      <c r="CO109" s="18"/>
      <c r="CP109" s="18"/>
      <c r="CR109" s="18"/>
    </row>
    <row r="110" spans="1:96" x14ac:dyDescent="0.2">
      <c r="A110" s="215"/>
      <c r="B110" s="216"/>
      <c r="C110" s="217"/>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CB110" s="18"/>
      <c r="CC110" s="18"/>
      <c r="CD110" s="18"/>
      <c r="CE110" s="18"/>
      <c r="CF110" s="18"/>
      <c r="CG110" s="18"/>
      <c r="CH110" s="18"/>
      <c r="CI110" s="18"/>
      <c r="CJ110" s="18"/>
      <c r="CK110" s="18"/>
      <c r="CL110" s="18"/>
      <c r="CM110" s="18"/>
      <c r="CN110" s="18"/>
      <c r="CO110" s="18"/>
      <c r="CP110" s="18"/>
      <c r="CR110" s="18"/>
    </row>
    <row r="111" spans="1:96" x14ac:dyDescent="0.2">
      <c r="A111" s="215"/>
      <c r="B111" s="216"/>
      <c r="C111" s="217"/>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CB111" s="18"/>
      <c r="CC111" s="18"/>
      <c r="CD111" s="18"/>
      <c r="CE111" s="18"/>
      <c r="CF111" s="18"/>
      <c r="CG111" s="18"/>
      <c r="CH111" s="18"/>
      <c r="CI111" s="18"/>
      <c r="CJ111" s="18"/>
      <c r="CK111" s="18"/>
      <c r="CL111" s="18"/>
      <c r="CM111" s="18"/>
      <c r="CN111" s="18"/>
      <c r="CO111" s="18"/>
      <c r="CP111" s="18"/>
      <c r="CR111" s="18"/>
    </row>
    <row r="112" spans="1:96" ht="13.5" thickBot="1" x14ac:dyDescent="0.25">
      <c r="A112" s="218"/>
      <c r="B112" s="219"/>
      <c r="C112" s="220"/>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CB112" s="18"/>
      <c r="CC112" s="18"/>
      <c r="CD112" s="18"/>
      <c r="CE112" s="18"/>
      <c r="CF112" s="18"/>
      <c r="CG112" s="18"/>
      <c r="CH112" s="18"/>
      <c r="CI112" s="18"/>
      <c r="CJ112" s="18"/>
      <c r="CK112" s="18"/>
      <c r="CL112" s="18"/>
      <c r="CM112" s="18"/>
      <c r="CN112" s="18"/>
      <c r="CO112" s="18"/>
      <c r="CP112" s="18"/>
      <c r="CR112" s="18"/>
    </row>
    <row r="113" spans="4:96" ht="26.25" customHeight="1" x14ac:dyDescent="0.2">
      <c r="D113" s="160"/>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CB113" s="18"/>
      <c r="CC113" s="18"/>
      <c r="CD113" s="18"/>
      <c r="CE113" s="18"/>
      <c r="CF113" s="18"/>
      <c r="CG113" s="18"/>
      <c r="CH113" s="18"/>
      <c r="CI113" s="18"/>
      <c r="CJ113" s="18"/>
      <c r="CK113" s="18"/>
      <c r="CL113" s="18"/>
      <c r="CM113" s="18"/>
      <c r="CN113" s="18"/>
      <c r="CO113" s="18"/>
      <c r="CP113" s="18"/>
      <c r="CR113" s="18"/>
    </row>
    <row r="114" spans="4:96" ht="12.75" customHeight="1" x14ac:dyDescent="0.2">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CB114" s="18"/>
      <c r="CC114" s="18"/>
      <c r="CD114" s="18"/>
      <c r="CE114" s="18"/>
      <c r="CF114" s="18"/>
      <c r="CG114" s="18"/>
      <c r="CH114" s="18"/>
      <c r="CI114" s="18"/>
      <c r="CJ114" s="18"/>
      <c r="CK114" s="18"/>
      <c r="CL114" s="18"/>
      <c r="CM114" s="18"/>
      <c r="CN114" s="18"/>
      <c r="CO114" s="18"/>
      <c r="CP114" s="18"/>
      <c r="CR114" s="18"/>
    </row>
    <row r="115" spans="4:96" ht="12.75" customHeight="1" x14ac:dyDescent="0.2">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CB115" s="18"/>
      <c r="CC115" s="18"/>
      <c r="CD115" s="18"/>
      <c r="CE115" s="18"/>
      <c r="CF115" s="18"/>
      <c r="CG115" s="18"/>
      <c r="CH115" s="18"/>
      <c r="CI115" s="18"/>
      <c r="CJ115" s="18"/>
      <c r="CK115" s="18"/>
      <c r="CL115" s="18"/>
      <c r="CM115" s="18"/>
      <c r="CN115" s="18"/>
      <c r="CO115" s="18"/>
      <c r="CP115" s="18"/>
      <c r="CR115" s="18"/>
    </row>
    <row r="116" spans="4:96" ht="12.75" customHeight="1" x14ac:dyDescent="0.2">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CB116" s="18"/>
      <c r="CC116" s="18"/>
      <c r="CD116" s="18"/>
      <c r="CE116" s="18"/>
      <c r="CF116" s="18"/>
      <c r="CG116" s="18"/>
      <c r="CH116" s="18"/>
      <c r="CI116" s="18"/>
      <c r="CJ116" s="18"/>
      <c r="CK116" s="18"/>
      <c r="CL116" s="18"/>
      <c r="CM116" s="18"/>
      <c r="CN116" s="18"/>
      <c r="CO116" s="18"/>
      <c r="CP116" s="18"/>
      <c r="CR116" s="18"/>
    </row>
    <row r="117" spans="4:96" ht="12.75" customHeight="1" x14ac:dyDescent="0.2">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CB117" s="18"/>
      <c r="CC117" s="18"/>
      <c r="CD117" s="18"/>
      <c r="CE117" s="18"/>
      <c r="CF117" s="18"/>
      <c r="CG117" s="18"/>
      <c r="CH117" s="18"/>
      <c r="CI117" s="18"/>
      <c r="CJ117" s="18"/>
      <c r="CK117" s="18"/>
      <c r="CL117" s="18"/>
      <c r="CM117" s="18"/>
      <c r="CN117" s="18"/>
      <c r="CO117" s="18"/>
      <c r="CP117" s="18"/>
      <c r="CR117" s="18"/>
    </row>
    <row r="118" spans="4:96" ht="12.75" customHeight="1" x14ac:dyDescent="0.2">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CB118" s="18"/>
      <c r="CC118" s="18"/>
      <c r="CD118" s="18"/>
      <c r="CE118" s="18"/>
      <c r="CF118" s="18"/>
      <c r="CG118" s="18"/>
      <c r="CH118" s="18"/>
      <c r="CI118" s="18"/>
      <c r="CJ118" s="18"/>
      <c r="CK118" s="18"/>
      <c r="CL118" s="18"/>
      <c r="CM118" s="18"/>
      <c r="CN118" s="18"/>
      <c r="CO118" s="18"/>
      <c r="CP118" s="18"/>
      <c r="CR118" s="18"/>
    </row>
    <row r="119" spans="4:96" x14ac:dyDescent="0.2">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CB119" s="18"/>
      <c r="CC119" s="18"/>
      <c r="CD119" s="18"/>
      <c r="CE119" s="18"/>
      <c r="CF119" s="18"/>
      <c r="CG119" s="18"/>
      <c r="CH119" s="18"/>
      <c r="CI119" s="18"/>
      <c r="CJ119" s="18"/>
      <c r="CK119" s="18"/>
      <c r="CL119" s="18"/>
      <c r="CM119" s="18"/>
      <c r="CN119" s="18"/>
      <c r="CO119" s="18"/>
      <c r="CP119" s="18"/>
      <c r="CR119" s="18"/>
    </row>
    <row r="120" spans="4:96" x14ac:dyDescent="0.2">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CB120" s="18"/>
      <c r="CC120" s="18"/>
      <c r="CD120" s="18"/>
      <c r="CE120" s="18"/>
      <c r="CF120" s="18"/>
      <c r="CG120" s="18"/>
      <c r="CH120" s="18"/>
      <c r="CI120" s="18"/>
      <c r="CJ120" s="18"/>
      <c r="CK120" s="18"/>
      <c r="CL120" s="18"/>
      <c r="CM120" s="18"/>
      <c r="CN120" s="18"/>
      <c r="CO120" s="18"/>
      <c r="CP120" s="18"/>
      <c r="CR120" s="18"/>
    </row>
    <row r="121" spans="4:96" x14ac:dyDescent="0.2">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CB121" s="18"/>
      <c r="CC121" s="18"/>
      <c r="CD121" s="18"/>
      <c r="CE121" s="18"/>
      <c r="CF121" s="18"/>
      <c r="CG121" s="18"/>
      <c r="CH121" s="18"/>
      <c r="CI121" s="18"/>
      <c r="CJ121" s="18"/>
      <c r="CK121" s="18"/>
      <c r="CL121" s="18"/>
      <c r="CM121" s="18"/>
      <c r="CN121" s="18"/>
      <c r="CO121" s="18"/>
      <c r="CP121" s="18"/>
      <c r="CR121" s="18"/>
    </row>
    <row r="122" spans="4:96" x14ac:dyDescent="0.2">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CB122" s="18"/>
      <c r="CC122" s="18"/>
      <c r="CD122" s="18"/>
      <c r="CE122" s="18"/>
      <c r="CF122" s="18"/>
      <c r="CG122" s="18"/>
      <c r="CH122" s="18"/>
      <c r="CI122" s="18"/>
      <c r="CJ122" s="18"/>
      <c r="CK122" s="18"/>
      <c r="CL122" s="18"/>
      <c r="CM122" s="18"/>
      <c r="CN122" s="18"/>
      <c r="CO122" s="18"/>
      <c r="CP122" s="18"/>
      <c r="CR122" s="18"/>
    </row>
    <row r="123" spans="4:96" x14ac:dyDescent="0.2">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CB123" s="18"/>
      <c r="CC123" s="18"/>
      <c r="CD123" s="18"/>
      <c r="CE123" s="18"/>
      <c r="CF123" s="18"/>
      <c r="CG123" s="18"/>
      <c r="CH123" s="18"/>
      <c r="CI123" s="18"/>
      <c r="CJ123" s="18"/>
      <c r="CK123" s="18"/>
      <c r="CL123" s="18"/>
      <c r="CM123" s="18"/>
      <c r="CN123" s="18"/>
      <c r="CO123" s="18"/>
      <c r="CP123" s="18"/>
      <c r="CR123" s="18"/>
    </row>
    <row r="124" spans="4:96" x14ac:dyDescent="0.2">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CB124" s="18"/>
      <c r="CC124" s="18"/>
      <c r="CD124" s="18"/>
      <c r="CE124" s="18"/>
      <c r="CF124" s="18"/>
      <c r="CG124" s="18"/>
      <c r="CH124" s="18"/>
      <c r="CI124" s="18"/>
      <c r="CJ124" s="18"/>
      <c r="CK124" s="18"/>
      <c r="CL124" s="18"/>
      <c r="CM124" s="18"/>
      <c r="CN124" s="18"/>
      <c r="CO124" s="18"/>
      <c r="CP124" s="18"/>
      <c r="CR124" s="18"/>
    </row>
    <row r="125" spans="4:96" x14ac:dyDescent="0.2">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CB125" s="18"/>
      <c r="CC125" s="18"/>
      <c r="CD125" s="18"/>
      <c r="CE125" s="18"/>
      <c r="CF125" s="18"/>
      <c r="CG125" s="18"/>
      <c r="CH125" s="18"/>
      <c r="CI125" s="18"/>
      <c r="CJ125" s="18"/>
      <c r="CK125" s="18"/>
      <c r="CL125" s="18"/>
      <c r="CM125" s="18"/>
      <c r="CN125" s="18"/>
      <c r="CO125" s="18"/>
      <c r="CP125" s="18"/>
      <c r="CR125" s="18"/>
    </row>
    <row r="126" spans="4:96" x14ac:dyDescent="0.2">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CB126" s="18"/>
      <c r="CC126" s="18"/>
      <c r="CD126" s="18"/>
      <c r="CE126" s="18"/>
      <c r="CF126" s="18"/>
      <c r="CG126" s="18"/>
      <c r="CH126" s="18"/>
      <c r="CI126" s="18"/>
      <c r="CJ126" s="18"/>
      <c r="CK126" s="18"/>
      <c r="CL126" s="18"/>
      <c r="CM126" s="18"/>
      <c r="CN126" s="18"/>
      <c r="CO126" s="18"/>
      <c r="CP126" s="18"/>
      <c r="CR126" s="18"/>
    </row>
    <row r="127" spans="4:96" x14ac:dyDescent="0.2">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CB127" s="18"/>
      <c r="CC127" s="18"/>
      <c r="CD127" s="18"/>
      <c r="CE127" s="18"/>
      <c r="CF127" s="18"/>
      <c r="CG127" s="18"/>
      <c r="CH127" s="18"/>
      <c r="CI127" s="18"/>
      <c r="CJ127" s="18"/>
      <c r="CK127" s="18"/>
      <c r="CL127" s="18"/>
      <c r="CM127" s="18"/>
      <c r="CN127" s="18"/>
      <c r="CO127" s="18"/>
      <c r="CP127" s="18"/>
      <c r="CR127" s="18"/>
    </row>
    <row r="128" spans="4:96" x14ac:dyDescent="0.2">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CB128" s="18"/>
      <c r="CC128" s="18"/>
      <c r="CD128" s="18"/>
      <c r="CE128" s="18"/>
      <c r="CF128" s="18"/>
      <c r="CG128" s="18"/>
      <c r="CH128" s="18"/>
      <c r="CI128" s="18"/>
      <c r="CJ128" s="18"/>
      <c r="CK128" s="18"/>
      <c r="CL128" s="18"/>
      <c r="CM128" s="18"/>
      <c r="CN128" s="18"/>
      <c r="CO128" s="18"/>
      <c r="CP128" s="18"/>
      <c r="CR128" s="18"/>
    </row>
    <row r="129" spans="5:96" x14ac:dyDescent="0.2">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CB129" s="18"/>
      <c r="CC129" s="18"/>
      <c r="CD129" s="18"/>
      <c r="CE129" s="18"/>
      <c r="CF129" s="18"/>
      <c r="CG129" s="18"/>
      <c r="CH129" s="18"/>
      <c r="CI129" s="18"/>
      <c r="CJ129" s="18"/>
      <c r="CK129" s="18"/>
      <c r="CL129" s="18"/>
      <c r="CM129" s="18"/>
      <c r="CN129" s="18"/>
      <c r="CO129" s="18"/>
      <c r="CP129" s="18"/>
      <c r="CR129" s="18"/>
    </row>
    <row r="130" spans="5:96" x14ac:dyDescent="0.2">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CB130" s="18"/>
      <c r="CC130" s="18"/>
      <c r="CD130" s="18"/>
      <c r="CE130" s="18"/>
      <c r="CF130" s="18"/>
      <c r="CG130" s="18"/>
      <c r="CH130" s="18"/>
      <c r="CI130" s="18"/>
      <c r="CJ130" s="18"/>
      <c r="CK130" s="18"/>
      <c r="CL130" s="18"/>
      <c r="CM130" s="18"/>
      <c r="CN130" s="18"/>
      <c r="CO130" s="18"/>
      <c r="CP130" s="18"/>
      <c r="CR130" s="18"/>
    </row>
    <row r="131" spans="5:96" x14ac:dyDescent="0.2">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CB131" s="18"/>
      <c r="CC131" s="18"/>
      <c r="CD131" s="18"/>
      <c r="CE131" s="18"/>
      <c r="CF131" s="18"/>
      <c r="CG131" s="18"/>
      <c r="CH131" s="18"/>
      <c r="CI131" s="18"/>
      <c r="CJ131" s="18"/>
      <c r="CK131" s="18"/>
      <c r="CL131" s="18"/>
      <c r="CM131" s="18"/>
      <c r="CN131" s="18"/>
      <c r="CO131" s="18"/>
      <c r="CP131" s="18"/>
      <c r="CR131" s="18"/>
    </row>
    <row r="132" spans="5:96" x14ac:dyDescent="0.2">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CB132" s="18"/>
      <c r="CC132" s="18"/>
      <c r="CD132" s="18"/>
      <c r="CE132" s="18"/>
      <c r="CF132" s="18"/>
      <c r="CG132" s="18"/>
      <c r="CH132" s="18"/>
      <c r="CI132" s="18"/>
      <c r="CJ132" s="18"/>
      <c r="CK132" s="18"/>
      <c r="CL132" s="18"/>
      <c r="CM132" s="18"/>
      <c r="CN132" s="18"/>
      <c r="CO132" s="18"/>
      <c r="CP132" s="18"/>
      <c r="CR132" s="18"/>
    </row>
    <row r="133" spans="5:96" x14ac:dyDescent="0.2">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CB133" s="18"/>
      <c r="CC133" s="18"/>
      <c r="CD133" s="18"/>
      <c r="CE133" s="18"/>
      <c r="CF133" s="18"/>
      <c r="CG133" s="18"/>
      <c r="CH133" s="18"/>
      <c r="CI133" s="18"/>
      <c r="CJ133" s="18"/>
      <c r="CK133" s="18"/>
      <c r="CL133" s="18"/>
      <c r="CM133" s="18"/>
      <c r="CN133" s="18"/>
      <c r="CO133" s="18"/>
      <c r="CP133" s="18"/>
      <c r="CR133" s="18"/>
    </row>
    <row r="134" spans="5:96" x14ac:dyDescent="0.2">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CB134" s="18"/>
      <c r="CC134" s="18"/>
      <c r="CD134" s="18"/>
      <c r="CE134" s="18"/>
      <c r="CF134" s="18"/>
      <c r="CG134" s="18"/>
      <c r="CH134" s="18"/>
      <c r="CI134" s="18"/>
      <c r="CJ134" s="18"/>
      <c r="CK134" s="18"/>
      <c r="CL134" s="18"/>
      <c r="CM134" s="18"/>
      <c r="CN134" s="18"/>
      <c r="CO134" s="18"/>
      <c r="CP134" s="18"/>
      <c r="CR134" s="18"/>
    </row>
    <row r="135" spans="5:96" x14ac:dyDescent="0.2">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CB135" s="18"/>
      <c r="CC135" s="18"/>
      <c r="CD135" s="18"/>
      <c r="CE135" s="18"/>
      <c r="CF135" s="18"/>
      <c r="CG135" s="18"/>
      <c r="CH135" s="18"/>
      <c r="CI135" s="18"/>
      <c r="CJ135" s="18"/>
      <c r="CK135" s="18"/>
      <c r="CL135" s="18"/>
      <c r="CM135" s="18"/>
      <c r="CN135" s="18"/>
      <c r="CO135" s="18"/>
      <c r="CP135" s="18"/>
      <c r="CR135" s="18"/>
    </row>
    <row r="136" spans="5:96" x14ac:dyDescent="0.2">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CB136" s="18"/>
      <c r="CC136" s="18"/>
      <c r="CD136" s="18"/>
      <c r="CE136" s="18"/>
      <c r="CF136" s="18"/>
      <c r="CG136" s="18"/>
      <c r="CH136" s="18"/>
      <c r="CI136" s="18"/>
      <c r="CJ136" s="18"/>
      <c r="CK136" s="18"/>
      <c r="CL136" s="18"/>
      <c r="CM136" s="18"/>
      <c r="CN136" s="18"/>
      <c r="CO136" s="18"/>
      <c r="CP136" s="18"/>
      <c r="CR136" s="18"/>
    </row>
    <row r="137" spans="5:96" x14ac:dyDescent="0.2">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CB137" s="18"/>
      <c r="CC137" s="18"/>
      <c r="CD137" s="18"/>
      <c r="CE137" s="18"/>
      <c r="CF137" s="18"/>
      <c r="CG137" s="18"/>
      <c r="CH137" s="18"/>
      <c r="CI137" s="18"/>
      <c r="CJ137" s="18"/>
      <c r="CK137" s="18"/>
      <c r="CL137" s="18"/>
      <c r="CM137" s="18"/>
      <c r="CN137" s="18"/>
      <c r="CO137" s="18"/>
      <c r="CP137" s="18"/>
      <c r="CR137" s="18"/>
    </row>
    <row r="138" spans="5:96" x14ac:dyDescent="0.2">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CB138" s="18"/>
      <c r="CC138" s="18"/>
      <c r="CD138" s="18"/>
      <c r="CE138" s="18"/>
      <c r="CF138" s="18"/>
      <c r="CG138" s="18"/>
      <c r="CH138" s="18"/>
      <c r="CI138" s="18"/>
      <c r="CJ138" s="18"/>
      <c r="CK138" s="18"/>
      <c r="CL138" s="18"/>
      <c r="CM138" s="18"/>
      <c r="CN138" s="18"/>
      <c r="CO138" s="18"/>
      <c r="CP138" s="18"/>
      <c r="CR138" s="18"/>
    </row>
    <row r="139" spans="5:96" x14ac:dyDescent="0.2">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CB139" s="18"/>
      <c r="CC139" s="18"/>
      <c r="CD139" s="18"/>
      <c r="CE139" s="18"/>
      <c r="CF139" s="18"/>
      <c r="CG139" s="18"/>
      <c r="CH139" s="18"/>
      <c r="CI139" s="18"/>
      <c r="CJ139" s="18"/>
      <c r="CK139" s="18"/>
      <c r="CL139" s="18"/>
      <c r="CM139" s="18"/>
      <c r="CN139" s="18"/>
      <c r="CO139" s="18"/>
      <c r="CP139" s="18"/>
      <c r="CR139" s="18"/>
    </row>
    <row r="140" spans="5:96" x14ac:dyDescent="0.2">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CB140" s="18"/>
      <c r="CC140" s="18"/>
      <c r="CD140" s="18"/>
      <c r="CE140" s="18"/>
      <c r="CF140" s="18"/>
      <c r="CG140" s="18"/>
      <c r="CH140" s="18"/>
      <c r="CI140" s="18"/>
      <c r="CJ140" s="18"/>
      <c r="CK140" s="18"/>
      <c r="CL140" s="18"/>
      <c r="CM140" s="18"/>
      <c r="CN140" s="18"/>
      <c r="CO140" s="18"/>
      <c r="CP140" s="18"/>
      <c r="CR140" s="18"/>
    </row>
    <row r="141" spans="5:96" x14ac:dyDescent="0.2">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CB141" s="18"/>
      <c r="CC141" s="18"/>
      <c r="CD141" s="18"/>
      <c r="CE141" s="18"/>
      <c r="CF141" s="18"/>
      <c r="CG141" s="18"/>
      <c r="CH141" s="18"/>
      <c r="CI141" s="18"/>
      <c r="CJ141" s="18"/>
      <c r="CK141" s="18"/>
      <c r="CL141" s="18"/>
      <c r="CM141" s="18"/>
      <c r="CN141" s="18"/>
      <c r="CO141" s="18"/>
      <c r="CP141" s="18"/>
      <c r="CR141" s="18"/>
    </row>
    <row r="142" spans="5:96" x14ac:dyDescent="0.2">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CB142" s="18"/>
      <c r="CC142" s="18"/>
      <c r="CD142" s="18"/>
      <c r="CE142" s="18"/>
      <c r="CF142" s="18"/>
      <c r="CG142" s="18"/>
      <c r="CH142" s="18"/>
      <c r="CI142" s="18"/>
      <c r="CJ142" s="18"/>
      <c r="CK142" s="18"/>
      <c r="CL142" s="18"/>
      <c r="CM142" s="18"/>
      <c r="CN142" s="18"/>
      <c r="CO142" s="18"/>
      <c r="CP142" s="18"/>
      <c r="CR142" s="18"/>
    </row>
    <row r="143" spans="5:96" x14ac:dyDescent="0.2">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CB143" s="18"/>
      <c r="CC143" s="18"/>
      <c r="CD143" s="18"/>
      <c r="CE143" s="18"/>
      <c r="CF143" s="18"/>
      <c r="CG143" s="18"/>
      <c r="CH143" s="18"/>
      <c r="CI143" s="18"/>
      <c r="CJ143" s="18"/>
      <c r="CK143" s="18"/>
      <c r="CL143" s="18"/>
      <c r="CM143" s="18"/>
      <c r="CN143" s="18"/>
      <c r="CO143" s="18"/>
      <c r="CP143" s="18"/>
      <c r="CR143" s="18"/>
    </row>
    <row r="144" spans="5:96" x14ac:dyDescent="0.2">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CB144" s="18"/>
      <c r="CC144" s="18"/>
      <c r="CD144" s="18"/>
      <c r="CE144" s="18"/>
      <c r="CF144" s="18"/>
      <c r="CG144" s="18"/>
      <c r="CH144" s="18"/>
      <c r="CI144" s="18"/>
      <c r="CJ144" s="18"/>
      <c r="CK144" s="18"/>
      <c r="CL144" s="18"/>
      <c r="CM144" s="18"/>
      <c r="CN144" s="18"/>
      <c r="CO144" s="18"/>
      <c r="CP144" s="18"/>
      <c r="CR144" s="18"/>
    </row>
    <row r="145" spans="5:96" x14ac:dyDescent="0.2">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CB145" s="18"/>
      <c r="CC145" s="18"/>
      <c r="CD145" s="18"/>
      <c r="CE145" s="18"/>
      <c r="CF145" s="18"/>
      <c r="CG145" s="18"/>
      <c r="CH145" s="18"/>
      <c r="CI145" s="18"/>
      <c r="CJ145" s="18"/>
      <c r="CK145" s="18"/>
      <c r="CL145" s="18"/>
      <c r="CM145" s="18"/>
      <c r="CN145" s="18"/>
      <c r="CO145" s="18"/>
      <c r="CP145" s="18"/>
      <c r="CR145" s="18"/>
    </row>
    <row r="146" spans="5:96" x14ac:dyDescent="0.2">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CB146" s="18"/>
      <c r="CC146" s="18"/>
      <c r="CD146" s="18"/>
      <c r="CE146" s="18"/>
      <c r="CF146" s="18"/>
      <c r="CG146" s="18"/>
      <c r="CH146" s="18"/>
      <c r="CI146" s="18"/>
      <c r="CJ146" s="18"/>
      <c r="CK146" s="18"/>
      <c r="CL146" s="18"/>
      <c r="CM146" s="18"/>
      <c r="CN146" s="18"/>
      <c r="CO146" s="18"/>
      <c r="CP146" s="18"/>
      <c r="CR146" s="18"/>
    </row>
    <row r="147" spans="5:96" x14ac:dyDescent="0.2">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CB147" s="18"/>
      <c r="CC147" s="18"/>
      <c r="CD147" s="18"/>
      <c r="CE147" s="18"/>
      <c r="CF147" s="18"/>
      <c r="CG147" s="18"/>
      <c r="CH147" s="18"/>
      <c r="CI147" s="18"/>
      <c r="CJ147" s="18"/>
      <c r="CK147" s="18"/>
      <c r="CL147" s="18"/>
      <c r="CM147" s="18"/>
      <c r="CN147" s="18"/>
      <c r="CO147" s="18"/>
      <c r="CP147" s="18"/>
      <c r="CR147" s="18"/>
    </row>
    <row r="148" spans="5:96" x14ac:dyDescent="0.2">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CB148" s="18"/>
      <c r="CC148" s="18"/>
      <c r="CD148" s="18"/>
      <c r="CE148" s="18"/>
      <c r="CF148" s="18"/>
      <c r="CG148" s="18"/>
      <c r="CH148" s="18"/>
      <c r="CI148" s="18"/>
      <c r="CJ148" s="18"/>
      <c r="CK148" s="18"/>
      <c r="CL148" s="18"/>
      <c r="CM148" s="18"/>
      <c r="CN148" s="18"/>
      <c r="CO148" s="18"/>
      <c r="CP148" s="18"/>
      <c r="CR148" s="18"/>
    </row>
    <row r="149" spans="5:96" x14ac:dyDescent="0.2">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CB149" s="18"/>
      <c r="CC149" s="18"/>
      <c r="CD149" s="18"/>
      <c r="CE149" s="18"/>
      <c r="CF149" s="18"/>
      <c r="CG149" s="18"/>
      <c r="CH149" s="18"/>
      <c r="CI149" s="18"/>
      <c r="CJ149" s="18"/>
      <c r="CK149" s="18"/>
      <c r="CL149" s="18"/>
      <c r="CM149" s="18"/>
      <c r="CN149" s="18"/>
      <c r="CO149" s="18"/>
      <c r="CP149" s="18"/>
      <c r="CR149" s="18"/>
    </row>
    <row r="150" spans="5:96" x14ac:dyDescent="0.2">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CB150" s="18"/>
      <c r="CC150" s="18"/>
      <c r="CD150" s="18"/>
      <c r="CE150" s="18"/>
      <c r="CF150" s="18"/>
      <c r="CG150" s="18"/>
      <c r="CH150" s="18"/>
      <c r="CI150" s="18"/>
      <c r="CJ150" s="18"/>
      <c r="CK150" s="18"/>
      <c r="CL150" s="18"/>
      <c r="CM150" s="18"/>
      <c r="CN150" s="18"/>
      <c r="CO150" s="18"/>
      <c r="CP150" s="18"/>
      <c r="CR150" s="18"/>
    </row>
    <row r="151" spans="5:96" x14ac:dyDescent="0.2">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CB151" s="18"/>
      <c r="CC151" s="18"/>
      <c r="CD151" s="18"/>
      <c r="CE151" s="18"/>
      <c r="CF151" s="18"/>
      <c r="CG151" s="18"/>
      <c r="CH151" s="18"/>
      <c r="CI151" s="18"/>
      <c r="CJ151" s="18"/>
      <c r="CK151" s="18"/>
      <c r="CL151" s="18"/>
      <c r="CM151" s="18"/>
      <c r="CN151" s="18"/>
      <c r="CO151" s="18"/>
      <c r="CP151" s="18"/>
      <c r="CR151" s="18"/>
    </row>
    <row r="152" spans="5:96" x14ac:dyDescent="0.2">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CB152" s="18"/>
      <c r="CC152" s="18"/>
      <c r="CD152" s="18"/>
      <c r="CE152" s="18"/>
      <c r="CF152" s="18"/>
      <c r="CG152" s="18"/>
      <c r="CH152" s="18"/>
      <c r="CI152" s="18"/>
      <c r="CJ152" s="18"/>
      <c r="CK152" s="18"/>
      <c r="CL152" s="18"/>
      <c r="CM152" s="18"/>
      <c r="CN152" s="18"/>
      <c r="CO152" s="18"/>
      <c r="CP152" s="18"/>
      <c r="CR152" s="18"/>
    </row>
    <row r="153" spans="5:96" x14ac:dyDescent="0.2">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CB153" s="18"/>
      <c r="CC153" s="18"/>
      <c r="CD153" s="18"/>
      <c r="CE153" s="18"/>
      <c r="CF153" s="18"/>
      <c r="CG153" s="18"/>
      <c r="CH153" s="18"/>
      <c r="CI153" s="18"/>
      <c r="CJ153" s="18"/>
      <c r="CK153" s="18"/>
      <c r="CL153" s="18"/>
      <c r="CM153" s="18"/>
      <c r="CN153" s="18"/>
      <c r="CO153" s="18"/>
      <c r="CP153" s="18"/>
      <c r="CR153" s="18"/>
    </row>
    <row r="154" spans="5:96" x14ac:dyDescent="0.2">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CR154" s="18"/>
    </row>
    <row r="155" spans="5:96" x14ac:dyDescent="0.2">
      <c r="G155" s="18"/>
      <c r="H155" s="18"/>
      <c r="I155" s="18"/>
      <c r="J155" s="18"/>
      <c r="K155" s="18"/>
      <c r="L155" s="18"/>
      <c r="M155" s="18"/>
      <c r="N155" s="18"/>
      <c r="O155" s="18"/>
      <c r="P155" s="18"/>
      <c r="Q155" s="18"/>
      <c r="R155" s="18"/>
      <c r="S155" s="18"/>
      <c r="AX155" s="18"/>
      <c r="AY155" s="18"/>
      <c r="AZ155" s="18"/>
      <c r="BA155" s="18"/>
      <c r="BB155" s="18"/>
      <c r="BC155" s="18"/>
      <c r="BD155" s="18"/>
      <c r="BE155" s="18"/>
      <c r="BF155" s="18"/>
      <c r="BG155" s="18"/>
      <c r="BH155" s="18"/>
      <c r="BI155" s="18"/>
      <c r="BJ155" s="18"/>
      <c r="BK155" s="18"/>
      <c r="BL155" s="18"/>
      <c r="CR155" s="18"/>
    </row>
    <row r="156" spans="5:96" x14ac:dyDescent="0.2">
      <c r="U156" s="18"/>
      <c r="V156" s="18"/>
      <c r="CC156" s="18"/>
      <c r="CD156" s="18"/>
      <c r="CE156" s="18"/>
      <c r="CF156" s="18"/>
      <c r="CG156" s="18"/>
      <c r="CH156" s="18"/>
      <c r="CI156" s="18"/>
      <c r="CJ156" s="18"/>
      <c r="CK156" s="18"/>
      <c r="CL156" s="18"/>
      <c r="CM156" s="18"/>
      <c r="CN156" s="18"/>
      <c r="CO156" s="18"/>
      <c r="CP156" s="18"/>
      <c r="CQ156" s="18"/>
      <c r="CR156" s="18"/>
    </row>
    <row r="157" spans="5:96" x14ac:dyDescent="0.2">
      <c r="U157" s="18"/>
      <c r="V157" s="18"/>
    </row>
    <row r="158" spans="5:96" x14ac:dyDescent="0.2">
      <c r="U158" s="18"/>
      <c r="V158" s="18"/>
    </row>
  </sheetData>
  <mergeCells count="6">
    <mergeCell ref="A107:C112"/>
    <mergeCell ref="A1:D1"/>
    <mergeCell ref="F2:H3"/>
    <mergeCell ref="A3:C3"/>
    <mergeCell ref="A2:C2"/>
    <mergeCell ref="A37:C42"/>
  </mergeCells>
  <pageMargins left="0.7" right="0.7" top="0.78740157499999996" bottom="0.78740157499999996" header="0.3" footer="0.3"/>
  <pageSetup paperSize="9" orientation="portrait" verticalDpi="0" r:id="rId1"/>
  <drawing r:id="rId2"/>
  <extLst>
    <ext xmlns:x14="http://schemas.microsoft.com/office/spreadsheetml/2009/9/main" uri="{CCE6A557-97BC-4b89-ADB6-D9C93CAAB3DF}">
      <x14:dataValidations xmlns:xm="http://schemas.microsoft.com/office/excel/2006/main" disablePrompts="1" xWindow="272" yWindow="263" count="1">
        <x14:dataValidation type="list" errorStyle="warning" allowBlank="1" showInputMessage="1" showErrorMessage="1" errorTitle="Error" error="Something is wrong :-(" promptTitle="Info" prompt="Use dropdown menue to change this field and to select another setting from &quot;Predefined Settings&quot;.">
          <x14:formula1>
            <xm:f>Settings!$C$2:$XFD$2</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zoomScale="80" zoomScaleNormal="80" workbookViewId="0">
      <pane xSplit="1" ySplit="2" topLeftCell="B3" activePane="bottomRight" state="frozen"/>
      <selection pane="topRight" activeCell="B1" sqref="B1"/>
      <selection pane="bottomLeft" activeCell="A3" sqref="A3"/>
      <selection pane="bottomRight" activeCell="C4" sqref="C4"/>
    </sheetView>
  </sheetViews>
  <sheetFormatPr baseColWidth="10" defaultRowHeight="12.75" x14ac:dyDescent="0.2"/>
  <cols>
    <col min="1" max="1" width="10.42578125" style="18" customWidth="1"/>
    <col min="2" max="2" width="45" customWidth="1"/>
    <col min="3" max="3" width="15" customWidth="1"/>
    <col min="4" max="4" width="13.85546875" customWidth="1"/>
    <col min="11" max="12" width="11.42578125" style="18"/>
  </cols>
  <sheetData>
    <row r="1" spans="1:18" ht="18.75" thickBot="1" x14ac:dyDescent="0.25">
      <c r="A1" s="221" t="s">
        <v>289</v>
      </c>
      <c r="B1" s="221"/>
      <c r="C1" s="18"/>
    </row>
    <row r="2" spans="1:18" ht="87" customHeight="1" thickBot="1" x14ac:dyDescent="0.25">
      <c r="B2" s="200" t="s">
        <v>291</v>
      </c>
      <c r="C2" s="201" t="s">
        <v>191</v>
      </c>
      <c r="D2" s="201" t="s">
        <v>190</v>
      </c>
      <c r="E2" s="201" t="s">
        <v>264</v>
      </c>
      <c r="F2" s="201" t="s">
        <v>265</v>
      </c>
      <c r="G2" s="201" t="s">
        <v>294</v>
      </c>
      <c r="H2" s="201" t="s">
        <v>293</v>
      </c>
      <c r="I2" s="201" t="s">
        <v>266</v>
      </c>
      <c r="J2" s="201" t="s">
        <v>267</v>
      </c>
      <c r="K2" s="201" t="s">
        <v>268</v>
      </c>
      <c r="L2" s="201" t="s">
        <v>159</v>
      </c>
      <c r="M2" s="201" t="s">
        <v>269</v>
      </c>
      <c r="N2" s="201" t="s">
        <v>270</v>
      </c>
      <c r="O2" s="201" t="s">
        <v>271</v>
      </c>
      <c r="P2" s="201" t="s">
        <v>272</v>
      </c>
      <c r="Q2" s="201" t="s">
        <v>281</v>
      </c>
      <c r="R2" s="201" t="s">
        <v>282</v>
      </c>
    </row>
    <row r="3" spans="1:18" ht="12.75" customHeight="1" x14ac:dyDescent="0.2">
      <c r="A3" s="242" t="s">
        <v>344</v>
      </c>
      <c r="B3" s="45" t="s">
        <v>336</v>
      </c>
      <c r="C3" s="36">
        <v>0</v>
      </c>
      <c r="D3" s="36">
        <v>0</v>
      </c>
      <c r="E3" s="36">
        <v>20</v>
      </c>
      <c r="F3" s="36">
        <v>20</v>
      </c>
      <c r="G3" s="36">
        <v>20</v>
      </c>
      <c r="H3" s="37">
        <v>20</v>
      </c>
      <c r="I3" s="36">
        <v>5</v>
      </c>
      <c r="J3" s="36">
        <v>5</v>
      </c>
      <c r="K3" s="36">
        <v>0</v>
      </c>
      <c r="L3" s="36">
        <v>0</v>
      </c>
      <c r="M3" s="36">
        <v>20</v>
      </c>
      <c r="N3" s="36">
        <v>20</v>
      </c>
      <c r="O3" s="36">
        <v>10</v>
      </c>
      <c r="P3" s="38"/>
      <c r="Q3" s="36"/>
      <c r="R3" s="38"/>
    </row>
    <row r="4" spans="1:18" x14ac:dyDescent="0.2">
      <c r="A4" s="242"/>
      <c r="B4" s="46" t="s">
        <v>337</v>
      </c>
      <c r="C4" s="42">
        <v>15</v>
      </c>
      <c r="D4" s="42">
        <v>15</v>
      </c>
      <c r="E4" s="42">
        <v>8</v>
      </c>
      <c r="F4" s="42">
        <v>8</v>
      </c>
      <c r="G4" s="42">
        <v>10</v>
      </c>
      <c r="H4" s="43">
        <v>10</v>
      </c>
      <c r="I4" s="42">
        <v>15</v>
      </c>
      <c r="J4" s="42">
        <v>15</v>
      </c>
      <c r="K4" s="42">
        <v>20</v>
      </c>
      <c r="L4" s="42">
        <v>20</v>
      </c>
      <c r="M4" s="42">
        <v>10</v>
      </c>
      <c r="N4" s="42">
        <v>10</v>
      </c>
      <c r="O4" s="42">
        <v>15</v>
      </c>
      <c r="P4" s="44"/>
      <c r="Q4" s="42"/>
      <c r="R4" s="44"/>
    </row>
    <row r="5" spans="1:18" x14ac:dyDescent="0.2">
      <c r="A5" s="242"/>
      <c r="B5" s="46" t="s">
        <v>21</v>
      </c>
      <c r="C5" s="42">
        <v>20</v>
      </c>
      <c r="D5" s="42">
        <v>20</v>
      </c>
      <c r="E5" s="42">
        <v>2</v>
      </c>
      <c r="F5" s="42">
        <v>2</v>
      </c>
      <c r="G5" s="42">
        <v>10</v>
      </c>
      <c r="H5" s="43">
        <v>10</v>
      </c>
      <c r="I5" s="42">
        <v>15</v>
      </c>
      <c r="J5" s="42">
        <v>15</v>
      </c>
      <c r="K5" s="42">
        <v>30</v>
      </c>
      <c r="L5" s="42">
        <v>30</v>
      </c>
      <c r="M5" s="42">
        <v>0</v>
      </c>
      <c r="N5" s="42">
        <v>0</v>
      </c>
      <c r="O5" s="42">
        <v>20</v>
      </c>
      <c r="P5" s="44"/>
      <c r="Q5" s="42"/>
      <c r="R5" s="44"/>
    </row>
    <row r="6" spans="1:18" x14ac:dyDescent="0.2">
      <c r="A6" s="242"/>
      <c r="B6" s="46" t="s">
        <v>338</v>
      </c>
      <c r="C6" s="36">
        <v>10</v>
      </c>
      <c r="D6" s="36">
        <v>10</v>
      </c>
      <c r="E6" s="36">
        <v>2</v>
      </c>
      <c r="F6" s="36">
        <v>2</v>
      </c>
      <c r="G6" s="36">
        <v>10</v>
      </c>
      <c r="H6" s="37">
        <v>10</v>
      </c>
      <c r="I6" s="36">
        <v>0</v>
      </c>
      <c r="J6" s="36">
        <v>0</v>
      </c>
      <c r="K6" s="36">
        <v>0</v>
      </c>
      <c r="L6" s="36">
        <v>0</v>
      </c>
      <c r="M6" s="36">
        <v>0</v>
      </c>
      <c r="N6" s="36">
        <v>0</v>
      </c>
      <c r="O6" s="36">
        <v>0</v>
      </c>
      <c r="P6" s="38"/>
      <c r="Q6" s="36"/>
      <c r="R6" s="38"/>
    </row>
    <row r="7" spans="1:18" s="95" customFormat="1" x14ac:dyDescent="0.2">
      <c r="A7" s="242"/>
      <c r="B7" s="91" t="s">
        <v>339</v>
      </c>
      <c r="C7" s="92">
        <v>0</v>
      </c>
      <c r="D7" s="92">
        <v>0</v>
      </c>
      <c r="E7" s="92">
        <v>1</v>
      </c>
      <c r="F7" s="92">
        <v>1</v>
      </c>
      <c r="G7" s="92">
        <v>10</v>
      </c>
      <c r="H7" s="93">
        <v>10</v>
      </c>
      <c r="I7" s="92">
        <v>0</v>
      </c>
      <c r="J7" s="92">
        <v>0</v>
      </c>
      <c r="K7" s="92">
        <v>0</v>
      </c>
      <c r="L7" s="92">
        <v>0</v>
      </c>
      <c r="M7" s="92">
        <v>0</v>
      </c>
      <c r="N7" s="92">
        <v>0</v>
      </c>
      <c r="O7" s="92">
        <v>20</v>
      </c>
      <c r="P7" s="94"/>
      <c r="Q7" s="92"/>
      <c r="R7" s="94"/>
    </row>
    <row r="8" spans="1:18" x14ac:dyDescent="0.2">
      <c r="A8" s="242"/>
      <c r="B8" s="46" t="s">
        <v>340</v>
      </c>
      <c r="C8" s="36">
        <v>15</v>
      </c>
      <c r="D8" s="36">
        <v>15</v>
      </c>
      <c r="E8" s="36">
        <v>20</v>
      </c>
      <c r="F8" s="36">
        <v>20</v>
      </c>
      <c r="G8" s="36">
        <v>10</v>
      </c>
      <c r="H8" s="37">
        <v>10</v>
      </c>
      <c r="I8" s="36">
        <v>20</v>
      </c>
      <c r="J8" s="36">
        <v>20</v>
      </c>
      <c r="K8" s="36">
        <v>20</v>
      </c>
      <c r="L8" s="36">
        <v>20</v>
      </c>
      <c r="M8" s="36">
        <v>15</v>
      </c>
      <c r="N8" s="36">
        <v>15</v>
      </c>
      <c r="O8" s="36">
        <v>5</v>
      </c>
      <c r="P8" s="38"/>
      <c r="Q8" s="36"/>
      <c r="R8" s="38"/>
    </row>
    <row r="9" spans="1:18" x14ac:dyDescent="0.2">
      <c r="A9" s="242"/>
      <c r="B9" s="46" t="s">
        <v>341</v>
      </c>
      <c r="C9" s="36">
        <v>10</v>
      </c>
      <c r="D9" s="36">
        <v>10</v>
      </c>
      <c r="E9" s="36">
        <v>16</v>
      </c>
      <c r="F9" s="36">
        <v>16</v>
      </c>
      <c r="G9" s="36">
        <v>10</v>
      </c>
      <c r="H9" s="37">
        <v>10</v>
      </c>
      <c r="I9" s="36">
        <v>20</v>
      </c>
      <c r="J9" s="36">
        <v>20</v>
      </c>
      <c r="K9" s="36">
        <v>20</v>
      </c>
      <c r="L9" s="36">
        <v>20</v>
      </c>
      <c r="M9" s="36">
        <v>25</v>
      </c>
      <c r="N9" s="36">
        <v>25</v>
      </c>
      <c r="O9" s="36">
        <v>10</v>
      </c>
      <c r="P9" s="38"/>
      <c r="Q9" s="36"/>
      <c r="R9" s="38"/>
    </row>
    <row r="10" spans="1:18" s="9" customFormat="1" x14ac:dyDescent="0.2">
      <c r="A10" s="242"/>
      <c r="B10" s="46" t="s">
        <v>14</v>
      </c>
      <c r="C10" s="36">
        <v>20</v>
      </c>
      <c r="D10" s="36">
        <v>20</v>
      </c>
      <c r="E10" s="36">
        <v>12</v>
      </c>
      <c r="F10" s="36">
        <v>12</v>
      </c>
      <c r="G10" s="36">
        <v>20</v>
      </c>
      <c r="H10" s="37">
        <v>20</v>
      </c>
      <c r="I10" s="36">
        <v>15</v>
      </c>
      <c r="J10" s="36">
        <v>15</v>
      </c>
      <c r="K10" s="36">
        <v>0</v>
      </c>
      <c r="L10" s="36">
        <v>0</v>
      </c>
      <c r="M10" s="36">
        <v>15</v>
      </c>
      <c r="N10" s="36">
        <v>15</v>
      </c>
      <c r="O10" s="36">
        <v>20</v>
      </c>
      <c r="P10" s="38"/>
      <c r="Q10" s="36"/>
      <c r="R10" s="38"/>
    </row>
    <row r="11" spans="1:18" s="18" customFormat="1" ht="13.5" thickBot="1" x14ac:dyDescent="0.25">
      <c r="A11" s="242"/>
      <c r="B11" s="47" t="s">
        <v>342</v>
      </c>
      <c r="C11" s="39">
        <v>10</v>
      </c>
      <c r="D11" s="39">
        <v>10</v>
      </c>
      <c r="E11" s="39">
        <v>20</v>
      </c>
      <c r="F11" s="39">
        <v>20</v>
      </c>
      <c r="G11" s="39">
        <v>10</v>
      </c>
      <c r="H11" s="40">
        <v>10</v>
      </c>
      <c r="I11" s="39">
        <v>10</v>
      </c>
      <c r="J11" s="39">
        <v>10</v>
      </c>
      <c r="K11" s="39">
        <v>10</v>
      </c>
      <c r="L11" s="39">
        <v>10</v>
      </c>
      <c r="M11" s="39">
        <v>15</v>
      </c>
      <c r="N11" s="39">
        <v>15</v>
      </c>
      <c r="O11" s="39">
        <v>20</v>
      </c>
      <c r="P11" s="41"/>
      <c r="Q11" s="39"/>
      <c r="R11" s="41"/>
    </row>
    <row r="12" spans="1:18" s="18" customFormat="1" ht="21.75" thickBot="1" x14ac:dyDescent="0.25">
      <c r="A12" s="133"/>
      <c r="B12" s="14" t="s">
        <v>287</v>
      </c>
      <c r="C12" s="205">
        <f t="shared" ref="C12:P12" si="0">SUM(C3:C6)+SUM(C8:C11)</f>
        <v>100</v>
      </c>
      <c r="D12" s="205">
        <f t="shared" si="0"/>
        <v>100</v>
      </c>
      <c r="E12" s="205">
        <f t="shared" si="0"/>
        <v>100</v>
      </c>
      <c r="F12" s="205">
        <f t="shared" si="0"/>
        <v>100</v>
      </c>
      <c r="G12" s="205">
        <f t="shared" si="0"/>
        <v>100</v>
      </c>
      <c r="H12" s="205">
        <f t="shared" si="0"/>
        <v>100</v>
      </c>
      <c r="I12" s="205">
        <f t="shared" si="0"/>
        <v>100</v>
      </c>
      <c r="J12" s="205">
        <f t="shared" si="0"/>
        <v>100</v>
      </c>
      <c r="K12" s="205">
        <f t="shared" si="0"/>
        <v>100</v>
      </c>
      <c r="L12" s="205">
        <f t="shared" si="0"/>
        <v>100</v>
      </c>
      <c r="M12" s="205">
        <f t="shared" si="0"/>
        <v>100</v>
      </c>
      <c r="N12" s="205">
        <f t="shared" si="0"/>
        <v>100</v>
      </c>
      <c r="O12" s="205">
        <f t="shared" si="0"/>
        <v>100</v>
      </c>
      <c r="P12" s="205">
        <f t="shared" si="0"/>
        <v>0</v>
      </c>
      <c r="Q12" s="205">
        <f t="shared" ref="Q12:R12" si="1">SUM(Q3:Q6)+SUM(Q8:Q11)</f>
        <v>0</v>
      </c>
      <c r="R12" s="205">
        <f t="shared" si="1"/>
        <v>0</v>
      </c>
    </row>
    <row r="13" spans="1:18" s="18" customFormat="1" x14ac:dyDescent="0.2">
      <c r="A13" s="242" t="s">
        <v>295</v>
      </c>
      <c r="B13" s="91" t="s">
        <v>61</v>
      </c>
      <c r="C13" s="92">
        <v>100</v>
      </c>
      <c r="D13" s="92">
        <v>100</v>
      </c>
      <c r="E13" s="92">
        <v>100</v>
      </c>
      <c r="F13" s="92">
        <v>100</v>
      </c>
      <c r="G13" s="92">
        <v>100</v>
      </c>
      <c r="H13" s="92">
        <v>100</v>
      </c>
      <c r="I13" s="92">
        <v>100</v>
      </c>
      <c r="J13" s="92">
        <v>100</v>
      </c>
      <c r="K13" s="92">
        <v>100</v>
      </c>
      <c r="L13" s="92">
        <v>100</v>
      </c>
      <c r="M13" s="92">
        <v>100</v>
      </c>
      <c r="N13" s="92">
        <v>100</v>
      </c>
      <c r="O13" s="92">
        <v>100</v>
      </c>
      <c r="P13" s="92"/>
      <c r="Q13" s="92"/>
      <c r="R13" s="92"/>
    </row>
    <row r="14" spans="1:18" s="18" customFormat="1" x14ac:dyDescent="0.2">
      <c r="A14" s="245"/>
      <c r="B14" s="48" t="s">
        <v>22</v>
      </c>
      <c r="C14" s="42">
        <v>200</v>
      </c>
      <c r="D14" s="42">
        <v>200</v>
      </c>
      <c r="E14" s="42">
        <v>200</v>
      </c>
      <c r="F14" s="42">
        <v>200</v>
      </c>
      <c r="G14" s="42">
        <v>200</v>
      </c>
      <c r="H14" s="42">
        <v>200</v>
      </c>
      <c r="I14" s="42">
        <v>200</v>
      </c>
      <c r="J14" s="42">
        <v>200</v>
      </c>
      <c r="K14" s="42">
        <v>200</v>
      </c>
      <c r="L14" s="42">
        <v>200</v>
      </c>
      <c r="M14" s="42">
        <v>200</v>
      </c>
      <c r="N14" s="42">
        <v>200</v>
      </c>
      <c r="O14" s="42">
        <v>200</v>
      </c>
      <c r="P14" s="42"/>
      <c r="Q14" s="42"/>
      <c r="R14" s="42"/>
    </row>
    <row r="15" spans="1:18" s="18" customFormat="1" x14ac:dyDescent="0.2">
      <c r="A15" s="245"/>
      <c r="B15" s="48" t="s">
        <v>23</v>
      </c>
      <c r="C15" s="42">
        <v>100</v>
      </c>
      <c r="D15" s="42">
        <v>100</v>
      </c>
      <c r="E15" s="42">
        <v>100</v>
      </c>
      <c r="F15" s="42">
        <v>100</v>
      </c>
      <c r="G15" s="42">
        <v>100</v>
      </c>
      <c r="H15" s="42">
        <v>100</v>
      </c>
      <c r="I15" s="42">
        <v>100</v>
      </c>
      <c r="J15" s="42">
        <v>100</v>
      </c>
      <c r="K15" s="42">
        <v>100</v>
      </c>
      <c r="L15" s="42">
        <v>100</v>
      </c>
      <c r="M15" s="42">
        <v>100</v>
      </c>
      <c r="N15" s="42">
        <v>100</v>
      </c>
      <c r="O15" s="42">
        <v>100</v>
      </c>
      <c r="P15" s="42"/>
      <c r="Q15" s="42"/>
      <c r="R15" s="42"/>
    </row>
    <row r="16" spans="1:18" s="18" customFormat="1" ht="13.5" customHeight="1" x14ac:dyDescent="0.2">
      <c r="A16" s="245"/>
      <c r="B16" s="49" t="s">
        <v>60</v>
      </c>
      <c r="C16" s="34">
        <v>0</v>
      </c>
      <c r="D16" s="34">
        <v>100</v>
      </c>
      <c r="E16" s="34">
        <v>0</v>
      </c>
      <c r="F16" s="34">
        <v>100</v>
      </c>
      <c r="G16" s="34">
        <v>0</v>
      </c>
      <c r="H16" s="34">
        <v>100</v>
      </c>
      <c r="I16" s="34">
        <v>0</v>
      </c>
      <c r="J16" s="34">
        <v>100</v>
      </c>
      <c r="K16" s="34">
        <v>0</v>
      </c>
      <c r="L16" s="34">
        <v>100</v>
      </c>
      <c r="M16" s="34">
        <v>0</v>
      </c>
      <c r="N16" s="34">
        <v>100</v>
      </c>
      <c r="O16" s="34">
        <v>0</v>
      </c>
      <c r="P16" s="34"/>
      <c r="Q16" s="34"/>
      <c r="R16" s="34"/>
    </row>
    <row r="17" spans="1:18" s="18" customFormat="1" x14ac:dyDescent="0.2"/>
    <row r="18" spans="1:18" s="18" customFormat="1" ht="13.5" customHeight="1" thickBot="1" x14ac:dyDescent="0.25">
      <c r="A18" s="179" t="s">
        <v>283</v>
      </c>
      <c r="B18" s="178" t="s">
        <v>284</v>
      </c>
      <c r="C18" s="243" t="s">
        <v>296</v>
      </c>
      <c r="D18" s="244"/>
      <c r="E18" s="244"/>
      <c r="F18" s="244"/>
      <c r="G18" s="244"/>
      <c r="H18" s="244"/>
      <c r="I18" s="244"/>
      <c r="J18" s="244"/>
      <c r="K18" s="244"/>
      <c r="L18" s="244"/>
      <c r="M18" s="244"/>
      <c r="N18" s="244"/>
      <c r="O18" s="244"/>
      <c r="P18" s="244"/>
      <c r="Q18" s="244"/>
      <c r="R18" s="244"/>
    </row>
    <row r="19" spans="1:18" s="18" customFormat="1" ht="13.5" customHeight="1" thickTop="1" x14ac:dyDescent="0.2">
      <c r="A19" s="241" t="s">
        <v>279</v>
      </c>
      <c r="B19" s="175">
        <v>1</v>
      </c>
      <c r="C19" s="173" t="s">
        <v>278</v>
      </c>
      <c r="D19" s="173" t="s">
        <v>278</v>
      </c>
      <c r="E19" s="173" t="s">
        <v>278</v>
      </c>
      <c r="F19" s="173" t="s">
        <v>278</v>
      </c>
      <c r="G19" s="173" t="s">
        <v>278</v>
      </c>
      <c r="H19" s="173" t="s">
        <v>278</v>
      </c>
      <c r="I19" s="173" t="s">
        <v>278</v>
      </c>
      <c r="J19" s="173" t="s">
        <v>278</v>
      </c>
      <c r="K19" s="173" t="s">
        <v>278</v>
      </c>
      <c r="L19" s="173" t="s">
        <v>278</v>
      </c>
      <c r="M19" s="173" t="s">
        <v>278</v>
      </c>
      <c r="N19" s="173" t="s">
        <v>278</v>
      </c>
      <c r="O19" s="173" t="s">
        <v>278</v>
      </c>
      <c r="P19" s="173"/>
      <c r="Q19" s="173"/>
      <c r="R19" s="173"/>
    </row>
    <row r="20" spans="1:18" x14ac:dyDescent="0.2">
      <c r="A20" s="242"/>
      <c r="B20" s="174">
        <v>2</v>
      </c>
      <c r="C20" s="173">
        <v>1.9</v>
      </c>
      <c r="D20" s="173">
        <v>1.9</v>
      </c>
      <c r="E20" s="173">
        <v>1.9</v>
      </c>
      <c r="F20" s="173">
        <v>1.9</v>
      </c>
      <c r="G20" s="173">
        <v>1.9</v>
      </c>
      <c r="H20" s="173">
        <v>1.9</v>
      </c>
      <c r="I20" s="173">
        <v>1.9</v>
      </c>
      <c r="J20" s="173">
        <v>1.9</v>
      </c>
      <c r="K20" s="173">
        <v>1.9</v>
      </c>
      <c r="L20" s="173">
        <v>1.9</v>
      </c>
      <c r="M20" s="173">
        <v>1.9</v>
      </c>
      <c r="N20" s="173">
        <v>1.9</v>
      </c>
      <c r="O20" s="173">
        <v>1.9</v>
      </c>
      <c r="P20" s="173"/>
      <c r="Q20" s="173"/>
      <c r="R20" s="173"/>
    </row>
    <row r="21" spans="1:18" x14ac:dyDescent="0.2">
      <c r="A21" s="242"/>
      <c r="B21" s="174">
        <v>3</v>
      </c>
      <c r="C21" s="173">
        <v>1.7</v>
      </c>
      <c r="D21" s="173">
        <v>1.7</v>
      </c>
      <c r="E21" s="173">
        <v>1.7</v>
      </c>
      <c r="F21" s="173">
        <v>1.7</v>
      </c>
      <c r="G21" s="173">
        <v>1.7</v>
      </c>
      <c r="H21" s="173">
        <v>1.7</v>
      </c>
      <c r="I21" s="173">
        <v>1.7</v>
      </c>
      <c r="J21" s="173">
        <v>1.7</v>
      </c>
      <c r="K21" s="173">
        <v>1.7</v>
      </c>
      <c r="L21" s="173">
        <v>1.7</v>
      </c>
      <c r="M21" s="173">
        <v>1.7</v>
      </c>
      <c r="N21" s="173">
        <v>1.7</v>
      </c>
      <c r="O21" s="173">
        <v>1.7</v>
      </c>
      <c r="P21" s="173"/>
      <c r="Q21" s="173"/>
      <c r="R21" s="173"/>
    </row>
    <row r="22" spans="1:18" x14ac:dyDescent="0.2">
      <c r="A22" s="242"/>
      <c r="B22" s="174">
        <v>4</v>
      </c>
      <c r="C22" s="173">
        <v>1.5</v>
      </c>
      <c r="D22" s="173">
        <v>1.5</v>
      </c>
      <c r="E22" s="173">
        <v>1.5</v>
      </c>
      <c r="F22" s="173">
        <v>1.5</v>
      </c>
      <c r="G22" s="173">
        <v>1.5</v>
      </c>
      <c r="H22" s="173">
        <v>1.5</v>
      </c>
      <c r="I22" s="173">
        <v>1.5</v>
      </c>
      <c r="J22" s="173">
        <v>1.5</v>
      </c>
      <c r="K22" s="173">
        <v>1.5</v>
      </c>
      <c r="L22" s="173">
        <v>1.5</v>
      </c>
      <c r="M22" s="173">
        <v>1.5</v>
      </c>
      <c r="N22" s="173">
        <v>1.5</v>
      </c>
      <c r="O22" s="173">
        <v>1.5</v>
      </c>
      <c r="P22" s="173"/>
      <c r="Q22" s="173"/>
      <c r="R22" s="173"/>
    </row>
    <row r="23" spans="1:18" x14ac:dyDescent="0.2">
      <c r="A23" s="242"/>
      <c r="B23" s="174">
        <v>5</v>
      </c>
      <c r="C23" s="173">
        <v>1.3</v>
      </c>
      <c r="D23" s="173">
        <v>1.3</v>
      </c>
      <c r="E23" s="173">
        <v>1.3</v>
      </c>
      <c r="F23" s="173">
        <v>1.3</v>
      </c>
      <c r="G23" s="173">
        <v>1.3</v>
      </c>
      <c r="H23" s="173">
        <v>1.3</v>
      </c>
      <c r="I23" s="173">
        <v>1.3</v>
      </c>
      <c r="J23" s="173">
        <v>1.3</v>
      </c>
      <c r="K23" s="173">
        <v>1.3</v>
      </c>
      <c r="L23" s="173">
        <v>1.3</v>
      </c>
      <c r="M23" s="173">
        <v>1.3</v>
      </c>
      <c r="N23" s="173">
        <v>1.3</v>
      </c>
      <c r="O23" s="173">
        <v>1.3</v>
      </c>
      <c r="P23" s="173"/>
      <c r="Q23" s="173"/>
      <c r="R23" s="173"/>
    </row>
    <row r="24" spans="1:18" x14ac:dyDescent="0.2">
      <c r="A24" s="242"/>
      <c r="B24" s="174">
        <v>6</v>
      </c>
      <c r="C24" s="173">
        <v>1.3</v>
      </c>
      <c r="D24" s="173">
        <v>1.3</v>
      </c>
      <c r="E24" s="173">
        <v>1.3</v>
      </c>
      <c r="F24" s="173">
        <v>1.3</v>
      </c>
      <c r="G24" s="173">
        <v>1.3</v>
      </c>
      <c r="H24" s="173">
        <v>1.3</v>
      </c>
      <c r="I24" s="173">
        <v>1.3</v>
      </c>
      <c r="J24" s="173">
        <v>1.3</v>
      </c>
      <c r="K24" s="173">
        <v>1.3</v>
      </c>
      <c r="L24" s="173">
        <v>1.3</v>
      </c>
      <c r="M24" s="173">
        <v>1.3</v>
      </c>
      <c r="N24" s="173">
        <v>1.3</v>
      </c>
      <c r="O24" s="173">
        <v>1.3</v>
      </c>
      <c r="P24" s="173"/>
      <c r="Q24" s="173"/>
      <c r="R24" s="173"/>
    </row>
    <row r="25" spans="1:18" x14ac:dyDescent="0.2">
      <c r="A25" s="242"/>
      <c r="B25" s="174">
        <v>7</v>
      </c>
      <c r="C25" s="173">
        <v>1.3</v>
      </c>
      <c r="D25" s="173">
        <v>1.3</v>
      </c>
      <c r="E25" s="173">
        <v>1.3</v>
      </c>
      <c r="F25" s="173">
        <v>1.3</v>
      </c>
      <c r="G25" s="173">
        <v>1.3</v>
      </c>
      <c r="H25" s="173">
        <v>1.3</v>
      </c>
      <c r="I25" s="173">
        <v>1.3</v>
      </c>
      <c r="J25" s="173">
        <v>1.3</v>
      </c>
      <c r="K25" s="173">
        <v>1.3</v>
      </c>
      <c r="L25" s="173">
        <v>1.3</v>
      </c>
      <c r="M25" s="173">
        <v>1.3</v>
      </c>
      <c r="N25" s="173">
        <v>1.3</v>
      </c>
      <c r="O25" s="173">
        <v>1.3</v>
      </c>
      <c r="P25" s="173"/>
      <c r="Q25" s="173"/>
      <c r="R25" s="173"/>
    </row>
    <row r="26" spans="1:18" x14ac:dyDescent="0.2">
      <c r="A26" s="242"/>
      <c r="B26" s="174">
        <v>8</v>
      </c>
      <c r="C26" s="173">
        <v>1.5</v>
      </c>
      <c r="D26" s="173">
        <v>1.5</v>
      </c>
      <c r="E26" s="173">
        <v>1.5</v>
      </c>
      <c r="F26" s="173">
        <v>1.5</v>
      </c>
      <c r="G26" s="173">
        <v>1.5</v>
      </c>
      <c r="H26" s="173">
        <v>1.5</v>
      </c>
      <c r="I26" s="173">
        <v>1.5</v>
      </c>
      <c r="J26" s="173">
        <v>1.5</v>
      </c>
      <c r="K26" s="173">
        <v>1.5</v>
      </c>
      <c r="L26" s="173">
        <v>1.5</v>
      </c>
      <c r="M26" s="173">
        <v>1.5</v>
      </c>
      <c r="N26" s="173">
        <v>1.5</v>
      </c>
      <c r="O26" s="173">
        <v>1.5</v>
      </c>
      <c r="P26" s="173"/>
      <c r="Q26" s="173"/>
      <c r="R26" s="173"/>
    </row>
    <row r="27" spans="1:18" x14ac:dyDescent="0.2">
      <c r="A27" s="242"/>
      <c r="B27" s="174">
        <v>9</v>
      </c>
      <c r="C27" s="173">
        <v>1.6</v>
      </c>
      <c r="D27" s="173">
        <v>1.6</v>
      </c>
      <c r="E27" s="173">
        <v>1.6</v>
      </c>
      <c r="F27" s="173">
        <v>1.6</v>
      </c>
      <c r="G27" s="173">
        <v>1.6</v>
      </c>
      <c r="H27" s="173">
        <v>1.6</v>
      </c>
      <c r="I27" s="173">
        <v>1.6</v>
      </c>
      <c r="J27" s="173">
        <v>1.6</v>
      </c>
      <c r="K27" s="173">
        <v>1.6</v>
      </c>
      <c r="L27" s="173">
        <v>1.6</v>
      </c>
      <c r="M27" s="173">
        <v>1.6</v>
      </c>
      <c r="N27" s="173">
        <v>1.6</v>
      </c>
      <c r="O27" s="173">
        <v>1.6</v>
      </c>
      <c r="P27" s="173"/>
      <c r="Q27" s="173"/>
      <c r="R27" s="173"/>
    </row>
    <row r="28" spans="1:18" ht="13.5" thickBot="1" x14ac:dyDescent="0.25">
      <c r="A28" s="242"/>
      <c r="B28" s="176">
        <v>10</v>
      </c>
      <c r="C28" s="177">
        <v>1.8</v>
      </c>
      <c r="D28" s="177">
        <v>1.8</v>
      </c>
      <c r="E28" s="177">
        <v>1.8</v>
      </c>
      <c r="F28" s="177">
        <v>1.8</v>
      </c>
      <c r="G28" s="177">
        <v>1.8</v>
      </c>
      <c r="H28" s="177">
        <v>1.8</v>
      </c>
      <c r="I28" s="177">
        <v>1.8</v>
      </c>
      <c r="J28" s="177">
        <v>1.8</v>
      </c>
      <c r="K28" s="177">
        <v>1.8</v>
      </c>
      <c r="L28" s="177">
        <v>1.8</v>
      </c>
      <c r="M28" s="177">
        <v>1.8</v>
      </c>
      <c r="N28" s="177">
        <v>1.8</v>
      </c>
      <c r="O28" s="177">
        <v>1.8</v>
      </c>
      <c r="P28" s="177"/>
      <c r="Q28" s="177"/>
      <c r="R28" s="177"/>
    </row>
    <row r="29" spans="1:18" ht="13.5" customHeight="1" thickTop="1" x14ac:dyDescent="0.2">
      <c r="A29" s="242" t="s">
        <v>280</v>
      </c>
      <c r="B29" s="175">
        <v>1</v>
      </c>
      <c r="C29" s="173" t="s">
        <v>278</v>
      </c>
      <c r="D29" s="173" t="s">
        <v>278</v>
      </c>
      <c r="E29" s="173" t="s">
        <v>278</v>
      </c>
      <c r="F29" s="173" t="s">
        <v>278</v>
      </c>
      <c r="G29" s="173" t="s">
        <v>278</v>
      </c>
      <c r="H29" s="173" t="s">
        <v>278</v>
      </c>
      <c r="I29" s="173" t="s">
        <v>278</v>
      </c>
      <c r="J29" s="173" t="s">
        <v>278</v>
      </c>
      <c r="K29" s="173" t="s">
        <v>278</v>
      </c>
      <c r="L29" s="173" t="s">
        <v>278</v>
      </c>
      <c r="M29" s="173" t="s">
        <v>278</v>
      </c>
      <c r="N29" s="173" t="s">
        <v>278</v>
      </c>
      <c r="O29" s="173" t="s">
        <v>278</v>
      </c>
      <c r="P29" s="173"/>
      <c r="Q29" s="173"/>
      <c r="R29" s="173"/>
    </row>
    <row r="30" spans="1:18" x14ac:dyDescent="0.2">
      <c r="A30" s="242"/>
      <c r="B30" s="174">
        <v>2</v>
      </c>
      <c r="C30" s="173">
        <v>1.9</v>
      </c>
      <c r="D30" s="173">
        <v>1.9</v>
      </c>
      <c r="E30" s="173">
        <v>1.9</v>
      </c>
      <c r="F30" s="173">
        <v>1.9</v>
      </c>
      <c r="G30" s="173">
        <v>1.9</v>
      </c>
      <c r="H30" s="173">
        <v>1.9</v>
      </c>
      <c r="I30" s="173">
        <v>1.9</v>
      </c>
      <c r="J30" s="173">
        <v>1.9</v>
      </c>
      <c r="K30" s="173">
        <v>1.9</v>
      </c>
      <c r="L30" s="173">
        <v>1.9</v>
      </c>
      <c r="M30" s="173">
        <v>1.9</v>
      </c>
      <c r="N30" s="173">
        <v>1.9</v>
      </c>
      <c r="O30" s="173">
        <v>1.9</v>
      </c>
      <c r="P30" s="173"/>
      <c r="Q30" s="173"/>
      <c r="R30" s="173"/>
    </row>
    <row r="31" spans="1:18" x14ac:dyDescent="0.2">
      <c r="A31" s="242"/>
      <c r="B31" s="174">
        <v>3</v>
      </c>
      <c r="C31" s="173">
        <v>1.7</v>
      </c>
      <c r="D31" s="173">
        <v>1.7</v>
      </c>
      <c r="E31" s="173">
        <v>1.7</v>
      </c>
      <c r="F31" s="173">
        <v>1.7</v>
      </c>
      <c r="G31" s="173">
        <v>1.7</v>
      </c>
      <c r="H31" s="173">
        <v>1.7</v>
      </c>
      <c r="I31" s="173">
        <v>1.7</v>
      </c>
      <c r="J31" s="173">
        <v>1.7</v>
      </c>
      <c r="K31" s="173">
        <v>1.7</v>
      </c>
      <c r="L31" s="173">
        <v>1.7</v>
      </c>
      <c r="M31" s="173">
        <v>1.7</v>
      </c>
      <c r="N31" s="173">
        <v>1.7</v>
      </c>
      <c r="O31" s="173">
        <v>1.7</v>
      </c>
      <c r="P31" s="173"/>
      <c r="Q31" s="173"/>
      <c r="R31" s="173"/>
    </row>
    <row r="32" spans="1:18" x14ac:dyDescent="0.2">
      <c r="A32" s="242"/>
      <c r="B32" s="174">
        <v>4</v>
      </c>
      <c r="C32" s="173">
        <v>1.5</v>
      </c>
      <c r="D32" s="173">
        <v>1.5</v>
      </c>
      <c r="E32" s="173">
        <v>1.5</v>
      </c>
      <c r="F32" s="173">
        <v>1.5</v>
      </c>
      <c r="G32" s="173">
        <v>1.5</v>
      </c>
      <c r="H32" s="173">
        <v>1.5</v>
      </c>
      <c r="I32" s="173">
        <v>1.5</v>
      </c>
      <c r="J32" s="173">
        <v>1.5</v>
      </c>
      <c r="K32" s="173">
        <v>1.5</v>
      </c>
      <c r="L32" s="173">
        <v>1.5</v>
      </c>
      <c r="M32" s="173">
        <v>1.5</v>
      </c>
      <c r="N32" s="173">
        <v>1.5</v>
      </c>
      <c r="O32" s="173">
        <v>1.5</v>
      </c>
      <c r="P32" s="173"/>
      <c r="Q32" s="173"/>
      <c r="R32" s="173"/>
    </row>
    <row r="33" spans="1:18" x14ac:dyDescent="0.2">
      <c r="A33" s="242"/>
      <c r="B33" s="174">
        <v>5</v>
      </c>
      <c r="C33" s="173">
        <v>1.3</v>
      </c>
      <c r="D33" s="173">
        <v>1.3</v>
      </c>
      <c r="E33" s="173">
        <v>1.3</v>
      </c>
      <c r="F33" s="173">
        <v>1.3</v>
      </c>
      <c r="G33" s="173">
        <v>1.3</v>
      </c>
      <c r="H33" s="173">
        <v>1.3</v>
      </c>
      <c r="I33" s="173">
        <v>1.3</v>
      </c>
      <c r="J33" s="173">
        <v>1.3</v>
      </c>
      <c r="K33" s="173">
        <v>1.3</v>
      </c>
      <c r="L33" s="173">
        <v>1.3</v>
      </c>
      <c r="M33" s="173">
        <v>1.3</v>
      </c>
      <c r="N33" s="173">
        <v>1.3</v>
      </c>
      <c r="O33" s="173">
        <v>1.3</v>
      </c>
      <c r="P33" s="173"/>
      <c r="Q33" s="173"/>
      <c r="R33" s="173"/>
    </row>
    <row r="34" spans="1:18" x14ac:dyDescent="0.2">
      <c r="A34" s="242"/>
      <c r="B34" s="174">
        <v>6</v>
      </c>
      <c r="C34" s="173">
        <v>1.3</v>
      </c>
      <c r="D34" s="173">
        <v>1.3</v>
      </c>
      <c r="E34" s="173">
        <v>1.3</v>
      </c>
      <c r="F34" s="173">
        <v>1.3</v>
      </c>
      <c r="G34" s="173">
        <v>1.3</v>
      </c>
      <c r="H34" s="173">
        <v>1.3</v>
      </c>
      <c r="I34" s="173">
        <v>1.3</v>
      </c>
      <c r="J34" s="173">
        <v>1.3</v>
      </c>
      <c r="K34" s="173">
        <v>1.3</v>
      </c>
      <c r="L34" s="173">
        <v>1.3</v>
      </c>
      <c r="M34" s="173">
        <v>1.3</v>
      </c>
      <c r="N34" s="173">
        <v>1.3</v>
      </c>
      <c r="O34" s="173">
        <v>1.3</v>
      </c>
      <c r="P34" s="173"/>
      <c r="Q34" s="173"/>
      <c r="R34" s="173"/>
    </row>
    <row r="35" spans="1:18" x14ac:dyDescent="0.2">
      <c r="A35" s="242"/>
      <c r="B35" s="174">
        <v>7</v>
      </c>
      <c r="C35" s="173">
        <v>1.3</v>
      </c>
      <c r="D35" s="173">
        <v>1.3</v>
      </c>
      <c r="E35" s="173">
        <v>1.3</v>
      </c>
      <c r="F35" s="173">
        <v>1.3</v>
      </c>
      <c r="G35" s="173">
        <v>1.3</v>
      </c>
      <c r="H35" s="173">
        <v>1.3</v>
      </c>
      <c r="I35" s="173">
        <v>1.3</v>
      </c>
      <c r="J35" s="173">
        <v>1.3</v>
      </c>
      <c r="K35" s="173">
        <v>1.3</v>
      </c>
      <c r="L35" s="173">
        <v>1.3</v>
      </c>
      <c r="M35" s="173">
        <v>1.3</v>
      </c>
      <c r="N35" s="173">
        <v>1.3</v>
      </c>
      <c r="O35" s="173">
        <v>1.3</v>
      </c>
      <c r="P35" s="173"/>
      <c r="Q35" s="173"/>
      <c r="R35" s="173"/>
    </row>
    <row r="36" spans="1:18" x14ac:dyDescent="0.2">
      <c r="A36" s="242"/>
      <c r="B36" s="174">
        <v>8</v>
      </c>
      <c r="C36" s="173">
        <v>1.5</v>
      </c>
      <c r="D36" s="173">
        <v>1.5</v>
      </c>
      <c r="E36" s="173">
        <v>1.5</v>
      </c>
      <c r="F36" s="173">
        <v>1.5</v>
      </c>
      <c r="G36" s="173">
        <v>1.5</v>
      </c>
      <c r="H36" s="173">
        <v>1.5</v>
      </c>
      <c r="I36" s="173">
        <v>1.5</v>
      </c>
      <c r="J36" s="173">
        <v>1.5</v>
      </c>
      <c r="K36" s="173">
        <v>1.5</v>
      </c>
      <c r="L36" s="173">
        <v>1.5</v>
      </c>
      <c r="M36" s="173">
        <v>1.5</v>
      </c>
      <c r="N36" s="173">
        <v>1.5</v>
      </c>
      <c r="O36" s="173">
        <v>1.5</v>
      </c>
      <c r="P36" s="173"/>
      <c r="Q36" s="173"/>
      <c r="R36" s="173"/>
    </row>
    <row r="37" spans="1:18" s="18" customFormat="1" x14ac:dyDescent="0.2">
      <c r="A37" s="242"/>
      <c r="B37" s="174">
        <v>9</v>
      </c>
      <c r="C37" s="173">
        <v>1.6</v>
      </c>
      <c r="D37" s="173">
        <v>1.6</v>
      </c>
      <c r="E37" s="173">
        <v>1.6</v>
      </c>
      <c r="F37" s="173">
        <v>1.6</v>
      </c>
      <c r="G37" s="173">
        <v>1.6</v>
      </c>
      <c r="H37" s="173">
        <v>1.6</v>
      </c>
      <c r="I37" s="173">
        <v>1.6</v>
      </c>
      <c r="J37" s="173">
        <v>1.6</v>
      </c>
      <c r="K37" s="173">
        <v>1.6</v>
      </c>
      <c r="L37" s="173">
        <v>1.6</v>
      </c>
      <c r="M37" s="173">
        <v>1.6</v>
      </c>
      <c r="N37" s="173">
        <v>1.6</v>
      </c>
      <c r="O37" s="173">
        <v>1.6</v>
      </c>
      <c r="P37" s="173"/>
      <c r="Q37" s="173"/>
      <c r="R37" s="173"/>
    </row>
    <row r="38" spans="1:18" s="18" customFormat="1" x14ac:dyDescent="0.2">
      <c r="A38" s="242"/>
      <c r="B38" s="174">
        <v>10</v>
      </c>
      <c r="C38" s="173">
        <v>1.8</v>
      </c>
      <c r="D38" s="173">
        <v>1.8</v>
      </c>
      <c r="E38" s="173">
        <v>1.8</v>
      </c>
      <c r="F38" s="173">
        <v>1.8</v>
      </c>
      <c r="G38" s="173">
        <v>1.8</v>
      </c>
      <c r="H38" s="173">
        <v>1.8</v>
      </c>
      <c r="I38" s="173">
        <v>1.8</v>
      </c>
      <c r="J38" s="173">
        <v>1.8</v>
      </c>
      <c r="K38" s="173">
        <v>1.8</v>
      </c>
      <c r="L38" s="173">
        <v>1.8</v>
      </c>
      <c r="M38" s="173">
        <v>1.8</v>
      </c>
      <c r="N38" s="173">
        <v>1.8</v>
      </c>
      <c r="O38" s="173">
        <v>1.8</v>
      </c>
      <c r="P38" s="173"/>
      <c r="Q38" s="173"/>
      <c r="R38" s="173"/>
    </row>
    <row r="39" spans="1:18" s="18" customFormat="1" x14ac:dyDescent="0.2"/>
    <row r="40" spans="1:18" s="18" customFormat="1" x14ac:dyDescent="0.2"/>
    <row r="41" spans="1:18" x14ac:dyDescent="0.2">
      <c r="B41" s="18"/>
      <c r="C41" s="18"/>
      <c r="D41" s="18"/>
    </row>
  </sheetData>
  <mergeCells count="6">
    <mergeCell ref="A1:B1"/>
    <mergeCell ref="A19:A28"/>
    <mergeCell ref="A29:A38"/>
    <mergeCell ref="C18:R18"/>
    <mergeCell ref="A3:A11"/>
    <mergeCell ref="A13:A16"/>
  </mergeCells>
  <conditionalFormatting sqref="C12:P12">
    <cfRule type="expression" dxfId="2" priority="2">
      <formula>C12=100</formula>
    </cfRule>
  </conditionalFormatting>
  <conditionalFormatting sqref="Q12:R12">
    <cfRule type="expression" dxfId="1" priority="1">
      <formula>Q12=100</formula>
    </cfRule>
  </conditionalFormatting>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Z133"/>
  <sheetViews>
    <sheetView zoomScale="70" zoomScaleNormal="70" zoomScalePageLayoutView="70" workbookViewId="0">
      <pane xSplit="6" ySplit="7" topLeftCell="G17" activePane="bottomRight" state="frozenSplit"/>
      <selection activeCell="G3" sqref="G3"/>
      <selection pane="topRight" activeCell="D1" sqref="D1"/>
      <selection pane="bottomLeft"/>
      <selection pane="bottomRight" activeCell="I23" sqref="I23"/>
    </sheetView>
  </sheetViews>
  <sheetFormatPr baseColWidth="10" defaultColWidth="17.140625" defaultRowHeight="12.75" customHeight="1" x14ac:dyDescent="0.2"/>
  <cols>
    <col min="1" max="1" width="3.42578125" style="18" customWidth="1"/>
    <col min="2" max="2" width="27.140625" style="18" bestFit="1" customWidth="1"/>
    <col min="3" max="3" width="31.140625" style="18" bestFit="1" customWidth="1"/>
    <col min="4" max="4" width="1.28515625" style="27" customWidth="1"/>
    <col min="5" max="5" width="4.140625" style="98" customWidth="1"/>
    <col min="6" max="6" width="19.7109375" style="68" bestFit="1" customWidth="1"/>
    <col min="7" max="7" width="11" style="16" customWidth="1"/>
    <col min="8" max="14" width="18.42578125" style="16" customWidth="1"/>
    <col min="15" max="15" width="7.42578125" style="16" bestFit="1" customWidth="1"/>
    <col min="16" max="16" width="10.7109375" style="16" bestFit="1" customWidth="1"/>
    <col min="17" max="17" width="13.140625" style="16" bestFit="1" customWidth="1"/>
    <col min="18" max="18" width="18.7109375" style="16" bestFit="1" customWidth="1"/>
    <col min="19" max="19" width="25.85546875" style="16" bestFit="1" customWidth="1"/>
    <col min="20" max="20" width="26" style="16" bestFit="1" customWidth="1"/>
    <col min="21" max="21" width="9.42578125" style="16" customWidth="1"/>
    <col min="22" max="22" width="16.85546875" style="16" customWidth="1"/>
    <col min="23" max="50" width="4.42578125" style="16" customWidth="1"/>
    <col min="51" max="51" width="23.140625" style="16" bestFit="1" customWidth="1"/>
    <col min="52" max="52" width="27.85546875" style="16" customWidth="1"/>
    <col min="53" max="53" width="26.42578125" style="16" customWidth="1"/>
    <col min="54" max="54" width="21" style="16" customWidth="1"/>
    <col min="55" max="55" width="31.7109375" style="16" customWidth="1"/>
    <col min="56" max="56" width="21.5703125" style="16" bestFit="1" customWidth="1"/>
    <col min="57" max="57" width="18.7109375" style="16" customWidth="1"/>
    <col min="58" max="58" width="17.140625" style="16"/>
    <col min="59" max="59" width="23" style="16" customWidth="1"/>
    <col min="60" max="60" width="21.42578125" style="16" customWidth="1"/>
    <col min="61" max="61" width="21.5703125" style="16" customWidth="1"/>
    <col min="62" max="62" width="15.28515625" style="16" bestFit="1" customWidth="1"/>
    <col min="63" max="63" width="18.140625" style="16" bestFit="1" customWidth="1"/>
    <col min="64" max="64" width="21.85546875" style="16" bestFit="1" customWidth="1"/>
    <col min="65" max="65" width="12.42578125" style="16" customWidth="1"/>
    <col min="66" max="66" width="18.85546875" style="16" bestFit="1" customWidth="1"/>
    <col min="67" max="67" width="11.7109375" style="16" customWidth="1"/>
    <col min="69" max="70" width="18.42578125" style="16" customWidth="1"/>
    <col min="71" max="71" width="14.42578125" style="16" customWidth="1"/>
    <col min="72" max="72" width="10.5703125" style="16" bestFit="1" customWidth="1"/>
    <col min="73" max="73" width="10.42578125" style="16" customWidth="1"/>
    <col min="74" max="77" width="5.7109375" style="16" customWidth="1"/>
    <col min="78" max="78" width="11.7109375" style="16" bestFit="1" customWidth="1"/>
    <col min="79" max="79" width="8.42578125" style="16" customWidth="1"/>
    <col min="80" max="80" width="8" style="16" customWidth="1"/>
    <col min="81" max="81" width="8.28515625" style="16" customWidth="1"/>
    <col min="82" max="82" width="9.5703125" style="16" bestFit="1" customWidth="1"/>
    <col min="83" max="83" width="17.28515625" style="16" bestFit="1" customWidth="1"/>
    <col min="84" max="84" width="13.5703125" style="16" customWidth="1"/>
    <col min="85" max="85" width="10" style="16" customWidth="1"/>
    <col min="86" max="86" width="8.5703125" style="16" customWidth="1"/>
    <col min="87" max="87" width="8.7109375" style="16" customWidth="1"/>
    <col min="88" max="89" width="8" style="16" customWidth="1"/>
    <col min="90" max="90" width="10.7109375" style="16" customWidth="1"/>
    <col min="91" max="93" width="17.28515625" style="26" customWidth="1"/>
    <col min="94" max="94" width="17.140625" style="108"/>
    <col min="97" max="104" width="17.140625" style="16"/>
    <col min="105" max="16384" width="17.140625" style="102"/>
  </cols>
  <sheetData>
    <row r="1" spans="1:104" ht="23.25" customHeight="1" thickBot="1" x14ac:dyDescent="0.25">
      <c r="A1" s="221" t="s">
        <v>290</v>
      </c>
      <c r="B1" s="221"/>
      <c r="C1" s="221"/>
      <c r="F1" s="199"/>
      <c r="BP1" s="18"/>
      <c r="CQ1" s="18"/>
      <c r="CR1" s="18"/>
    </row>
    <row r="2" spans="1:104" ht="12.75" customHeight="1" x14ac:dyDescent="0.2">
      <c r="A2" s="253" t="s">
        <v>230</v>
      </c>
      <c r="B2" s="267" t="s">
        <v>157</v>
      </c>
      <c r="C2" s="267"/>
      <c r="F2" s="269" t="s">
        <v>20</v>
      </c>
      <c r="G2" s="116"/>
      <c r="H2" s="158"/>
      <c r="I2" s="117"/>
      <c r="J2" s="117"/>
      <c r="K2" s="117"/>
      <c r="L2" s="117"/>
      <c r="M2" s="117"/>
      <c r="N2" s="117"/>
      <c r="O2" s="117"/>
      <c r="P2" s="117"/>
      <c r="Q2" s="117"/>
      <c r="R2" s="117"/>
      <c r="S2" s="117"/>
      <c r="T2" s="117"/>
      <c r="U2" s="117"/>
      <c r="V2" s="171" t="s">
        <v>247</v>
      </c>
      <c r="W2" s="172" t="str">
        <f ca="1">INDIRECT(("'Settings'!") &amp;LEFT(Evaluations!A$3)&amp;CELL("Row",C19))</f>
        <v>-</v>
      </c>
      <c r="X2" s="172">
        <f ca="1">INDIRECT(("'Settings'!") &amp;LEFT(Evaluations!A$3)&amp;CELL("Row",C20))</f>
        <v>1.9</v>
      </c>
      <c r="Y2" s="172">
        <f ca="1">INDIRECT(("'Settings'!") &amp;LEFT(Evaluations!A$3)&amp;CELL("Row",C21))</f>
        <v>1.7</v>
      </c>
      <c r="Z2" s="172">
        <f ca="1">INDIRECT(("'Settings'!") &amp;LEFT(Evaluations!A$3)&amp;CELL("Row",C22))</f>
        <v>1.5</v>
      </c>
      <c r="AA2" s="172">
        <f ca="1">INDIRECT(("'Settings'!") &amp;LEFT(Evaluations!A$3)&amp;CELL("Row",C23))</f>
        <v>1.3</v>
      </c>
      <c r="AB2" s="172">
        <f ca="1">INDIRECT(("'Settings'!") &amp;LEFT(Evaluations!A$3)&amp;CELL("Row",C24))</f>
        <v>1.3</v>
      </c>
      <c r="AC2" s="172">
        <f ca="1">INDIRECT(("'Settings'!") &amp;LEFT(Evaluations!A$3)&amp;CELL("Row",C25))</f>
        <v>1.3</v>
      </c>
      <c r="AD2" s="172">
        <f ca="1">INDIRECT(("'Settings'!") &amp;LEFT(Evaluations!A$3)&amp;CELL("Row",C26))</f>
        <v>1.5</v>
      </c>
      <c r="AE2" s="172">
        <f ca="1">INDIRECT(("'Settings'!") &amp;LEFT(Evaluations!A$3)&amp;CELL("Row",C27))</f>
        <v>1.6</v>
      </c>
      <c r="AF2" s="172">
        <f ca="1">INDIRECT(("'Settings'!") &amp;LEFT(Evaluations!A$3)&amp;CELL("Row",C28))</f>
        <v>1.8</v>
      </c>
      <c r="AG2" s="172" t="str">
        <f ca="1">INDIRECT(("'Settings'!") &amp;LEFT(Evaluations!A$3)&amp;CELL("Row",C29))</f>
        <v>-</v>
      </c>
      <c r="AH2" s="172">
        <f ca="1">INDIRECT(("'Settings'!") &amp;LEFT(Evaluations!A$3)&amp;CELL("Row",C30))</f>
        <v>1.9</v>
      </c>
      <c r="AI2" s="172">
        <f ca="1">INDIRECT(("'Settings'!") &amp;LEFT(Evaluations!A$3)&amp;CELL("Row",C31))</f>
        <v>1.7</v>
      </c>
      <c r="AJ2" s="172">
        <f ca="1">INDIRECT(("'Settings'!") &amp;LEFT(Evaluations!A$3)&amp;CELL("Row",C32))</f>
        <v>1.5</v>
      </c>
      <c r="AK2" s="172">
        <f ca="1">INDIRECT(("'Settings'!") &amp;LEFT(Evaluations!A$3)&amp;CELL("Row",C33))</f>
        <v>1.3</v>
      </c>
      <c r="AL2" s="172">
        <f ca="1">INDIRECT(("'Settings'!") &amp;LEFT(Evaluations!A$3)&amp;CELL("Row",C34))</f>
        <v>1.3</v>
      </c>
      <c r="AM2" s="172">
        <f ca="1">INDIRECT(("'Settings'!") &amp;LEFT(Evaluations!A$3)&amp;CELL("Row",C38))</f>
        <v>1.8</v>
      </c>
      <c r="AN2" s="172">
        <f ca="1">INDIRECT(("'Settings'!") &amp;LEFT(Evaluations!A$3)&amp;CELL("Row",C39))</f>
        <v>0</v>
      </c>
      <c r="AO2" s="172">
        <f ca="1">INDIRECT(("'Settings'!") &amp;LEFT(Evaluations!A$3)&amp;CELL("Row",C40))</f>
        <v>0</v>
      </c>
      <c r="AP2" s="172">
        <f ca="1">INDIRECT(("'Settings'!") &amp;LEFT(Evaluations!A$3)&amp;CELL("Row",C41))</f>
        <v>0</v>
      </c>
      <c r="AQ2" s="117"/>
      <c r="AR2" s="117"/>
      <c r="AS2" s="117"/>
      <c r="AT2" s="117"/>
      <c r="AU2" s="117"/>
      <c r="AV2" s="117"/>
      <c r="AW2" s="117"/>
      <c r="AX2" s="117"/>
      <c r="AY2" s="117"/>
      <c r="AZ2" s="117"/>
      <c r="BA2" s="117"/>
      <c r="BB2" s="117"/>
      <c r="BC2" s="117"/>
      <c r="BD2" s="117"/>
      <c r="BE2" s="117"/>
      <c r="BF2" s="117"/>
      <c r="BG2" s="117"/>
      <c r="BH2" s="117"/>
      <c r="BI2" s="117"/>
      <c r="BJ2" s="117"/>
      <c r="BK2" s="118"/>
      <c r="BL2" s="117"/>
      <c r="BM2" s="117"/>
      <c r="BN2" s="117"/>
      <c r="BO2" s="119"/>
      <c r="BP2" s="119"/>
      <c r="BQ2" s="117"/>
      <c r="BR2" s="117"/>
      <c r="BS2" s="117"/>
      <c r="BT2" s="120"/>
      <c r="BU2" s="117"/>
      <c r="BV2" s="117"/>
      <c r="BW2" s="117"/>
      <c r="BX2" s="117"/>
      <c r="BY2" s="117"/>
      <c r="BZ2" s="117"/>
      <c r="CA2" s="117"/>
      <c r="CB2" s="117"/>
      <c r="CC2" s="117"/>
      <c r="CD2" s="117"/>
      <c r="CE2" s="118">
        <v>0</v>
      </c>
      <c r="CF2" s="117"/>
      <c r="CG2" s="117"/>
      <c r="CH2" s="117"/>
      <c r="CI2" s="117"/>
      <c r="CJ2" s="117"/>
      <c r="CK2" s="117"/>
      <c r="CL2" s="117"/>
      <c r="CM2" s="118">
        <v>0</v>
      </c>
      <c r="CN2" s="118">
        <v>0</v>
      </c>
      <c r="CO2" s="118">
        <v>0</v>
      </c>
      <c r="CP2" s="105"/>
      <c r="CQ2" s="102"/>
      <c r="CR2" s="102"/>
    </row>
    <row r="3" spans="1:104" ht="13.5" customHeight="1" x14ac:dyDescent="0.2">
      <c r="A3" s="254"/>
      <c r="B3" s="267"/>
      <c r="C3" s="267"/>
      <c r="F3" s="269"/>
      <c r="G3" s="116"/>
      <c r="H3" s="117"/>
      <c r="I3" s="120"/>
      <c r="J3" s="117"/>
      <c r="K3" s="117"/>
      <c r="L3" s="117"/>
      <c r="M3" s="117"/>
      <c r="N3" s="117"/>
      <c r="O3" s="120"/>
      <c r="P3" s="120"/>
      <c r="Q3" s="120"/>
      <c r="R3" s="120"/>
      <c r="S3" s="121"/>
      <c r="T3" s="121"/>
      <c r="U3" s="120"/>
      <c r="V3" s="120" t="s">
        <v>252</v>
      </c>
      <c r="W3" s="198">
        <v>10</v>
      </c>
      <c r="X3" s="120">
        <f ca="1">X2*W3</f>
        <v>19</v>
      </c>
      <c r="Y3" s="120">
        <f t="shared" ref="Y3:AF3" ca="1" si="0">Y2*X3</f>
        <v>32.299999999999997</v>
      </c>
      <c r="Z3" s="120">
        <f t="shared" ca="1" si="0"/>
        <v>48.449999999999996</v>
      </c>
      <c r="AA3" s="120">
        <f t="shared" ca="1" si="0"/>
        <v>62.984999999999999</v>
      </c>
      <c r="AB3" s="120">
        <f t="shared" ca="1" si="0"/>
        <v>81.880499999999998</v>
      </c>
      <c r="AC3" s="120">
        <f t="shared" ca="1" si="0"/>
        <v>106.44465</v>
      </c>
      <c r="AD3" s="120">
        <f t="shared" ca="1" si="0"/>
        <v>159.66697499999998</v>
      </c>
      <c r="AE3" s="120">
        <f t="shared" ca="1" si="0"/>
        <v>255.46715999999998</v>
      </c>
      <c r="AF3" s="120">
        <f t="shared" ca="1" si="0"/>
        <v>459.84088799999995</v>
      </c>
      <c r="AG3" s="120">
        <v>10</v>
      </c>
      <c r="AH3" s="120">
        <f t="shared" ref="AH3" ca="1" si="1">AH2*AG3</f>
        <v>19</v>
      </c>
      <c r="AI3" s="120">
        <f t="shared" ref="AI3" ca="1" si="2">AI2*AH3</f>
        <v>32.299999999999997</v>
      </c>
      <c r="AJ3" s="120">
        <f t="shared" ref="AJ3" ca="1" si="3">AJ2*AI3</f>
        <v>48.449999999999996</v>
      </c>
      <c r="AK3" s="120">
        <f t="shared" ref="AK3" ca="1" si="4">AK2*AJ3</f>
        <v>62.984999999999999</v>
      </c>
      <c r="AL3" s="120">
        <f t="shared" ref="AL3" ca="1" si="5">AL2*AK3</f>
        <v>81.880499999999998</v>
      </c>
      <c r="AM3" s="120">
        <f t="shared" ref="AM3" ca="1" si="6">AM2*AL3</f>
        <v>147.38489999999999</v>
      </c>
      <c r="AN3" s="120">
        <f t="shared" ref="AN3" ca="1" si="7">AN2*AM3</f>
        <v>0</v>
      </c>
      <c r="AO3" s="120">
        <f t="shared" ref="AO3" ca="1" si="8">AO2*AN3</f>
        <v>0</v>
      </c>
      <c r="AP3" s="120">
        <f t="shared" ref="AP3" ca="1" si="9">AP2*AO3</f>
        <v>0</v>
      </c>
      <c r="AQ3" s="117"/>
      <c r="AR3" s="117"/>
      <c r="AS3" s="117"/>
      <c r="AT3" s="117"/>
      <c r="AU3" s="117"/>
      <c r="AV3" s="117"/>
      <c r="AW3" s="117"/>
      <c r="AX3" s="117"/>
      <c r="AY3" s="121"/>
      <c r="AZ3" s="117"/>
      <c r="BA3" s="117"/>
      <c r="BB3" s="117"/>
      <c r="BC3" s="122"/>
      <c r="BD3" s="122"/>
      <c r="BE3" s="122"/>
      <c r="BF3" s="122"/>
      <c r="BG3" s="122"/>
      <c r="BH3" s="123"/>
      <c r="BI3" s="123"/>
      <c r="BJ3" s="120"/>
      <c r="BK3" s="118"/>
      <c r="BL3" s="120"/>
      <c r="BM3" s="117"/>
      <c r="BN3" s="120"/>
      <c r="BO3" s="117"/>
      <c r="BP3" s="117"/>
      <c r="BQ3" s="117"/>
      <c r="BR3" s="117"/>
      <c r="BS3" s="120"/>
      <c r="BT3" s="120">
        <f ca="1">MAX(BT8:BT34)</f>
        <v>138</v>
      </c>
      <c r="BU3" s="120"/>
      <c r="BV3" s="117"/>
      <c r="BW3" s="117"/>
      <c r="BX3" s="117"/>
      <c r="BY3" s="117"/>
      <c r="BZ3" s="117"/>
      <c r="CA3" s="117">
        <f>1/3.14/2</f>
        <v>0.15923566878980891</v>
      </c>
      <c r="CB3" s="117"/>
      <c r="CC3" s="117"/>
      <c r="CD3" s="117"/>
      <c r="CE3" s="118">
        <f ca="1">MAX(CE8:CE34)</f>
        <v>61</v>
      </c>
      <c r="CF3" s="117"/>
      <c r="CG3" s="120"/>
      <c r="CH3" s="120"/>
      <c r="CI3" s="120"/>
      <c r="CJ3" s="120"/>
      <c r="CK3" s="120"/>
      <c r="CL3" s="120"/>
      <c r="CM3" s="118">
        <f ca="1">MAX(CM8:CM34)</f>
        <v>0</v>
      </c>
      <c r="CN3" s="118">
        <f ca="1">MAX(CN8:CN34)</f>
        <v>1.7142857142857142</v>
      </c>
      <c r="CO3" s="118">
        <f ca="1">MAX(CO8:CO34)</f>
        <v>1.7142857142857142</v>
      </c>
      <c r="CP3" s="105"/>
      <c r="CQ3" s="102"/>
      <c r="CR3" s="102"/>
    </row>
    <row r="4" spans="1:104" s="103" customFormat="1" ht="13.5" thickBot="1" x14ac:dyDescent="0.25">
      <c r="A4" s="254"/>
      <c r="B4" s="268"/>
      <c r="C4" s="268"/>
      <c r="D4" s="28"/>
      <c r="E4" s="99"/>
      <c r="F4" s="109" t="s">
        <v>16</v>
      </c>
      <c r="G4" s="110"/>
      <c r="H4" s="110"/>
      <c r="I4" s="109"/>
      <c r="J4" s="110"/>
      <c r="K4" s="110"/>
      <c r="L4" s="110"/>
      <c r="M4" s="109"/>
      <c r="N4" s="109">
        <f>MAX(N8:N34)</f>
        <v>120</v>
      </c>
      <c r="O4" s="109">
        <f>MAX(O8:O34)</f>
        <v>10</v>
      </c>
      <c r="P4" s="109">
        <f>MAX(P8:P34)</f>
        <v>20</v>
      </c>
      <c r="Q4" s="109">
        <f>MAX(Q8:Q35)</f>
        <v>7</v>
      </c>
      <c r="R4" s="109"/>
      <c r="S4" s="109"/>
      <c r="T4" s="109"/>
      <c r="U4" s="109">
        <f t="shared" ref="U4" si="10">MAX(U8:U35)</f>
        <v>9</v>
      </c>
      <c r="V4" s="109"/>
      <c r="W4" s="109">
        <f t="shared" ref="W4:AP4" si="11">MAX(W8:W34)</f>
        <v>12</v>
      </c>
      <c r="X4" s="109">
        <f t="shared" si="11"/>
        <v>16</v>
      </c>
      <c r="Y4" s="109">
        <f t="shared" si="11"/>
        <v>8</v>
      </c>
      <c r="Z4" s="109">
        <f t="shared" si="11"/>
        <v>0</v>
      </c>
      <c r="AA4" s="109">
        <f t="shared" si="11"/>
        <v>0</v>
      </c>
      <c r="AB4" s="109">
        <f t="shared" si="11"/>
        <v>0</v>
      </c>
      <c r="AC4" s="109">
        <f t="shared" si="11"/>
        <v>0</v>
      </c>
      <c r="AD4" s="109">
        <f t="shared" si="11"/>
        <v>0</v>
      </c>
      <c r="AE4" s="109">
        <f t="shared" si="11"/>
        <v>0</v>
      </c>
      <c r="AF4" s="109">
        <f t="shared" si="11"/>
        <v>0</v>
      </c>
      <c r="AG4" s="109">
        <f t="shared" si="11"/>
        <v>0</v>
      </c>
      <c r="AH4" s="109">
        <f t="shared" si="11"/>
        <v>3</v>
      </c>
      <c r="AI4" s="109">
        <f t="shared" si="11"/>
        <v>1</v>
      </c>
      <c r="AJ4" s="109">
        <f t="shared" si="11"/>
        <v>2</v>
      </c>
      <c r="AK4" s="109">
        <f t="shared" si="11"/>
        <v>8</v>
      </c>
      <c r="AL4" s="109">
        <f t="shared" si="11"/>
        <v>4</v>
      </c>
      <c r="AM4" s="109">
        <f t="shared" si="11"/>
        <v>0</v>
      </c>
      <c r="AN4" s="109">
        <f t="shared" si="11"/>
        <v>0</v>
      </c>
      <c r="AO4" s="109">
        <f t="shared" si="11"/>
        <v>0</v>
      </c>
      <c r="AP4" s="109">
        <f t="shared" si="11"/>
        <v>0</v>
      </c>
      <c r="AQ4" s="109">
        <f t="shared" ref="AQ4:AX4" si="12">MAX(AQ8:AQ34)</f>
        <v>4</v>
      </c>
      <c r="AR4" s="109">
        <f t="shared" si="12"/>
        <v>4</v>
      </c>
      <c r="AS4" s="109">
        <f t="shared" si="12"/>
        <v>12</v>
      </c>
      <c r="AT4" s="109">
        <f t="shared" si="12"/>
        <v>4</v>
      </c>
      <c r="AU4" s="109">
        <f t="shared" si="12"/>
        <v>7</v>
      </c>
      <c r="AV4" s="109">
        <f t="shared" si="12"/>
        <v>2</v>
      </c>
      <c r="AW4" s="109">
        <f t="shared" si="12"/>
        <v>1</v>
      </c>
      <c r="AX4" s="109">
        <f t="shared" si="12"/>
        <v>0</v>
      </c>
      <c r="AY4" s="109"/>
      <c r="AZ4" s="110"/>
      <c r="BA4" s="110"/>
      <c r="BB4" s="110"/>
      <c r="BC4" s="111"/>
      <c r="BD4" s="111"/>
      <c r="BE4" s="111"/>
      <c r="BF4" s="111"/>
      <c r="BG4" s="111"/>
      <c r="BH4" s="110"/>
      <c r="BI4" s="110"/>
      <c r="BJ4" s="109"/>
      <c r="BK4" s="112"/>
      <c r="BL4" s="109"/>
      <c r="BM4" s="113"/>
      <c r="BN4" s="109"/>
      <c r="BO4" s="113"/>
      <c r="BP4" s="112"/>
      <c r="BQ4" s="109"/>
      <c r="BR4" s="109"/>
      <c r="BS4" s="109"/>
      <c r="BT4" s="109">
        <f ca="1">MAX(BT2:BT3)</f>
        <v>138</v>
      </c>
      <c r="BU4" s="109"/>
      <c r="BV4" s="109"/>
      <c r="BW4" s="109"/>
      <c r="BX4" s="110"/>
      <c r="BY4" s="109"/>
      <c r="BZ4" s="113">
        <f ca="1">MAX(BZ8:BZ34)</f>
        <v>9.8732142857142851</v>
      </c>
      <c r="CA4" s="110"/>
      <c r="CB4" s="109"/>
      <c r="CC4" s="109"/>
      <c r="CD4" s="113">
        <f ca="1">MAX(CD8:CD35)</f>
        <v>0.12006985241508869</v>
      </c>
      <c r="CE4" s="112">
        <f ca="1">MAX(CE2:CE3)</f>
        <v>61</v>
      </c>
      <c r="CF4" s="110"/>
      <c r="CG4" s="109"/>
      <c r="CH4" s="109"/>
      <c r="CI4" s="109"/>
      <c r="CJ4" s="109"/>
      <c r="CK4" s="109"/>
      <c r="CL4" s="109"/>
      <c r="CM4" s="114">
        <f ca="1">MAX(CM2:CM3)</f>
        <v>0</v>
      </c>
      <c r="CN4" s="115">
        <f ca="1">MAX(CN2:CN3)</f>
        <v>1.7142857142857142</v>
      </c>
      <c r="CO4" s="115">
        <f t="shared" ref="CO4" ca="1" si="13">MAX(CO2:CO3)</f>
        <v>1.7142857142857142</v>
      </c>
      <c r="CP4" s="106"/>
      <c r="CS4" s="58"/>
      <c r="CT4" s="58"/>
      <c r="CU4" s="58"/>
      <c r="CV4" s="58"/>
      <c r="CW4" s="58"/>
      <c r="CX4" s="58"/>
      <c r="CY4" s="58"/>
      <c r="CZ4" s="58"/>
    </row>
    <row r="5" spans="1:104" s="104" customFormat="1" ht="24" customHeight="1" thickTop="1" x14ac:dyDescent="0.2">
      <c r="A5" s="254"/>
      <c r="B5" s="284" t="s">
        <v>297</v>
      </c>
      <c r="C5" s="282" t="str">
        <f>Evaluations!A3</f>
        <v>C) Fight - Settings (No Cargo)</v>
      </c>
      <c r="D5" s="29"/>
      <c r="E5" s="98"/>
      <c r="F5" s="247" t="s">
        <v>207</v>
      </c>
      <c r="G5" s="248"/>
      <c r="H5" s="248"/>
      <c r="I5" s="249"/>
      <c r="J5" s="247" t="s">
        <v>210</v>
      </c>
      <c r="K5" s="248"/>
      <c r="L5" s="248"/>
      <c r="M5" s="249"/>
      <c r="N5" s="247" t="s">
        <v>211</v>
      </c>
      <c r="O5" s="248"/>
      <c r="P5" s="248"/>
      <c r="Q5" s="248"/>
      <c r="R5" s="248"/>
      <c r="S5" s="248"/>
      <c r="T5" s="248"/>
      <c r="U5" s="248"/>
      <c r="V5" s="248"/>
      <c r="W5" s="165"/>
      <c r="X5" s="165"/>
      <c r="Y5" s="165"/>
      <c r="Z5" s="165"/>
      <c r="AA5" s="165"/>
      <c r="AB5" s="165"/>
      <c r="AC5" s="165"/>
      <c r="AD5" s="165"/>
      <c r="AE5" s="165"/>
      <c r="AF5" s="165"/>
      <c r="AG5" s="165"/>
      <c r="AH5" s="165"/>
      <c r="AI5" s="165"/>
      <c r="AJ5" s="165"/>
      <c r="AK5" s="165"/>
      <c r="AL5" s="165"/>
      <c r="AM5" s="165"/>
      <c r="AN5" s="165"/>
      <c r="AO5" s="165"/>
      <c r="AP5" s="166"/>
      <c r="AQ5" s="265" t="s">
        <v>212</v>
      </c>
      <c r="AR5" s="266"/>
      <c r="AS5" s="266"/>
      <c r="AT5" s="266"/>
      <c r="AU5" s="266"/>
      <c r="AV5" s="266"/>
      <c r="AW5" s="266"/>
      <c r="AX5" s="266"/>
      <c r="AY5" s="266"/>
      <c r="AZ5" s="266"/>
      <c r="BA5" s="266"/>
      <c r="BB5" s="266"/>
      <c r="BC5" s="266"/>
      <c r="BD5" s="266"/>
      <c r="BE5" s="266"/>
      <c r="BF5" s="266"/>
      <c r="BG5" s="278"/>
      <c r="BH5" s="247" t="s">
        <v>343</v>
      </c>
      <c r="BI5" s="248"/>
      <c r="BJ5" s="248"/>
      <c r="BK5" s="248"/>
      <c r="BL5" s="248"/>
      <c r="BM5" s="248"/>
      <c r="BN5" s="248"/>
      <c r="BO5" s="248"/>
      <c r="BP5" s="248"/>
      <c r="BQ5" s="249"/>
      <c r="BR5" s="265" t="s">
        <v>214</v>
      </c>
      <c r="BS5" s="266"/>
      <c r="BT5" s="266"/>
      <c r="BU5" s="266"/>
      <c r="BV5" s="266"/>
      <c r="BW5" s="266"/>
      <c r="BX5" s="266"/>
      <c r="BY5" s="266"/>
      <c r="BZ5" s="266"/>
      <c r="CA5" s="266"/>
      <c r="CB5" s="266"/>
      <c r="CC5" s="266"/>
      <c r="CD5" s="266"/>
      <c r="CE5" s="266"/>
      <c r="CF5" s="247" t="s">
        <v>254</v>
      </c>
      <c r="CG5" s="248"/>
      <c r="CH5" s="248"/>
      <c r="CI5" s="248"/>
      <c r="CJ5" s="248"/>
      <c r="CK5" s="248"/>
      <c r="CL5" s="249"/>
      <c r="CM5" s="53"/>
      <c r="CN5" s="53" t="s">
        <v>143</v>
      </c>
      <c r="CO5" s="53"/>
      <c r="CP5" s="107"/>
      <c r="CS5" s="17"/>
      <c r="CT5" s="17"/>
      <c r="CU5" s="17"/>
      <c r="CV5" s="17"/>
      <c r="CW5" s="17"/>
      <c r="CX5" s="17"/>
      <c r="CY5" s="17"/>
      <c r="CZ5" s="17"/>
    </row>
    <row r="6" spans="1:104" s="104" customFormat="1" ht="27" customHeight="1" thickBot="1" x14ac:dyDescent="0.25">
      <c r="A6" s="254"/>
      <c r="B6" s="285"/>
      <c r="C6" s="283"/>
      <c r="D6" s="29"/>
      <c r="E6" s="98"/>
      <c r="F6" s="250"/>
      <c r="G6" s="251"/>
      <c r="H6" s="251"/>
      <c r="I6" s="252"/>
      <c r="J6" s="250"/>
      <c r="K6" s="251"/>
      <c r="L6" s="251"/>
      <c r="M6" s="252"/>
      <c r="N6" s="250"/>
      <c r="O6" s="251"/>
      <c r="P6" s="251"/>
      <c r="Q6" s="251"/>
      <c r="R6" s="251"/>
      <c r="S6" s="251"/>
      <c r="T6" s="251"/>
      <c r="U6" s="251"/>
      <c r="V6" s="251"/>
      <c r="W6" s="262" t="s">
        <v>162</v>
      </c>
      <c r="X6" s="263"/>
      <c r="Y6" s="263"/>
      <c r="Z6" s="263"/>
      <c r="AA6" s="263"/>
      <c r="AB6" s="263"/>
      <c r="AC6" s="263"/>
      <c r="AD6" s="263"/>
      <c r="AE6" s="263"/>
      <c r="AF6" s="263"/>
      <c r="AG6" s="262" t="s">
        <v>161</v>
      </c>
      <c r="AH6" s="263"/>
      <c r="AI6" s="263"/>
      <c r="AJ6" s="263"/>
      <c r="AK6" s="263"/>
      <c r="AL6" s="263"/>
      <c r="AM6" s="263"/>
      <c r="AN6" s="263"/>
      <c r="AO6" s="263"/>
      <c r="AP6" s="264"/>
      <c r="AQ6" s="272" t="s">
        <v>215</v>
      </c>
      <c r="AR6" s="273"/>
      <c r="AS6" s="273"/>
      <c r="AT6" s="273"/>
      <c r="AU6" s="273"/>
      <c r="AV6" s="273"/>
      <c r="AW6" s="273"/>
      <c r="AX6" s="274"/>
      <c r="AY6" s="275" t="s">
        <v>217</v>
      </c>
      <c r="AZ6" s="276"/>
      <c r="BA6" s="276"/>
      <c r="BB6" s="276"/>
      <c r="BC6" s="276"/>
      <c r="BD6" s="276"/>
      <c r="BE6" s="276"/>
      <c r="BF6" s="276"/>
      <c r="BG6" s="277"/>
      <c r="BH6" s="259"/>
      <c r="BI6" s="260"/>
      <c r="BJ6" s="260"/>
      <c r="BK6" s="260"/>
      <c r="BL6" s="260"/>
      <c r="BM6" s="260"/>
      <c r="BN6" s="260"/>
      <c r="BO6" s="260"/>
      <c r="BP6" s="260"/>
      <c r="BQ6" s="261"/>
      <c r="BR6" s="167"/>
      <c r="BS6" s="168"/>
      <c r="BT6" s="168"/>
      <c r="BU6" s="168"/>
      <c r="BV6" s="256" t="s">
        <v>158</v>
      </c>
      <c r="BW6" s="257"/>
      <c r="BX6" s="257"/>
      <c r="BY6" s="258"/>
      <c r="BZ6" s="169"/>
      <c r="CA6" s="256" t="s">
        <v>140</v>
      </c>
      <c r="CB6" s="257"/>
      <c r="CC6" s="258"/>
      <c r="CD6" s="170"/>
      <c r="CE6" s="168"/>
      <c r="CF6" s="250"/>
      <c r="CG6" s="251"/>
      <c r="CH6" s="251"/>
      <c r="CI6" s="251"/>
      <c r="CJ6" s="251"/>
      <c r="CK6" s="251"/>
      <c r="CL6" s="252"/>
      <c r="CM6" s="53"/>
      <c r="CN6" s="53"/>
      <c r="CO6" s="53"/>
      <c r="CP6" s="107"/>
      <c r="CS6" s="17"/>
      <c r="CT6" s="17"/>
      <c r="CU6" s="17"/>
      <c r="CV6" s="17"/>
      <c r="CW6" s="17"/>
      <c r="CX6" s="17"/>
      <c r="CY6" s="17"/>
      <c r="CZ6" s="17"/>
    </row>
    <row r="7" spans="1:104" s="152" customFormat="1" ht="60.75" customHeight="1" thickBot="1" x14ac:dyDescent="0.25">
      <c r="A7" s="255"/>
      <c r="B7" s="163" t="s">
        <v>153</v>
      </c>
      <c r="C7" s="163" t="s">
        <v>275</v>
      </c>
      <c r="D7" s="139"/>
      <c r="E7" s="140"/>
      <c r="F7" s="141" t="s">
        <v>206</v>
      </c>
      <c r="G7" s="135" t="s">
        <v>151</v>
      </c>
      <c r="H7" s="135" t="s">
        <v>0</v>
      </c>
      <c r="I7" s="136" t="s">
        <v>205</v>
      </c>
      <c r="J7" s="137" t="s">
        <v>41</v>
      </c>
      <c r="K7" s="135" t="s">
        <v>136</v>
      </c>
      <c r="L7" s="135" t="s">
        <v>84</v>
      </c>
      <c r="M7" s="136" t="s">
        <v>218</v>
      </c>
      <c r="N7" s="135" t="s">
        <v>209</v>
      </c>
      <c r="O7" s="135" t="s">
        <v>208</v>
      </c>
      <c r="P7" s="135" t="s">
        <v>85</v>
      </c>
      <c r="Q7" s="135" t="s">
        <v>86</v>
      </c>
      <c r="R7" s="135" t="s">
        <v>87</v>
      </c>
      <c r="S7" s="135" t="s">
        <v>88</v>
      </c>
      <c r="T7" s="135" t="s">
        <v>134</v>
      </c>
      <c r="U7" s="135" t="s">
        <v>201</v>
      </c>
      <c r="V7" s="135" t="s">
        <v>202</v>
      </c>
      <c r="W7" s="134">
        <v>1</v>
      </c>
      <c r="X7" s="135">
        <v>2</v>
      </c>
      <c r="Y7" s="135">
        <v>3</v>
      </c>
      <c r="Z7" s="135">
        <v>4</v>
      </c>
      <c r="AA7" s="135">
        <v>5</v>
      </c>
      <c r="AB7" s="135">
        <v>6</v>
      </c>
      <c r="AC7" s="135">
        <v>7</v>
      </c>
      <c r="AD7" s="135">
        <v>8</v>
      </c>
      <c r="AE7" s="135">
        <v>9</v>
      </c>
      <c r="AF7" s="135">
        <v>10</v>
      </c>
      <c r="AG7" s="134">
        <v>1</v>
      </c>
      <c r="AH7" s="135">
        <v>2</v>
      </c>
      <c r="AI7" s="135">
        <v>3</v>
      </c>
      <c r="AJ7" s="135">
        <v>4</v>
      </c>
      <c r="AK7" s="135">
        <v>5</v>
      </c>
      <c r="AL7" s="135">
        <v>6</v>
      </c>
      <c r="AM7" s="135">
        <v>7</v>
      </c>
      <c r="AN7" s="135">
        <v>8</v>
      </c>
      <c r="AO7" s="135">
        <v>9</v>
      </c>
      <c r="AP7" s="136">
        <v>10</v>
      </c>
      <c r="AQ7" s="137">
        <v>1</v>
      </c>
      <c r="AR7" s="135">
        <v>2</v>
      </c>
      <c r="AS7" s="135">
        <v>3</v>
      </c>
      <c r="AT7" s="135">
        <v>4</v>
      </c>
      <c r="AU7" s="135">
        <v>5</v>
      </c>
      <c r="AV7" s="135">
        <v>6</v>
      </c>
      <c r="AW7" s="135">
        <v>7</v>
      </c>
      <c r="AX7" s="138">
        <v>8</v>
      </c>
      <c r="AY7" s="134" t="s">
        <v>92</v>
      </c>
      <c r="AZ7" s="135" t="s">
        <v>17</v>
      </c>
      <c r="BA7" s="135" t="s">
        <v>18</v>
      </c>
      <c r="BB7" s="135" t="s">
        <v>19</v>
      </c>
      <c r="BC7" s="135" t="s">
        <v>1</v>
      </c>
      <c r="BD7" s="135" t="s">
        <v>78</v>
      </c>
      <c r="BE7" s="135" t="s">
        <v>79</v>
      </c>
      <c r="BF7" s="135" t="s">
        <v>80</v>
      </c>
      <c r="BG7" s="136" t="s">
        <v>81</v>
      </c>
      <c r="BH7" s="142" t="s">
        <v>248</v>
      </c>
      <c r="BI7" s="143" t="s">
        <v>255</v>
      </c>
      <c r="BJ7" s="143" t="s">
        <v>195</v>
      </c>
      <c r="BK7" s="143" t="s">
        <v>192</v>
      </c>
      <c r="BL7" s="143" t="s">
        <v>193</v>
      </c>
      <c r="BM7" s="143" t="s">
        <v>196</v>
      </c>
      <c r="BN7" s="143" t="s">
        <v>194</v>
      </c>
      <c r="BO7" s="143" t="s">
        <v>197</v>
      </c>
      <c r="BP7" s="144" t="s">
        <v>213</v>
      </c>
      <c r="BQ7" s="145" t="s">
        <v>198</v>
      </c>
      <c r="BR7" s="146" t="s">
        <v>137</v>
      </c>
      <c r="BS7" s="147" t="s">
        <v>25</v>
      </c>
      <c r="BT7" s="147" t="s">
        <v>26</v>
      </c>
      <c r="BU7" s="147" t="s">
        <v>27</v>
      </c>
      <c r="BV7" s="148" t="s">
        <v>141</v>
      </c>
      <c r="BW7" s="147" t="s">
        <v>142</v>
      </c>
      <c r="BX7" s="147" t="s">
        <v>138</v>
      </c>
      <c r="BY7" s="149" t="s">
        <v>139</v>
      </c>
      <c r="BZ7" s="147" t="s">
        <v>144</v>
      </c>
      <c r="CA7" s="148" t="s">
        <v>261</v>
      </c>
      <c r="CB7" s="147" t="s">
        <v>262</v>
      </c>
      <c r="CC7" s="149" t="s">
        <v>263</v>
      </c>
      <c r="CD7" s="147" t="s">
        <v>145</v>
      </c>
      <c r="CE7" s="147" t="s">
        <v>14</v>
      </c>
      <c r="CF7" s="137" t="s">
        <v>48</v>
      </c>
      <c r="CG7" s="135" t="s">
        <v>43</v>
      </c>
      <c r="CH7" s="135" t="s">
        <v>44</v>
      </c>
      <c r="CI7" s="135" t="s">
        <v>45</v>
      </c>
      <c r="CJ7" s="135" t="s">
        <v>46</v>
      </c>
      <c r="CK7" s="135" t="s">
        <v>47</v>
      </c>
      <c r="CL7" s="136" t="s">
        <v>169</v>
      </c>
      <c r="CM7" s="150" t="s">
        <v>2</v>
      </c>
      <c r="CN7" s="150" t="s">
        <v>21</v>
      </c>
      <c r="CO7" s="150" t="s">
        <v>3</v>
      </c>
      <c r="CP7" s="151"/>
      <c r="CS7" s="153"/>
      <c r="CT7" s="153"/>
      <c r="CU7" s="153"/>
      <c r="CV7" s="153"/>
      <c r="CW7" s="153"/>
      <c r="CX7" s="153"/>
      <c r="CY7" s="153"/>
      <c r="CZ7" s="153"/>
    </row>
    <row r="8" spans="1:104" ht="36" customHeight="1" thickTop="1" x14ac:dyDescent="0.2">
      <c r="A8" s="279" t="str">
        <f>Settings!A3</f>
        <v>Weights [%]</v>
      </c>
      <c r="B8" s="84" t="str">
        <f>BQ7</f>
        <v>Cargo [%]</v>
      </c>
      <c r="C8" s="35">
        <f ca="1">INDIRECT(("'Settings'!") &amp;LEFT(Evaluations!A$3)&amp;CELL("Row",C3))</f>
        <v>0</v>
      </c>
      <c r="F8" s="57" t="s">
        <v>126</v>
      </c>
      <c r="G8" s="154">
        <v>80</v>
      </c>
      <c r="H8" s="6" t="s">
        <v>4</v>
      </c>
      <c r="I8" s="7" t="s">
        <v>234</v>
      </c>
      <c r="J8" s="6">
        <v>11</v>
      </c>
      <c r="K8" s="6">
        <v>10</v>
      </c>
      <c r="L8" s="101">
        <v>3</v>
      </c>
      <c r="M8" s="6">
        <v>14</v>
      </c>
      <c r="N8" s="6">
        <v>3</v>
      </c>
      <c r="O8" s="6">
        <v>1</v>
      </c>
      <c r="P8" s="6">
        <v>5</v>
      </c>
      <c r="Q8" s="7">
        <v>4</v>
      </c>
      <c r="R8" s="6" t="s">
        <v>5</v>
      </c>
      <c r="S8" s="6"/>
      <c r="T8" s="6"/>
      <c r="U8" s="7">
        <v>3</v>
      </c>
      <c r="V8" s="7"/>
      <c r="W8" s="183"/>
      <c r="X8" s="184">
        <v>12</v>
      </c>
      <c r="Y8" s="183"/>
      <c r="Z8" s="184"/>
      <c r="AA8" s="183"/>
      <c r="AB8" s="184"/>
      <c r="AC8" s="183"/>
      <c r="AD8" s="184"/>
      <c r="AE8" s="183"/>
      <c r="AF8" s="184"/>
      <c r="AG8" s="185"/>
      <c r="AH8" s="186"/>
      <c r="AI8" s="185"/>
      <c r="AJ8" s="186">
        <v>2</v>
      </c>
      <c r="AK8" s="185"/>
      <c r="AL8" s="186"/>
      <c r="AM8" s="185"/>
      <c r="AN8" s="186"/>
      <c r="AO8" s="185"/>
      <c r="AP8" s="186"/>
      <c r="AQ8" s="187"/>
      <c r="AR8" s="188">
        <v>2</v>
      </c>
      <c r="AS8" s="187">
        <v>2</v>
      </c>
      <c r="AT8" s="188"/>
      <c r="AU8" s="189"/>
      <c r="AV8" s="188"/>
      <c r="AW8" s="189"/>
      <c r="AX8" s="188"/>
      <c r="AY8" s="181"/>
      <c r="AZ8" s="52" t="s">
        <v>135</v>
      </c>
      <c r="BA8" s="33" t="s">
        <v>328</v>
      </c>
      <c r="BB8" s="33" t="s">
        <v>335</v>
      </c>
      <c r="BC8" s="52" t="s">
        <v>135</v>
      </c>
      <c r="BD8" s="52" t="s">
        <v>135</v>
      </c>
      <c r="BE8" s="52" t="s">
        <v>135</v>
      </c>
      <c r="BF8" s="52" t="s">
        <v>135</v>
      </c>
      <c r="BG8" s="52" t="s">
        <v>135</v>
      </c>
      <c r="BH8" s="97">
        <f t="shared" ref="BH8:BH35" ca="1" si="14">((BJ8*(C$11/100)+BQ8*(C$8/100)+BL8*(C$13/100)+BN8*(C$14/100)+BK8*(C$15/100)+BO8*(C$9/100)+BM8*(C$12/100))*100)/C$17</f>
        <v>31.652323070348089</v>
      </c>
      <c r="BI8" s="97">
        <f t="shared" ref="BI8:BI35" ca="1" si="15">(G8/BH8)</f>
        <v>2.527460617099035</v>
      </c>
      <c r="BJ8" s="4">
        <f t="shared" ref="BJ8:BJ35" si="16">(O8*100)/O$4</f>
        <v>10</v>
      </c>
      <c r="BK8" s="4">
        <f t="shared" ref="BK8:BK35" ca="1" si="17">(100*CE8)/CE$4</f>
        <v>22.904472494597581</v>
      </c>
      <c r="BL8" s="4">
        <f t="shared" ref="BL8:BL35" si="18">(100*Q8)/Q$4</f>
        <v>57.142857142857146</v>
      </c>
      <c r="BM8" s="4">
        <f ca="1">(100*CD8)/CD$4</f>
        <v>99.293205542613094</v>
      </c>
      <c r="BN8" s="4">
        <f t="shared" ref="BN8:BN35" si="19">(100*P8)/P$4</f>
        <v>25</v>
      </c>
      <c r="BO8" s="4">
        <f t="shared" ref="BO8:BO35" ca="1" si="20">(100*BZ8)/BZ$4</f>
        <v>100</v>
      </c>
      <c r="BP8" s="4">
        <f t="shared" ref="BP8:BP35" si="21">100*U8/U$4</f>
        <v>33.333333333333336</v>
      </c>
      <c r="BQ8" s="4">
        <f t="shared" ref="BQ8:BQ35" si="22">(N8*100/N$4)</f>
        <v>2.5</v>
      </c>
      <c r="BR8" s="21">
        <f t="shared" ref="BR8:BR35" si="23">(M8*1000)/(K8*L8*J8)</f>
        <v>42.424242424242422</v>
      </c>
      <c r="BS8" s="11">
        <f t="shared" ref="BS8:BS35" ca="1" si="24">C$21</f>
        <v>0</v>
      </c>
      <c r="BT8" s="11">
        <f t="shared" ref="BT8:BT35" ca="1" si="25">M8+(BS8/100*N8)</f>
        <v>14</v>
      </c>
      <c r="BU8" s="11">
        <f t="shared" ref="BU8:BU35" ca="1" si="26">(100*BT8)/$BT$4</f>
        <v>10.144927536231885</v>
      </c>
      <c r="BV8" s="22">
        <f t="shared" ref="BV8:BV35" ca="1" si="27">($W8*$W$3/2+$X8*$X$3/2+Y8*$Y$3/2+Z8*$Z$3/2+AA8*$AA$3/2+AB8*$AB$3/2+AC8*$AC$3/2+AD8*$AD$3/2+AE8*$AE$3/2+AF8*$AF$3/2+$Y8*AG8*$AG$3+AH8*$AH$3+AI8*$AI$3+AJ8*$AJ$3+AK8*$AK$3+AL8*$AL$3+AM8*$AM$3+AN8*$AN$3+AO8*$AO$3+AP8*$AP$3)/BT8</f>
        <v>15.064285714285713</v>
      </c>
      <c r="BW8" s="22">
        <f t="shared" ref="BW8:BW35" ca="1" si="28">($W8*$W$3/2+$X8*$X$3/2+Y8*$Y$3/2+Z8*$Z$3/2+AA8*$AA$3/2+AB8*$AB$3/2+AC8*$AC$3/2+AD8*$AD$3/2+AE8*$AE$3/2+AF8*$AF$3/2)/BT8</f>
        <v>8.1428571428571423</v>
      </c>
      <c r="BX8" s="22">
        <f t="shared" ref="BX8:BX35" ca="1" si="29">($W8*$W$3/2+$X8*$X$3/2+Y8*$Y$3/2+Z8*$Z$3/2+AA8*$AA$3/2+AB8*$AB$3/2+AC8*$AC$3/2+AD8*$AD$3/2+AE8*$AE$3/2+AF8*$AF$3/2)/BT8</f>
        <v>8.1428571428571423</v>
      </c>
      <c r="BY8" s="22">
        <f t="shared" ref="BY8:BY35" ca="1" si="30">($W8*$W$3/2+$X8*$X$3/2+Y8*$Y$3/2+Z8*$Z$3/2+AA8*$AA$3/2+AB8*$AB$3/2+AC8*$AC$3/2+AD8*$AD$3/2+AE8*$AE$3/2+AF8*$AF$3/2)/BT8</f>
        <v>8.1428571428571423</v>
      </c>
      <c r="BZ8" s="22">
        <f ca="1">AVERAGE(BV8:BY8)</f>
        <v>9.8732142857142851</v>
      </c>
      <c r="CA8" s="22">
        <f ca="1">($W8*$W$3+$X8*$X$3+$Y8*$Y$3+$Z8*$Z$3+$AA8*$AA$3+$AB8*$AB$3+AC8*$AC46+AD8*$AD$3+AE8*$AE$3+AF8*$AF$3+AG8*$AG$3+AH8*$AH$3+AI8*$AI$3+AJ8*$AJ$3+AK8*$AK$3+AL8*$AL$3+AM8*$AM$3+AN8*$AN$3+AO8*$AO$3+AP8*$AP$3)/2*($K8/2+$L8/2)*5/BT8/($L8/2)^2/($K8/2)^2*$CA$3</f>
        <v>1.0675614194722476</v>
      </c>
      <c r="CB8" s="22">
        <f ca="1">($W8*$W$3+$X8*$X$3+$Y8*$Y$3+$Z8*$Z$3+$AA8*$AA$3+$AB8*$AB$3+AC8*$AC46+AD8*$AD$3+AE8*$AE$3+AF8*$AF$3+AG8*$AG$3+AH8*$AH$3+AI8*$AI$3+AJ8*$AJ$3+AK8*$AK$3+AL8*$AL$3+AM8*$AM$3+AN8*$AN$3+AO8*$AO$3+AP8*$AP$3)/2*($K8/2+$J8/2)*5/BT8/($J8/2)^2/($K8/2)^2*$CA$3</f>
        <v>0.12827025319787336</v>
      </c>
      <c r="CC8" s="22">
        <f ca="1">($W8*$W$3+$X8*$X$3+$Y8*$Y$3+$Z8*$Z$3+$AA8*$AA$3+$AB8*$AB$3+AC8*$AC46+AD8*$AD$3+AE8*$AE$3+AF8*$AF$3+AG8*$AG$3+AH8*$AH$3+AI8*$AI$3+AJ8*$AJ$3+AK8*$AK$3+AL8*$AL$3+AM8*$AM$3+AN8*$AN$3+AO8*$AO$3+AP8*$AP$3)/2*($J8/2+$L8/2)*5/BT8/($L8/2)^2/($J8/2)^2*$CA$3</f>
        <v>0.95015002368795054</v>
      </c>
      <c r="CD8" s="156">
        <f ca="1">AVERAGE(CA8:CC8)/6</f>
        <v>0.11922120535322621</v>
      </c>
      <c r="CE8" s="12">
        <f ca="1">((AQ8*AQ$7)+((AQ8*AQ$7)*(($C$19/100*BM8)/100)))+((AR8*AR$7)+((+AR8*AR$7)*(($C$20/100*BM8)/100)))+AS8*AS$7+AT8*AT$7+AU8*AU$7+AV8*AV$7+AW8*AW$7+AX8*AX$7</f>
        <v>13.971728221704524</v>
      </c>
      <c r="CF8" s="6"/>
      <c r="CG8" s="7"/>
      <c r="CH8" s="7"/>
      <c r="CI8" s="7"/>
      <c r="CJ8" s="7"/>
      <c r="CK8" s="7"/>
      <c r="CL8" s="6" t="s">
        <v>15</v>
      </c>
      <c r="CM8" s="23">
        <f ca="1">(Z8*Z7)/BT8</f>
        <v>0</v>
      </c>
      <c r="CN8" s="24">
        <f ca="1">(X8*X7)/BT8</f>
        <v>1.7142857142857142</v>
      </c>
      <c r="CO8" s="24">
        <f t="shared" ref="CO8:CO18" ca="1" si="31">SUMPRODUCT($W8:$AB8,$W$7:$AB$7)/$BT8</f>
        <v>1.7142857142857142</v>
      </c>
      <c r="CP8" s="105"/>
      <c r="CQ8" s="102"/>
      <c r="CR8" s="102"/>
    </row>
    <row r="9" spans="1:104" ht="31.5" customHeight="1" x14ac:dyDescent="0.2">
      <c r="A9" s="280"/>
      <c r="B9" s="85" t="str">
        <f>BO7</f>
        <v>Acceleration [%]</v>
      </c>
      <c r="C9" s="35">
        <f ca="1">INDIRECT(("'Settings'!") &amp;LEFT(Evaluations!A$3)&amp;CELL("Row",C4))</f>
        <v>15</v>
      </c>
      <c r="F9" s="57" t="s">
        <v>256</v>
      </c>
      <c r="G9" s="154">
        <v>25</v>
      </c>
      <c r="H9" s="6" t="s">
        <v>6</v>
      </c>
      <c r="I9" s="7" t="s">
        <v>54</v>
      </c>
      <c r="J9" s="6">
        <v>18.5</v>
      </c>
      <c r="K9" s="6">
        <v>8.25</v>
      </c>
      <c r="L9" s="101">
        <v>4.0999999999999996</v>
      </c>
      <c r="M9" s="6">
        <v>15</v>
      </c>
      <c r="N9" s="6">
        <v>5</v>
      </c>
      <c r="O9" s="6">
        <v>1</v>
      </c>
      <c r="P9" s="6">
        <v>4</v>
      </c>
      <c r="Q9" s="7">
        <v>2</v>
      </c>
      <c r="R9" s="6" t="s">
        <v>170</v>
      </c>
      <c r="S9" s="6" t="s">
        <v>165</v>
      </c>
      <c r="T9" s="6" t="s">
        <v>199</v>
      </c>
      <c r="U9" s="7">
        <v>3</v>
      </c>
      <c r="V9" s="7" t="s">
        <v>91</v>
      </c>
      <c r="W9" s="190">
        <v>6</v>
      </c>
      <c r="X9" s="191"/>
      <c r="Y9" s="190"/>
      <c r="Z9" s="191"/>
      <c r="AA9" s="190"/>
      <c r="AB9" s="191"/>
      <c r="AC9" s="190"/>
      <c r="AD9" s="191"/>
      <c r="AE9" s="190"/>
      <c r="AF9" s="191"/>
      <c r="AG9" s="192"/>
      <c r="AH9" s="193"/>
      <c r="AI9" s="192">
        <v>1</v>
      </c>
      <c r="AJ9" s="193"/>
      <c r="AK9" s="192"/>
      <c r="AL9" s="193"/>
      <c r="AM9" s="192"/>
      <c r="AN9" s="193"/>
      <c r="AO9" s="192"/>
      <c r="AP9" s="193"/>
      <c r="AQ9" s="194">
        <v>2</v>
      </c>
      <c r="AR9" s="195"/>
      <c r="AS9" s="194">
        <v>1</v>
      </c>
      <c r="AT9" s="195"/>
      <c r="AU9" s="196"/>
      <c r="AV9" s="195"/>
      <c r="AW9" s="196"/>
      <c r="AX9" s="195"/>
      <c r="AY9" s="182" t="s">
        <v>173</v>
      </c>
      <c r="AZ9" s="30" t="s">
        <v>203</v>
      </c>
      <c r="BA9" s="31" t="s">
        <v>135</v>
      </c>
      <c r="BB9" s="33">
        <v>1</v>
      </c>
      <c r="BC9" s="31" t="s">
        <v>135</v>
      </c>
      <c r="BD9" s="31" t="s">
        <v>135</v>
      </c>
      <c r="BE9" s="31" t="s">
        <v>135</v>
      </c>
      <c r="BF9" s="31" t="s">
        <v>135</v>
      </c>
      <c r="BG9" s="31" t="s">
        <v>135</v>
      </c>
      <c r="BH9" s="97">
        <f t="shared" ca="1" si="14"/>
        <v>13.913812174478288</v>
      </c>
      <c r="BI9" s="97">
        <f t="shared" ca="1" si="15"/>
        <v>1.7967757280680268</v>
      </c>
      <c r="BJ9" s="4">
        <f t="shared" si="16"/>
        <v>10</v>
      </c>
      <c r="BK9" s="4">
        <f t="shared" ca="1" si="17"/>
        <v>13.858521637706785</v>
      </c>
      <c r="BL9" s="4">
        <f t="shared" si="18"/>
        <v>28.571428571428573</v>
      </c>
      <c r="BM9" s="4">
        <f t="shared" ref="BM9:BM35" ca="1" si="32">(100*CD9)/CD$4</f>
        <v>86.342454975028446</v>
      </c>
      <c r="BN9" s="4">
        <f t="shared" si="19"/>
        <v>20</v>
      </c>
      <c r="BO9" s="4">
        <f t="shared" ca="1" si="20"/>
        <v>25.709290408150963</v>
      </c>
      <c r="BP9" s="4">
        <f t="shared" si="21"/>
        <v>33.333333333333336</v>
      </c>
      <c r="BQ9" s="4">
        <f t="shared" si="22"/>
        <v>4.166666666666667</v>
      </c>
      <c r="BR9" s="21">
        <f t="shared" si="23"/>
        <v>23.970755678072752</v>
      </c>
      <c r="BS9" s="4">
        <f t="shared" ca="1" si="24"/>
        <v>0</v>
      </c>
      <c r="BT9" s="4">
        <f t="shared" ca="1" si="25"/>
        <v>15</v>
      </c>
      <c r="BU9" s="11">
        <f t="shared" ca="1" si="26"/>
        <v>10.869565217391305</v>
      </c>
      <c r="BV9" s="22">
        <f t="shared" ca="1" si="27"/>
        <v>4.1533333333333333</v>
      </c>
      <c r="BW9" s="22">
        <f t="shared" ca="1" si="28"/>
        <v>2</v>
      </c>
      <c r="BX9" s="22">
        <f t="shared" ca="1" si="29"/>
        <v>2</v>
      </c>
      <c r="BY9" s="22">
        <f t="shared" ca="1" si="30"/>
        <v>2</v>
      </c>
      <c r="BZ9" s="22">
        <f t="shared" ref="BZ9:BZ34" ca="1" si="33">AVERAGE(BV9:BY9)</f>
        <v>2.5383333333333331</v>
      </c>
      <c r="CA9" s="22">
        <f t="shared" ref="CA9:CA21" ca="1" si="34">($W9*$W$3+$X9*$X$3+$Y9*$Y$3+$Z9*$Z$3+$AA9*$AA$3+$AB9*$AB$3+AC9*$AC48+AD9*$AD$3+AE9*$AE$3+AF9*$AF$3+AG9*$AG$3+AH9*$AH$3+AI9*$AI$3+AJ9*$AJ$3+AK9*$AK$3+AL9*$AL$3+AM9*$AM$3+AN9*$AN$3+AO9*$AO$3+AP9*$AP$3)/2*($K9/2+$L9/2)*5/BT9/($L9/2)^2/($K9/2)^2*$CA$3</f>
        <v>0.21153008355940955</v>
      </c>
      <c r="CB9" s="22">
        <f t="shared" ref="CB9:CB21" ca="1" si="35">($W9*$W$3+$X9*$X$3+$Y9*$Y$3+$Z9*$Z$3+$AA9*$AA$3+$AB9*$AB$3+AC9*$AC48+AD9*$AD$3+AE9*$AE$3+AF9*$AF$3+AG9*$AG$3+AH9*$AH$3+AI9*$AI$3+AJ9*$AJ$3+AK9*$AK$3+AL9*$AL$3+AM9*$AM$3+AN9*$AN$3+AO9*$AO$3+AP9*$AP$3)/2*($K9/2+$J9/2)*5/BT9/($J9/2)^2/($K9/2)^2*$CA$3</f>
        <v>2.2503663562209082E-2</v>
      </c>
      <c r="CC9" s="22">
        <f t="shared" ref="CC9:CC21" ca="1" si="36">($W9*$W$3+$X9*$X$3+$Y9*$Y$3+$Z9*$Z$3+$AA9*$AA$3+$AB9*$AB$3+AC9*$AC48+AD9*$AD$3+AE9*$AE$3+AF9*$AF$3+AG9*$AG$3+AH9*$AH$3+AI9*$AI$3+AJ9*$AJ$3+AK9*$AK$3+AL9*$AL$3+AM9*$AM$3+AN9*$AN$3+AO9*$AO$3+AP9*$AP$3)/2*($J9/2+$L9/2)*5/BT9/($L9/2)^2/($J9/2)^2*$CA$3</f>
        <v>7.6980027658624495E-2</v>
      </c>
      <c r="CD9" s="22">
        <f ca="1">AVERAGE(CA9:CC9)</f>
        <v>0.10367125826008106</v>
      </c>
      <c r="CE9" s="12">
        <f t="shared" ref="CE9:CE35" ca="1" si="37">((AQ9*AQ$7)+((AQ9*AQ$7)*(($C$19/100*BM9)/100)))+((AR9*AR$7)+((+AR9*AR$7)*(($C$20/100*BM9)/100)))+AS9*AS$7+AT9*AT$7+AU9*AU$7+AV9*AV$7+AW9*AW$7+AX9*AX$7</f>
        <v>8.4536981990011384</v>
      </c>
      <c r="CF9" s="6"/>
      <c r="CG9" s="7"/>
      <c r="CH9" s="7"/>
      <c r="CI9" s="7"/>
      <c r="CJ9" s="7"/>
      <c r="CK9" s="7"/>
      <c r="CL9" s="6" t="s">
        <v>15</v>
      </c>
      <c r="CM9" s="23">
        <f ca="1">(Y9*Y7)/BT9</f>
        <v>0</v>
      </c>
      <c r="CN9" s="24">
        <f ca="1">(W9*W7)/BT9</f>
        <v>0.4</v>
      </c>
      <c r="CO9" s="24">
        <f t="shared" ca="1" si="31"/>
        <v>0.4</v>
      </c>
      <c r="CP9" s="105"/>
      <c r="CQ9" s="102"/>
      <c r="CR9" s="102"/>
    </row>
    <row r="10" spans="1:104" ht="31.5" customHeight="1" x14ac:dyDescent="0.2">
      <c r="A10" s="280"/>
      <c r="B10" s="85" t="str">
        <f>BM7</f>
        <v>Agility [%]</v>
      </c>
      <c r="C10" s="35">
        <f ca="1">INDIRECT(("'Settings'!") &amp;LEFT(Evaluations!A$3)&amp;CELL("Row",C5))</f>
        <v>20</v>
      </c>
      <c r="F10" s="57" t="s">
        <v>257</v>
      </c>
      <c r="G10" s="154">
        <v>25</v>
      </c>
      <c r="H10" s="6" t="s">
        <v>6</v>
      </c>
      <c r="I10" s="7" t="s">
        <v>55</v>
      </c>
      <c r="J10" s="6">
        <v>18.5</v>
      </c>
      <c r="K10" s="6">
        <v>8.25</v>
      </c>
      <c r="L10" s="101">
        <v>4.0999999999999996</v>
      </c>
      <c r="M10" s="6">
        <v>15.75</v>
      </c>
      <c r="N10" s="6">
        <v>5</v>
      </c>
      <c r="O10" s="6">
        <v>1</v>
      </c>
      <c r="P10" s="6">
        <v>4</v>
      </c>
      <c r="Q10" s="7">
        <v>2</v>
      </c>
      <c r="R10" s="6" t="s">
        <v>171</v>
      </c>
      <c r="S10" s="6" t="s">
        <v>166</v>
      </c>
      <c r="T10" s="6" t="s">
        <v>199</v>
      </c>
      <c r="U10" s="7">
        <v>2</v>
      </c>
      <c r="V10" s="7" t="s">
        <v>91</v>
      </c>
      <c r="W10" s="190">
        <v>6</v>
      </c>
      <c r="X10" s="191"/>
      <c r="Y10" s="190"/>
      <c r="Z10" s="191"/>
      <c r="AA10" s="190"/>
      <c r="AB10" s="191"/>
      <c r="AC10" s="190"/>
      <c r="AD10" s="191"/>
      <c r="AE10" s="190"/>
      <c r="AF10" s="191"/>
      <c r="AG10" s="192"/>
      <c r="AH10" s="193"/>
      <c r="AI10" s="192">
        <v>1</v>
      </c>
      <c r="AJ10" s="193"/>
      <c r="AK10" s="192"/>
      <c r="AL10" s="193"/>
      <c r="AM10" s="192"/>
      <c r="AN10" s="193"/>
      <c r="AO10" s="192"/>
      <c r="AP10" s="193"/>
      <c r="AQ10" s="194">
        <v>2</v>
      </c>
      <c r="AR10" s="195"/>
      <c r="AS10" s="194">
        <v>1</v>
      </c>
      <c r="AT10" s="195"/>
      <c r="AU10" s="196"/>
      <c r="AV10" s="195"/>
      <c r="AW10" s="196"/>
      <c r="AX10" s="195"/>
      <c r="AY10" s="182" t="s">
        <v>175</v>
      </c>
      <c r="AZ10" s="30" t="s">
        <v>204</v>
      </c>
      <c r="BA10" s="31" t="s">
        <v>135</v>
      </c>
      <c r="BB10" s="33">
        <v>1</v>
      </c>
      <c r="BC10" s="31" t="s">
        <v>135</v>
      </c>
      <c r="BD10" s="31" t="s">
        <v>135</v>
      </c>
      <c r="BE10" s="31" t="s">
        <v>135</v>
      </c>
      <c r="BF10" s="31" t="s">
        <v>135</v>
      </c>
      <c r="BG10" s="31" t="s">
        <v>135</v>
      </c>
      <c r="BH10" s="97">
        <f t="shared" ca="1" si="14"/>
        <v>13.676252477979768</v>
      </c>
      <c r="BI10" s="97">
        <f t="shared" ca="1" si="15"/>
        <v>1.8279861416899608</v>
      </c>
      <c r="BJ10" s="4">
        <f t="shared" si="16"/>
        <v>10</v>
      </c>
      <c r="BK10" s="4">
        <f t="shared" ca="1" si="17"/>
        <v>13.588912098362432</v>
      </c>
      <c r="BL10" s="4">
        <f t="shared" si="18"/>
        <v>28.571428571428573</v>
      </c>
      <c r="BM10" s="4">
        <f t="shared" ca="1" si="32"/>
        <v>82.230909500027096</v>
      </c>
      <c r="BN10" s="4">
        <f t="shared" si="19"/>
        <v>20</v>
      </c>
      <c r="BO10" s="4">
        <f t="shared" ca="1" si="20"/>
        <v>24.485038483953296</v>
      </c>
      <c r="BP10" s="4">
        <f t="shared" si="21"/>
        <v>22.222222222222221</v>
      </c>
      <c r="BQ10" s="4">
        <f t="shared" si="22"/>
        <v>4.166666666666667</v>
      </c>
      <c r="BR10" s="21">
        <f t="shared" si="23"/>
        <v>25.169293461976391</v>
      </c>
      <c r="BS10" s="4">
        <f t="shared" ca="1" si="24"/>
        <v>0</v>
      </c>
      <c r="BT10" s="4">
        <f t="shared" ca="1" si="25"/>
        <v>15.75</v>
      </c>
      <c r="BU10" s="11">
        <f t="shared" ca="1" si="26"/>
        <v>11.413043478260869</v>
      </c>
      <c r="BV10" s="22">
        <f t="shared" ca="1" si="27"/>
        <v>3.9555555555555553</v>
      </c>
      <c r="BW10" s="22">
        <f t="shared" ca="1" si="28"/>
        <v>1.9047619047619047</v>
      </c>
      <c r="BX10" s="22">
        <f t="shared" ca="1" si="29"/>
        <v>1.9047619047619047</v>
      </c>
      <c r="BY10" s="22">
        <f t="shared" ca="1" si="30"/>
        <v>1.9047619047619047</v>
      </c>
      <c r="BZ10" s="22">
        <f t="shared" ca="1" si="33"/>
        <v>2.4174603174603173</v>
      </c>
      <c r="CA10" s="22">
        <f t="shared" ca="1" si="34"/>
        <v>0.20145722243753292</v>
      </c>
      <c r="CB10" s="22">
        <f t="shared" ca="1" si="35"/>
        <v>2.1432060535437222E-2</v>
      </c>
      <c r="CC10" s="22">
        <f t="shared" ca="1" si="36"/>
        <v>7.3314312055832859E-2</v>
      </c>
      <c r="CD10" s="22">
        <f t="shared" ref="CD10:CD35" ca="1" si="38">AVERAGE(CA10:CC10)</f>
        <v>9.8734531676267667E-2</v>
      </c>
      <c r="CE10" s="12">
        <f t="shared" ca="1" si="37"/>
        <v>8.2892363800010838</v>
      </c>
      <c r="CF10" s="6"/>
      <c r="CG10" s="7"/>
      <c r="CH10" s="7"/>
      <c r="CI10" s="7"/>
      <c r="CJ10" s="7"/>
      <c r="CK10" s="7"/>
      <c r="CL10" s="6" t="s">
        <v>15</v>
      </c>
      <c r="CM10" s="23">
        <f ca="1">(Y10*Y7)/BT10</f>
        <v>0</v>
      </c>
      <c r="CN10" s="24">
        <f ca="1">(W10*W7)/BT10</f>
        <v>0.38095238095238093</v>
      </c>
      <c r="CO10" s="24">
        <f t="shared" ca="1" si="31"/>
        <v>0.38095238095238093</v>
      </c>
      <c r="CP10" s="105"/>
      <c r="CQ10" s="102"/>
      <c r="CR10" s="102"/>
    </row>
    <row r="11" spans="1:104" ht="31.5" customHeight="1" x14ac:dyDescent="0.2">
      <c r="A11" s="280"/>
      <c r="B11" s="85" t="str">
        <f>BJ7</f>
        <v>Crew [%]</v>
      </c>
      <c r="C11" s="35">
        <f ca="1">INDIRECT(("'Settings'!") &amp;LEFT(Evaluations!A$3)&amp;CELL("Row",C6))</f>
        <v>10</v>
      </c>
      <c r="F11" s="57" t="s">
        <v>260</v>
      </c>
      <c r="G11" s="154">
        <v>25</v>
      </c>
      <c r="H11" s="6" t="s">
        <v>6</v>
      </c>
      <c r="I11" s="7" t="s">
        <v>56</v>
      </c>
      <c r="J11" s="6">
        <v>18.5</v>
      </c>
      <c r="K11" s="6">
        <v>8.25</v>
      </c>
      <c r="L11" s="101">
        <v>4.0999999999999996</v>
      </c>
      <c r="M11" s="6">
        <v>17</v>
      </c>
      <c r="N11" s="6">
        <v>10</v>
      </c>
      <c r="O11" s="6">
        <v>1</v>
      </c>
      <c r="P11" s="6">
        <v>4</v>
      </c>
      <c r="Q11" s="7">
        <v>2</v>
      </c>
      <c r="R11" s="6" t="s">
        <v>172</v>
      </c>
      <c r="S11" s="6" t="s">
        <v>167</v>
      </c>
      <c r="T11" s="6" t="s">
        <v>199</v>
      </c>
      <c r="U11" s="7">
        <v>2</v>
      </c>
      <c r="V11" s="7" t="s">
        <v>91</v>
      </c>
      <c r="W11" s="190">
        <v>6</v>
      </c>
      <c r="X11" s="191"/>
      <c r="Y11" s="190"/>
      <c r="Z11" s="191"/>
      <c r="AA11" s="190"/>
      <c r="AB11" s="191"/>
      <c r="AC11" s="190"/>
      <c r="AD11" s="191"/>
      <c r="AE11" s="190"/>
      <c r="AF11" s="191"/>
      <c r="AG11" s="192"/>
      <c r="AH11" s="193"/>
      <c r="AI11" s="192">
        <v>1</v>
      </c>
      <c r="AJ11" s="193"/>
      <c r="AK11" s="192"/>
      <c r="AL11" s="193"/>
      <c r="AM11" s="192"/>
      <c r="AN11" s="193"/>
      <c r="AO11" s="192"/>
      <c r="AP11" s="193"/>
      <c r="AQ11" s="194">
        <v>2</v>
      </c>
      <c r="AR11" s="195"/>
      <c r="AS11" s="194">
        <v>1</v>
      </c>
      <c r="AT11" s="195"/>
      <c r="AU11" s="196"/>
      <c r="AV11" s="195"/>
      <c r="AW11" s="196"/>
      <c r="AX11" s="195"/>
      <c r="AY11" s="182" t="s">
        <v>176</v>
      </c>
      <c r="AZ11" s="30" t="s">
        <v>203</v>
      </c>
      <c r="BA11" s="31" t="s">
        <v>135</v>
      </c>
      <c r="BB11" s="33">
        <v>1</v>
      </c>
      <c r="BC11" s="31" t="s">
        <v>135</v>
      </c>
      <c r="BD11" s="31" t="s">
        <v>135</v>
      </c>
      <c r="BE11" s="31" t="s">
        <v>135</v>
      </c>
      <c r="BF11" s="31" t="s">
        <v>135</v>
      </c>
      <c r="BG11" s="31" t="s">
        <v>135</v>
      </c>
      <c r="BH11" s="97">
        <f t="shared" ca="1" si="14"/>
        <v>13.326899983129003</v>
      </c>
      <c r="BI11" s="97">
        <f t="shared" ca="1" si="15"/>
        <v>1.8759051265972124</v>
      </c>
      <c r="BJ11" s="4">
        <f t="shared" si="16"/>
        <v>10</v>
      </c>
      <c r="BK11" s="4">
        <f t="shared" ca="1" si="17"/>
        <v>13.192427481679562</v>
      </c>
      <c r="BL11" s="4">
        <f t="shared" si="18"/>
        <v>28.571428571428573</v>
      </c>
      <c r="BM11" s="4">
        <f t="shared" ca="1" si="32"/>
        <v>76.184519095613325</v>
      </c>
      <c r="BN11" s="4">
        <f t="shared" si="19"/>
        <v>20</v>
      </c>
      <c r="BO11" s="4">
        <f t="shared" ca="1" si="20"/>
        <v>22.684668007192027</v>
      </c>
      <c r="BP11" s="4">
        <f t="shared" si="21"/>
        <v>22.222222222222221</v>
      </c>
      <c r="BQ11" s="4">
        <f t="shared" si="22"/>
        <v>8.3333333333333339</v>
      </c>
      <c r="BR11" s="21">
        <f t="shared" si="23"/>
        <v>27.166856435149121</v>
      </c>
      <c r="BS11" s="4">
        <f t="shared" ca="1" si="24"/>
        <v>0</v>
      </c>
      <c r="BT11" s="4">
        <f t="shared" ca="1" si="25"/>
        <v>17</v>
      </c>
      <c r="BU11" s="11">
        <f t="shared" ca="1" si="26"/>
        <v>12.318840579710145</v>
      </c>
      <c r="BV11" s="22">
        <f t="shared" ca="1" si="27"/>
        <v>3.664705882352941</v>
      </c>
      <c r="BW11" s="22">
        <f t="shared" ca="1" si="28"/>
        <v>1.7647058823529411</v>
      </c>
      <c r="BX11" s="22">
        <f t="shared" ca="1" si="29"/>
        <v>1.7647058823529411</v>
      </c>
      <c r="BY11" s="22">
        <f t="shared" ca="1" si="30"/>
        <v>1.7647058823529411</v>
      </c>
      <c r="BZ11" s="22">
        <f t="shared" ca="1" si="33"/>
        <v>2.2397058823529412</v>
      </c>
      <c r="CA11" s="22">
        <f t="shared" ca="1" si="34"/>
        <v>0.18664419137594965</v>
      </c>
      <c r="CB11" s="22">
        <f t="shared" ca="1" si="35"/>
        <v>1.9856173731360952E-2</v>
      </c>
      <c r="CC11" s="22">
        <f t="shared" ca="1" si="36"/>
        <v>6.7923553816433377E-2</v>
      </c>
      <c r="CD11" s="22">
        <f t="shared" ca="1" si="38"/>
        <v>9.1474639641247982E-2</v>
      </c>
      <c r="CE11" s="12">
        <f t="shared" ca="1" si="37"/>
        <v>8.0473807638245329</v>
      </c>
      <c r="CF11"/>
      <c r="CG11" s="7"/>
      <c r="CH11" s="7"/>
      <c r="CI11" s="7"/>
      <c r="CJ11" s="7"/>
      <c r="CK11" s="7"/>
      <c r="CL11" s="6" t="s">
        <v>15</v>
      </c>
      <c r="CM11" s="23">
        <f ca="1">(Y11*Y7)/BT11</f>
        <v>0</v>
      </c>
      <c r="CN11" s="24">
        <f ca="1">(W11*W7)/BT11</f>
        <v>0.35294117647058826</v>
      </c>
      <c r="CO11" s="24">
        <f t="shared" ca="1" si="31"/>
        <v>0.35294117647058826</v>
      </c>
      <c r="CP11" s="105"/>
      <c r="CQ11" s="102"/>
      <c r="CR11" s="102"/>
    </row>
    <row r="12" spans="1:104" ht="31.5" customHeight="1" x14ac:dyDescent="0.2">
      <c r="A12" s="280"/>
      <c r="B12" s="86" t="s">
        <v>24</v>
      </c>
      <c r="C12" s="96">
        <f ca="1">INDIRECT(("'Settings'!") &amp;LEFT(Evaluations!A$3)&amp;CELL("Row",C7))</f>
        <v>0</v>
      </c>
      <c r="F12" s="57" t="s">
        <v>258</v>
      </c>
      <c r="G12" s="154">
        <v>35</v>
      </c>
      <c r="H12" s="6" t="s">
        <v>6</v>
      </c>
      <c r="I12" s="7" t="s">
        <v>59</v>
      </c>
      <c r="J12" s="6">
        <v>18.5</v>
      </c>
      <c r="K12" s="6">
        <v>8.25</v>
      </c>
      <c r="L12" s="101">
        <v>5</v>
      </c>
      <c r="M12" s="6">
        <v>18.5</v>
      </c>
      <c r="N12" s="6">
        <v>5</v>
      </c>
      <c r="O12" s="6">
        <v>1</v>
      </c>
      <c r="P12" s="6">
        <v>5</v>
      </c>
      <c r="Q12" s="7">
        <v>2</v>
      </c>
      <c r="R12" s="6" t="s">
        <v>177</v>
      </c>
      <c r="S12" s="6" t="s">
        <v>168</v>
      </c>
      <c r="T12" s="6" t="s">
        <v>200</v>
      </c>
      <c r="U12" s="7">
        <v>3</v>
      </c>
      <c r="V12" s="7" t="s">
        <v>58</v>
      </c>
      <c r="W12" s="190">
        <v>8</v>
      </c>
      <c r="X12" s="191"/>
      <c r="Y12" s="190"/>
      <c r="Z12" s="191"/>
      <c r="AA12" s="190"/>
      <c r="AB12" s="191"/>
      <c r="AC12" s="190"/>
      <c r="AD12" s="191"/>
      <c r="AE12" s="190"/>
      <c r="AF12" s="191"/>
      <c r="AG12" s="192"/>
      <c r="AH12" s="193"/>
      <c r="AI12" s="192">
        <v>1</v>
      </c>
      <c r="AJ12" s="193"/>
      <c r="AK12" s="192"/>
      <c r="AL12" s="193"/>
      <c r="AM12" s="192"/>
      <c r="AN12" s="193"/>
      <c r="AO12" s="192"/>
      <c r="AP12" s="193"/>
      <c r="AQ12" s="194">
        <v>4</v>
      </c>
      <c r="AR12" s="195"/>
      <c r="AS12" s="194">
        <v>1</v>
      </c>
      <c r="AT12" s="195"/>
      <c r="AU12" s="196"/>
      <c r="AV12" s="195"/>
      <c r="AW12" s="196"/>
      <c r="AX12" s="195"/>
      <c r="AY12" s="182" t="s">
        <v>173</v>
      </c>
      <c r="AZ12" s="33" t="s">
        <v>125</v>
      </c>
      <c r="BA12" s="31" t="s">
        <v>135</v>
      </c>
      <c r="BB12" s="30" t="s">
        <v>174</v>
      </c>
      <c r="BC12" s="31" t="s">
        <v>135</v>
      </c>
      <c r="BD12" s="31" t="s">
        <v>135</v>
      </c>
      <c r="BE12" s="31" t="s">
        <v>135</v>
      </c>
      <c r="BF12" s="31" t="s">
        <v>135</v>
      </c>
      <c r="BG12" s="31" t="s">
        <v>135</v>
      </c>
      <c r="BH12" s="97">
        <f t="shared" ca="1" si="14"/>
        <v>15.673288693868839</v>
      </c>
      <c r="BI12" s="97">
        <f t="shared" ca="1" si="15"/>
        <v>2.2330986612714847</v>
      </c>
      <c r="BJ12" s="4">
        <f t="shared" si="16"/>
        <v>10</v>
      </c>
      <c r="BK12" s="4">
        <f t="shared" ca="1" si="17"/>
        <v>19.697730379849784</v>
      </c>
      <c r="BL12" s="4">
        <f t="shared" si="18"/>
        <v>28.571428571428573</v>
      </c>
      <c r="BM12" s="4">
        <f t="shared" ca="1" si="32"/>
        <v>62.695194146354581</v>
      </c>
      <c r="BN12" s="4">
        <f t="shared" si="19"/>
        <v>25</v>
      </c>
      <c r="BO12" s="4">
        <f t="shared" ca="1" si="20"/>
        <v>26.32018888123066</v>
      </c>
      <c r="BP12" s="4">
        <f t="shared" si="21"/>
        <v>33.333333333333336</v>
      </c>
      <c r="BQ12" s="4">
        <f t="shared" si="22"/>
        <v>4.166666666666667</v>
      </c>
      <c r="BR12" s="21">
        <f t="shared" si="23"/>
        <v>24.242424242424242</v>
      </c>
      <c r="BS12" s="4">
        <f t="shared" ca="1" si="24"/>
        <v>0</v>
      </c>
      <c r="BT12" s="4">
        <f t="shared" ca="1" si="25"/>
        <v>18.5</v>
      </c>
      <c r="BU12" s="11">
        <f t="shared" ca="1" si="26"/>
        <v>13.405797101449275</v>
      </c>
      <c r="BV12" s="22">
        <f t="shared" ca="1" si="27"/>
        <v>3.9081081081081082</v>
      </c>
      <c r="BW12" s="22">
        <f t="shared" ca="1" si="28"/>
        <v>2.1621621621621623</v>
      </c>
      <c r="BX12" s="22">
        <f t="shared" ca="1" si="29"/>
        <v>2.1621621621621623</v>
      </c>
      <c r="BY12" s="22">
        <f t="shared" ca="1" si="30"/>
        <v>2.1621621621621623</v>
      </c>
      <c r="BZ12" s="22">
        <f t="shared" ca="1" si="33"/>
        <v>2.5986486486486484</v>
      </c>
      <c r="CA12" s="22">
        <f t="shared" ca="1" si="34"/>
        <v>0.15053807294687432</v>
      </c>
      <c r="CB12" s="22">
        <f t="shared" ca="1" si="35"/>
        <v>2.2199889473538809E-2</v>
      </c>
      <c r="CC12" s="22">
        <f t="shared" ca="1" si="36"/>
        <v>5.3096118828230683E-2</v>
      </c>
      <c r="CD12" s="22">
        <f t="shared" ca="1" si="38"/>
        <v>7.5278027082881269E-2</v>
      </c>
      <c r="CE12" s="12">
        <f t="shared" ca="1" si="37"/>
        <v>12.015615531708367</v>
      </c>
      <c r="CF12" s="6"/>
      <c r="CG12" s="7"/>
      <c r="CH12" s="7"/>
      <c r="CI12" s="7"/>
      <c r="CJ12" s="7"/>
      <c r="CK12" s="7"/>
      <c r="CL12" s="6" t="s">
        <v>15</v>
      </c>
      <c r="CM12" s="23">
        <f ca="1">(Y12*Y7)/BT12</f>
        <v>0</v>
      </c>
      <c r="CN12" s="24">
        <f ca="1">(W12*W7)/BT12</f>
        <v>0.43243243243243246</v>
      </c>
      <c r="CO12" s="24">
        <f t="shared" ca="1" si="31"/>
        <v>0.43243243243243246</v>
      </c>
      <c r="CP12" s="105"/>
      <c r="CQ12" s="102"/>
      <c r="CR12" s="102"/>
    </row>
    <row r="13" spans="1:104" ht="31.5" customHeight="1" x14ac:dyDescent="0.2">
      <c r="A13" s="280"/>
      <c r="B13" s="85" t="str">
        <f>BN7</f>
        <v>Upgrade [%]</v>
      </c>
      <c r="C13" s="35">
        <f ca="1">INDIRECT(("'Settings'!") &amp;LEFT(Evaluations!A$3)&amp;CELL("Row",C8))</f>
        <v>15</v>
      </c>
      <c r="F13" s="57" t="s">
        <v>259</v>
      </c>
      <c r="G13" s="154">
        <v>25</v>
      </c>
      <c r="H13" s="6" t="s">
        <v>6</v>
      </c>
      <c r="I13" s="7" t="s">
        <v>57</v>
      </c>
      <c r="J13" s="6">
        <v>18.5</v>
      </c>
      <c r="K13" s="6">
        <v>8.25</v>
      </c>
      <c r="L13" s="101">
        <v>4.0999999999999996</v>
      </c>
      <c r="M13" s="6">
        <v>16.5</v>
      </c>
      <c r="N13" s="6">
        <v>5</v>
      </c>
      <c r="O13" s="6">
        <v>1</v>
      </c>
      <c r="P13" s="6">
        <v>4</v>
      </c>
      <c r="Q13" s="7">
        <v>2</v>
      </c>
      <c r="R13" s="6" t="s">
        <v>178</v>
      </c>
      <c r="S13" s="6" t="s">
        <v>168</v>
      </c>
      <c r="T13" s="6" t="s">
        <v>200</v>
      </c>
      <c r="U13" s="7">
        <v>2</v>
      </c>
      <c r="V13" s="7" t="s">
        <v>58</v>
      </c>
      <c r="W13" s="190">
        <v>8</v>
      </c>
      <c r="X13" s="191"/>
      <c r="Y13" s="190"/>
      <c r="Z13" s="191"/>
      <c r="AA13" s="190"/>
      <c r="AB13" s="191"/>
      <c r="AC13" s="190"/>
      <c r="AD13" s="191"/>
      <c r="AE13" s="190"/>
      <c r="AF13" s="191"/>
      <c r="AG13" s="192"/>
      <c r="AH13" s="193"/>
      <c r="AI13" s="192">
        <v>1</v>
      </c>
      <c r="AJ13" s="193"/>
      <c r="AK13" s="192"/>
      <c r="AL13" s="193"/>
      <c r="AM13" s="192"/>
      <c r="AN13" s="193"/>
      <c r="AO13" s="192"/>
      <c r="AP13" s="193"/>
      <c r="AQ13" s="194">
        <v>2</v>
      </c>
      <c r="AR13" s="195"/>
      <c r="AS13" s="194">
        <v>1</v>
      </c>
      <c r="AT13" s="195"/>
      <c r="AU13" s="196"/>
      <c r="AV13" s="195"/>
      <c r="AW13" s="196"/>
      <c r="AX13" s="195"/>
      <c r="AY13" s="182" t="s">
        <v>306</v>
      </c>
      <c r="AZ13" s="30" t="s">
        <v>307</v>
      </c>
      <c r="BA13" s="31" t="s">
        <v>135</v>
      </c>
      <c r="BB13" s="30" t="s">
        <v>174</v>
      </c>
      <c r="BC13" s="31" t="s">
        <v>135</v>
      </c>
      <c r="BD13" s="31" t="s">
        <v>135</v>
      </c>
      <c r="BE13" s="31" t="s">
        <v>135</v>
      </c>
      <c r="BF13" s="31" t="s">
        <v>135</v>
      </c>
      <c r="BG13" s="31" t="s">
        <v>135</v>
      </c>
      <c r="BH13" s="97">
        <f t="shared" ca="1" si="14"/>
        <v>14.604113217256003</v>
      </c>
      <c r="BI13" s="97">
        <f t="shared" ca="1" si="15"/>
        <v>1.7118464933879294</v>
      </c>
      <c r="BJ13" s="4">
        <f t="shared" si="16"/>
        <v>10</v>
      </c>
      <c r="BK13" s="4">
        <f t="shared" ca="1" si="17"/>
        <v>14.459108553037344</v>
      </c>
      <c r="BL13" s="4">
        <f t="shared" si="18"/>
        <v>28.571428571428573</v>
      </c>
      <c r="BM13" s="4">
        <f t="shared" ca="1" si="32"/>
        <v>95.5014054338195</v>
      </c>
      <c r="BN13" s="4">
        <f t="shared" si="19"/>
        <v>20</v>
      </c>
      <c r="BO13" s="4">
        <f t="shared" ca="1" si="20"/>
        <v>29.510514806228318</v>
      </c>
      <c r="BP13" s="4">
        <f t="shared" si="21"/>
        <v>22.222222222222221</v>
      </c>
      <c r="BQ13" s="4">
        <f t="shared" si="22"/>
        <v>4.166666666666667</v>
      </c>
      <c r="BR13" s="21">
        <f t="shared" si="23"/>
        <v>26.36783124588003</v>
      </c>
      <c r="BS13" s="4">
        <f t="shared" ca="1" si="24"/>
        <v>0</v>
      </c>
      <c r="BT13" s="4">
        <f t="shared" ca="1" si="25"/>
        <v>16.5</v>
      </c>
      <c r="BU13" s="11">
        <f t="shared" ca="1" si="26"/>
        <v>11.956521739130435</v>
      </c>
      <c r="BV13" s="22">
        <f t="shared" ca="1" si="27"/>
        <v>4.3818181818181818</v>
      </c>
      <c r="BW13" s="22">
        <f t="shared" ca="1" si="28"/>
        <v>2.4242424242424243</v>
      </c>
      <c r="BX13" s="22">
        <f t="shared" ca="1" si="29"/>
        <v>2.4242424242424243</v>
      </c>
      <c r="BY13" s="22">
        <f t="shared" ca="1" si="30"/>
        <v>2.4242424242424243</v>
      </c>
      <c r="BZ13" s="22">
        <f t="shared" ca="1" si="33"/>
        <v>2.9136363636363636</v>
      </c>
      <c r="CA13" s="22">
        <f t="shared" ca="1" si="34"/>
        <v>0.23396856479584058</v>
      </c>
      <c r="CB13" s="22">
        <f t="shared" ca="1" si="35"/>
        <v>2.4890785167301085E-2</v>
      </c>
      <c r="CC13" s="22">
        <f t="shared" ca="1" si="36"/>
        <v>8.5145839713026014E-2</v>
      </c>
      <c r="CD13" s="22">
        <f t="shared" ca="1" si="38"/>
        <v>0.11466839655872256</v>
      </c>
      <c r="CE13" s="12">
        <f t="shared" ca="1" si="37"/>
        <v>8.8200562173527803</v>
      </c>
      <c r="CF13" s="6"/>
      <c r="CG13" s="7"/>
      <c r="CH13" s="7"/>
      <c r="CI13" s="7"/>
      <c r="CJ13" s="7"/>
      <c r="CK13" s="7"/>
      <c r="CL13" s="6" t="s">
        <v>15</v>
      </c>
      <c r="CM13" s="23">
        <f ca="1">(Y13*Y7)/BT13</f>
        <v>0</v>
      </c>
      <c r="CN13" s="24">
        <f ca="1">(W13*W7)/BT13</f>
        <v>0.48484848484848486</v>
      </c>
      <c r="CO13" s="24">
        <f t="shared" ca="1" si="31"/>
        <v>0.48484848484848486</v>
      </c>
      <c r="CP13" s="105"/>
      <c r="CQ13" s="102"/>
      <c r="CR13" s="102"/>
    </row>
    <row r="14" spans="1:104" ht="31.5" customHeight="1" x14ac:dyDescent="0.2">
      <c r="A14" s="280"/>
      <c r="B14" s="85" t="str">
        <f>BL7</f>
        <v>Powerplant [%]</v>
      </c>
      <c r="C14" s="35">
        <f ca="1">INDIRECT(("'Settings'!") &amp;LEFT(Evaluations!A$3)&amp;CELL("Row",C9))</f>
        <v>10</v>
      </c>
      <c r="F14" s="57" t="s">
        <v>127</v>
      </c>
      <c r="G14" s="154">
        <v>55</v>
      </c>
      <c r="H14" s="6" t="s">
        <v>4</v>
      </c>
      <c r="I14" s="7" t="s">
        <v>233</v>
      </c>
      <c r="J14" s="6">
        <v>24</v>
      </c>
      <c r="K14" s="6">
        <v>16</v>
      </c>
      <c r="L14" s="101">
        <v>7</v>
      </c>
      <c r="M14" s="6">
        <v>20</v>
      </c>
      <c r="N14" s="6">
        <v>8</v>
      </c>
      <c r="O14" s="6">
        <v>1</v>
      </c>
      <c r="P14" s="6">
        <v>6</v>
      </c>
      <c r="Q14" s="7">
        <v>3</v>
      </c>
      <c r="R14" s="6" t="s">
        <v>70</v>
      </c>
      <c r="S14" s="6" t="s">
        <v>71</v>
      </c>
      <c r="T14" s="6" t="s">
        <v>97</v>
      </c>
      <c r="U14" s="7">
        <v>3</v>
      </c>
      <c r="V14" s="7" t="s">
        <v>58</v>
      </c>
      <c r="W14" s="190">
        <v>12</v>
      </c>
      <c r="X14" s="191"/>
      <c r="Y14" s="190"/>
      <c r="Z14" s="191"/>
      <c r="AA14" s="190"/>
      <c r="AB14" s="191"/>
      <c r="AC14" s="190"/>
      <c r="AD14" s="191"/>
      <c r="AE14" s="190"/>
      <c r="AF14" s="191"/>
      <c r="AG14" s="192"/>
      <c r="AH14" s="193"/>
      <c r="AI14" s="192"/>
      <c r="AJ14" s="193">
        <v>1</v>
      </c>
      <c r="AK14" s="192"/>
      <c r="AL14" s="193"/>
      <c r="AM14" s="192"/>
      <c r="AN14" s="193"/>
      <c r="AO14" s="192"/>
      <c r="AP14" s="193"/>
      <c r="AQ14" s="194">
        <v>2</v>
      </c>
      <c r="AR14" s="195">
        <v>1</v>
      </c>
      <c r="AS14" s="194">
        <v>2</v>
      </c>
      <c r="AT14" s="195"/>
      <c r="AU14" s="196"/>
      <c r="AV14" s="195"/>
      <c r="AW14" s="196"/>
      <c r="AX14" s="195"/>
      <c r="AY14" s="182"/>
      <c r="AZ14" s="30" t="s">
        <v>308</v>
      </c>
      <c r="BA14" s="33" t="s">
        <v>309</v>
      </c>
      <c r="BB14" s="33" t="s">
        <v>310</v>
      </c>
      <c r="BC14" s="31" t="s">
        <v>135</v>
      </c>
      <c r="BD14" s="31" t="s">
        <v>135</v>
      </c>
      <c r="BE14" s="31" t="s">
        <v>135</v>
      </c>
      <c r="BF14" s="31" t="s">
        <v>135</v>
      </c>
      <c r="BG14" s="31" t="s">
        <v>135</v>
      </c>
      <c r="BH14" s="97">
        <f t="shared" ca="1" si="14"/>
        <v>19.654381070798319</v>
      </c>
      <c r="BI14" s="97">
        <f t="shared" ca="1" si="15"/>
        <v>2.7983582796060045</v>
      </c>
      <c r="BJ14" s="4">
        <f t="shared" si="16"/>
        <v>10</v>
      </c>
      <c r="BK14" s="4">
        <f t="shared" ca="1" si="17"/>
        <v>18.739601656603796</v>
      </c>
      <c r="BL14" s="4">
        <f t="shared" si="18"/>
        <v>42.857142857142854</v>
      </c>
      <c r="BM14" s="4">
        <f t="shared" ca="1" si="32"/>
        <v>23.852616842138623</v>
      </c>
      <c r="BN14" s="4">
        <f t="shared" si="19"/>
        <v>30</v>
      </c>
      <c r="BO14" s="4">
        <f t="shared" ca="1" si="20"/>
        <v>36.519262072707548</v>
      </c>
      <c r="BP14" s="4">
        <f t="shared" si="21"/>
        <v>33.333333333333336</v>
      </c>
      <c r="BQ14" s="4">
        <f t="shared" si="22"/>
        <v>6.666666666666667</v>
      </c>
      <c r="BR14" s="21">
        <f t="shared" si="23"/>
        <v>7.4404761904761907</v>
      </c>
      <c r="BS14" s="4">
        <f t="shared" ca="1" si="24"/>
        <v>0</v>
      </c>
      <c r="BT14" s="4">
        <f t="shared" ca="1" si="25"/>
        <v>20</v>
      </c>
      <c r="BU14" s="11">
        <f t="shared" ca="1" si="26"/>
        <v>14.492753623188406</v>
      </c>
      <c r="BV14" s="22">
        <f t="shared" ca="1" si="27"/>
        <v>5.4224999999999994</v>
      </c>
      <c r="BW14" s="22">
        <f t="shared" ca="1" si="28"/>
        <v>3</v>
      </c>
      <c r="BX14" s="22">
        <f t="shared" ca="1" si="29"/>
        <v>3</v>
      </c>
      <c r="BY14" s="22">
        <f t="shared" ca="1" si="30"/>
        <v>3</v>
      </c>
      <c r="BZ14" s="22">
        <f t="shared" ca="1" si="33"/>
        <v>3.6056249999999999</v>
      </c>
      <c r="CA14" s="22">
        <f t="shared" ca="1" si="34"/>
        <v>4.918165763518783E-2</v>
      </c>
      <c r="CB14" s="22">
        <f t="shared" ca="1" si="35"/>
        <v>7.276271811969214E-3</v>
      </c>
      <c r="CC14" s="22">
        <f t="shared" ca="1" si="36"/>
        <v>2.9461476071320245E-2</v>
      </c>
      <c r="CD14" s="22">
        <f t="shared" ca="1" si="38"/>
        <v>2.863980183949243E-2</v>
      </c>
      <c r="CE14" s="12">
        <f t="shared" ca="1" si="37"/>
        <v>11.431157010528317</v>
      </c>
      <c r="CF14" s="6"/>
      <c r="CG14" s="7"/>
      <c r="CH14" s="7"/>
      <c r="CI14" s="7"/>
      <c r="CJ14" s="7"/>
      <c r="CK14" s="7"/>
      <c r="CL14" s="6" t="s">
        <v>15</v>
      </c>
      <c r="CM14" s="23">
        <f ca="1">(Z14*Z7)/BT14</f>
        <v>0</v>
      </c>
      <c r="CN14" s="24">
        <f ca="1">(W14*W7)/BT14</f>
        <v>0.6</v>
      </c>
      <c r="CO14" s="24">
        <f t="shared" ca="1" si="31"/>
        <v>0.6</v>
      </c>
      <c r="CP14" s="105"/>
      <c r="CQ14" s="102"/>
      <c r="CR14" s="102"/>
    </row>
    <row r="15" spans="1:104" ht="31.5" customHeight="1" x14ac:dyDescent="0.2">
      <c r="A15" s="280"/>
      <c r="B15" s="85" t="str">
        <f>BK7</f>
        <v>Firepower [%]</v>
      </c>
      <c r="C15" s="35">
        <f ca="1">INDIRECT(("'Settings'!") &amp;LEFT(Evaluations!A$3)&amp;CELL("Row",C10))</f>
        <v>20</v>
      </c>
      <c r="F15" s="57" t="s">
        <v>73</v>
      </c>
      <c r="G15" s="154">
        <v>65</v>
      </c>
      <c r="H15" s="6" t="s">
        <v>4</v>
      </c>
      <c r="I15" s="7" t="s">
        <v>54</v>
      </c>
      <c r="J15" s="6">
        <v>24</v>
      </c>
      <c r="K15" s="6">
        <v>16</v>
      </c>
      <c r="L15" s="101">
        <v>7</v>
      </c>
      <c r="M15" s="6">
        <v>23</v>
      </c>
      <c r="N15" s="6">
        <v>8</v>
      </c>
      <c r="O15" s="6">
        <v>1</v>
      </c>
      <c r="P15" s="6">
        <v>6</v>
      </c>
      <c r="Q15" s="7">
        <v>3</v>
      </c>
      <c r="R15" s="6" t="s">
        <v>93</v>
      </c>
      <c r="S15" s="6" t="s">
        <v>95</v>
      </c>
      <c r="T15" s="6" t="s">
        <v>97</v>
      </c>
      <c r="U15" s="7">
        <v>3</v>
      </c>
      <c r="V15" s="7" t="s">
        <v>58</v>
      </c>
      <c r="W15" s="190">
        <v>12</v>
      </c>
      <c r="X15" s="191"/>
      <c r="Y15" s="190"/>
      <c r="Z15" s="191"/>
      <c r="AA15" s="190"/>
      <c r="AB15" s="191"/>
      <c r="AC15" s="190"/>
      <c r="AD15" s="191"/>
      <c r="AE15" s="190"/>
      <c r="AF15" s="191"/>
      <c r="AG15" s="192"/>
      <c r="AH15" s="193"/>
      <c r="AI15" s="192"/>
      <c r="AJ15" s="193">
        <v>1</v>
      </c>
      <c r="AK15" s="192"/>
      <c r="AL15" s="193"/>
      <c r="AM15" s="192"/>
      <c r="AN15" s="193"/>
      <c r="AO15" s="192"/>
      <c r="AP15" s="193"/>
      <c r="AQ15" s="194">
        <v>2</v>
      </c>
      <c r="AR15" s="195">
        <v>1</v>
      </c>
      <c r="AS15" s="194">
        <v>2</v>
      </c>
      <c r="AT15" s="195"/>
      <c r="AU15" s="196"/>
      <c r="AV15" s="195"/>
      <c r="AW15" s="196"/>
      <c r="AX15" s="195"/>
      <c r="AY15" s="182" t="s">
        <v>311</v>
      </c>
      <c r="AZ15" s="30" t="s">
        <v>308</v>
      </c>
      <c r="BA15" s="30" t="s">
        <v>98</v>
      </c>
      <c r="BB15" s="33" t="s">
        <v>310</v>
      </c>
      <c r="BC15" s="31" t="s">
        <v>135</v>
      </c>
      <c r="BD15" s="31" t="s">
        <v>135</v>
      </c>
      <c r="BE15" s="31" t="s">
        <v>135</v>
      </c>
      <c r="BF15" s="31" t="s">
        <v>135</v>
      </c>
      <c r="BG15" s="31" t="s">
        <v>135</v>
      </c>
      <c r="BH15" s="97">
        <f t="shared" ca="1" si="14"/>
        <v>18.87866962067179</v>
      </c>
      <c r="BI15" s="97">
        <f t="shared" ca="1" si="15"/>
        <v>3.4430392239517884</v>
      </c>
      <c r="BJ15" s="4">
        <f t="shared" si="16"/>
        <v>10</v>
      </c>
      <c r="BK15" s="4">
        <f t="shared" ca="1" si="17"/>
        <v>18.433580913083848</v>
      </c>
      <c r="BL15" s="4">
        <f t="shared" si="18"/>
        <v>42.857142857142854</v>
      </c>
      <c r="BM15" s="4">
        <f t="shared" ca="1" si="32"/>
        <v>20.74140594968576</v>
      </c>
      <c r="BN15" s="4">
        <f t="shared" si="19"/>
        <v>30</v>
      </c>
      <c r="BO15" s="4">
        <f t="shared" ca="1" si="20"/>
        <v>31.755880063223952</v>
      </c>
      <c r="BP15" s="4">
        <f t="shared" si="21"/>
        <v>33.333333333333336</v>
      </c>
      <c r="BQ15" s="4">
        <f t="shared" si="22"/>
        <v>6.666666666666667</v>
      </c>
      <c r="BR15" s="21">
        <f t="shared" si="23"/>
        <v>8.5565476190476186</v>
      </c>
      <c r="BS15" s="4">
        <f t="shared" ca="1" si="24"/>
        <v>0</v>
      </c>
      <c r="BT15" s="4">
        <f t="shared" ca="1" si="25"/>
        <v>23</v>
      </c>
      <c r="BU15" s="11">
        <f t="shared" ca="1" si="26"/>
        <v>16.666666666666668</v>
      </c>
      <c r="BV15" s="22">
        <f t="shared" ca="1" si="27"/>
        <v>4.7152173913043471</v>
      </c>
      <c r="BW15" s="22">
        <f t="shared" ca="1" si="28"/>
        <v>2.6086956521739131</v>
      </c>
      <c r="BX15" s="22">
        <f t="shared" ca="1" si="29"/>
        <v>2.6086956521739131</v>
      </c>
      <c r="BY15" s="22">
        <f t="shared" ca="1" si="30"/>
        <v>2.6086956521739131</v>
      </c>
      <c r="BZ15" s="22">
        <f t="shared" ca="1" si="33"/>
        <v>3.135326086956522</v>
      </c>
      <c r="CA15" s="22">
        <f t="shared" ca="1" si="34"/>
        <v>4.2766658813206807E-2</v>
      </c>
      <c r="CB15" s="22">
        <f t="shared" ca="1" si="35"/>
        <v>6.3271928799732303E-3</v>
      </c>
      <c r="CC15" s="22">
        <f t="shared" ca="1" si="36"/>
        <v>2.5618674844626304E-2</v>
      </c>
      <c r="CD15" s="22">
        <f t="shared" ca="1" si="38"/>
        <v>2.4904175512602114E-2</v>
      </c>
      <c r="CE15" s="12">
        <f t="shared" ca="1" si="37"/>
        <v>11.244484356981147</v>
      </c>
      <c r="CF15" s="6"/>
      <c r="CG15" s="7"/>
      <c r="CH15" s="7"/>
      <c r="CI15" s="7"/>
      <c r="CJ15" s="7"/>
      <c r="CK15" s="7"/>
      <c r="CL15" s="6" t="s">
        <v>15</v>
      </c>
      <c r="CM15" s="23">
        <f ca="1">(Z15*Z7)/BT15</f>
        <v>0</v>
      </c>
      <c r="CN15" s="24">
        <f ca="1">(W15*W7)/BT15</f>
        <v>0.52173913043478259</v>
      </c>
      <c r="CO15" s="24">
        <f t="shared" ca="1" si="31"/>
        <v>0.52173913043478259</v>
      </c>
      <c r="CP15" s="105"/>
      <c r="CQ15" s="102"/>
      <c r="CR15" s="102"/>
    </row>
    <row r="16" spans="1:104" ht="31.5" customHeight="1" x14ac:dyDescent="0.2">
      <c r="A16" s="281"/>
      <c r="B16" s="85" t="s">
        <v>213</v>
      </c>
      <c r="C16" s="35">
        <f ca="1">INDIRECT(("'Settings'!") &amp;LEFT(Evaluations!A$3)&amp;CELL("Row",C11))</f>
        <v>10</v>
      </c>
      <c r="F16" s="57" t="s">
        <v>66</v>
      </c>
      <c r="G16" s="154">
        <v>70</v>
      </c>
      <c r="H16" s="6" t="s">
        <v>4</v>
      </c>
      <c r="I16" s="7" t="s">
        <v>55</v>
      </c>
      <c r="J16" s="6">
        <v>24</v>
      </c>
      <c r="K16" s="6">
        <v>16</v>
      </c>
      <c r="L16" s="101">
        <v>7</v>
      </c>
      <c r="M16" s="6">
        <v>21.5</v>
      </c>
      <c r="N16" s="6">
        <v>8</v>
      </c>
      <c r="O16" s="6">
        <v>1</v>
      </c>
      <c r="P16" s="6">
        <v>6</v>
      </c>
      <c r="Q16" s="7">
        <v>3</v>
      </c>
      <c r="R16" s="6" t="s">
        <v>96</v>
      </c>
      <c r="S16" s="6" t="s">
        <v>71</v>
      </c>
      <c r="T16" s="6" t="s">
        <v>97</v>
      </c>
      <c r="U16" s="7">
        <v>3</v>
      </c>
      <c r="V16" s="7" t="s">
        <v>68</v>
      </c>
      <c r="W16" s="190">
        <v>12</v>
      </c>
      <c r="X16" s="191"/>
      <c r="Y16" s="190"/>
      <c r="Z16" s="191"/>
      <c r="AA16" s="190"/>
      <c r="AB16" s="191"/>
      <c r="AC16" s="190"/>
      <c r="AD16" s="191"/>
      <c r="AE16" s="190"/>
      <c r="AF16" s="191"/>
      <c r="AG16" s="192"/>
      <c r="AH16" s="193"/>
      <c r="AI16" s="192"/>
      <c r="AJ16" s="193">
        <v>1</v>
      </c>
      <c r="AK16" s="192"/>
      <c r="AL16" s="193"/>
      <c r="AM16" s="192"/>
      <c r="AN16" s="193"/>
      <c r="AO16" s="192"/>
      <c r="AP16" s="193"/>
      <c r="AQ16" s="194">
        <v>2</v>
      </c>
      <c r="AR16" s="195">
        <v>1</v>
      </c>
      <c r="AS16" s="194">
        <v>2</v>
      </c>
      <c r="AT16" s="195"/>
      <c r="AU16" s="196"/>
      <c r="AV16" s="195"/>
      <c r="AW16" s="196"/>
      <c r="AX16" s="195"/>
      <c r="AY16" s="182" t="s">
        <v>313</v>
      </c>
      <c r="AZ16" s="125" t="s">
        <v>308</v>
      </c>
      <c r="BA16" s="125" t="s">
        <v>72</v>
      </c>
      <c r="BB16" s="125" t="s">
        <v>312</v>
      </c>
      <c r="BC16" s="31" t="s">
        <v>135</v>
      </c>
      <c r="BD16" s="31" t="s">
        <v>135</v>
      </c>
      <c r="BE16" s="31" t="s">
        <v>135</v>
      </c>
      <c r="BF16" s="31" t="s">
        <v>135</v>
      </c>
      <c r="BG16" s="31" t="s">
        <v>135</v>
      </c>
      <c r="BH16" s="97">
        <f t="shared" ca="1" si="14"/>
        <v>19.239465643986453</v>
      </c>
      <c r="BI16" s="97">
        <f t="shared" ca="1" si="15"/>
        <v>3.6383546869390013</v>
      </c>
      <c r="BJ16" s="4">
        <f t="shared" si="16"/>
        <v>10</v>
      </c>
      <c r="BK16" s="4">
        <f t="shared" ca="1" si="17"/>
        <v>18.57591614262801</v>
      </c>
      <c r="BL16" s="4">
        <f t="shared" si="18"/>
        <v>42.857142857142854</v>
      </c>
      <c r="BM16" s="4">
        <f t="shared" ca="1" si="32"/>
        <v>22.188480783384765</v>
      </c>
      <c r="BN16" s="4">
        <f t="shared" si="19"/>
        <v>30</v>
      </c>
      <c r="BO16" s="4">
        <f t="shared" ca="1" si="20"/>
        <v>33.971406579262826</v>
      </c>
      <c r="BP16" s="4">
        <f t="shared" si="21"/>
        <v>33.333333333333336</v>
      </c>
      <c r="BQ16" s="4">
        <f t="shared" si="22"/>
        <v>6.666666666666667</v>
      </c>
      <c r="BR16" s="21">
        <f t="shared" si="23"/>
        <v>7.9985119047619051</v>
      </c>
      <c r="BS16" s="4">
        <f t="shared" ca="1" si="24"/>
        <v>0</v>
      </c>
      <c r="BT16" s="4">
        <f t="shared" ca="1" si="25"/>
        <v>21.5</v>
      </c>
      <c r="BU16" s="11">
        <f t="shared" ca="1" si="26"/>
        <v>15.579710144927537</v>
      </c>
      <c r="BV16" s="22">
        <f t="shared" ca="1" si="27"/>
        <v>5.0441860465116273</v>
      </c>
      <c r="BW16" s="22">
        <f t="shared" ca="1" si="28"/>
        <v>2.7906976744186047</v>
      </c>
      <c r="BX16" s="22">
        <f t="shared" ca="1" si="29"/>
        <v>2.7906976744186047</v>
      </c>
      <c r="BY16" s="22">
        <f t="shared" ca="1" si="30"/>
        <v>2.7906976744186047</v>
      </c>
      <c r="BZ16" s="22">
        <f t="shared" ca="1" si="33"/>
        <v>3.3540697674418603</v>
      </c>
      <c r="CA16" s="22">
        <f t="shared" ca="1" si="34"/>
        <v>4.5750379195523563E-2</v>
      </c>
      <c r="CB16" s="22">
        <f t="shared" ca="1" si="35"/>
        <v>6.7686249413667111E-3</v>
      </c>
      <c r="CC16" s="22">
        <f t="shared" ca="1" si="36"/>
        <v>2.7406024252390929E-2</v>
      </c>
      <c r="CD16" s="22">
        <f t="shared" ca="1" si="38"/>
        <v>2.66416761297604E-2</v>
      </c>
      <c r="CE16" s="12">
        <f t="shared" ca="1" si="37"/>
        <v>11.331308847003086</v>
      </c>
      <c r="CF16" s="6"/>
      <c r="CG16" s="7"/>
      <c r="CH16" s="7"/>
      <c r="CI16" s="7"/>
      <c r="CJ16" s="7"/>
      <c r="CK16" s="7"/>
      <c r="CL16" s="6" t="s">
        <v>15</v>
      </c>
      <c r="CM16" s="23">
        <f ca="1">(Z16*Z7)/BT16</f>
        <v>0</v>
      </c>
      <c r="CN16" s="24">
        <f ca="1">(W16*W7)/BT16</f>
        <v>0.55813953488372092</v>
      </c>
      <c r="CO16" s="24">
        <f t="shared" ca="1" si="31"/>
        <v>0.55813953488372092</v>
      </c>
      <c r="CP16" s="105"/>
      <c r="CQ16" s="102"/>
      <c r="CR16" s="102"/>
    </row>
    <row r="17" spans="1:104" ht="31.5" customHeight="1" thickBot="1" x14ac:dyDescent="0.25">
      <c r="A17" s="102"/>
      <c r="B17" s="180" t="s">
        <v>285</v>
      </c>
      <c r="C17" s="124">
        <f ca="1">SUM(C8:C11)+SUM(C13:C16)</f>
        <v>100</v>
      </c>
      <c r="F17" s="57" t="s">
        <v>67</v>
      </c>
      <c r="G17" s="154">
        <v>100</v>
      </c>
      <c r="H17" s="6" t="s">
        <v>4</v>
      </c>
      <c r="I17" s="7" t="s">
        <v>69</v>
      </c>
      <c r="J17" s="6">
        <v>24</v>
      </c>
      <c r="K17" s="6">
        <v>16</v>
      </c>
      <c r="L17" s="101">
        <v>7</v>
      </c>
      <c r="M17" s="6">
        <v>17</v>
      </c>
      <c r="N17" s="6">
        <v>5</v>
      </c>
      <c r="O17" s="6">
        <v>1</v>
      </c>
      <c r="P17" s="6">
        <v>6</v>
      </c>
      <c r="Q17" s="7">
        <v>4</v>
      </c>
      <c r="R17" s="6" t="s">
        <v>94</v>
      </c>
      <c r="S17" s="6" t="s">
        <v>182</v>
      </c>
      <c r="T17" s="6" t="s">
        <v>97</v>
      </c>
      <c r="U17" s="7">
        <v>3</v>
      </c>
      <c r="V17" s="7" t="s">
        <v>58</v>
      </c>
      <c r="W17" s="190">
        <v>12</v>
      </c>
      <c r="X17" s="191"/>
      <c r="Y17" s="190"/>
      <c r="Z17" s="191"/>
      <c r="AA17" s="190"/>
      <c r="AB17" s="191"/>
      <c r="AC17" s="190"/>
      <c r="AD17" s="191"/>
      <c r="AE17" s="190"/>
      <c r="AF17" s="191"/>
      <c r="AG17" s="192"/>
      <c r="AH17" s="193"/>
      <c r="AI17" s="192"/>
      <c r="AJ17" s="193">
        <v>2</v>
      </c>
      <c r="AK17" s="192"/>
      <c r="AL17" s="193"/>
      <c r="AM17" s="192"/>
      <c r="AN17" s="193"/>
      <c r="AO17" s="192"/>
      <c r="AP17" s="193"/>
      <c r="AQ17" s="194">
        <v>2</v>
      </c>
      <c r="AR17" s="195">
        <v>1</v>
      </c>
      <c r="AS17" s="194">
        <v>2</v>
      </c>
      <c r="AT17" s="195"/>
      <c r="AU17" s="196"/>
      <c r="AV17" s="195"/>
      <c r="AW17" s="196"/>
      <c r="AX17" s="195"/>
      <c r="AY17" s="182"/>
      <c r="AZ17" s="125" t="s">
        <v>314</v>
      </c>
      <c r="BA17" s="33" t="s">
        <v>309</v>
      </c>
      <c r="BB17" s="33" t="s">
        <v>310</v>
      </c>
      <c r="BC17" s="31" t="s">
        <v>135</v>
      </c>
      <c r="BD17" s="31" t="s">
        <v>135</v>
      </c>
      <c r="BE17" s="31" t="s">
        <v>135</v>
      </c>
      <c r="BF17" s="31" t="s">
        <v>135</v>
      </c>
      <c r="BG17" s="31" t="s">
        <v>135</v>
      </c>
      <c r="BH17" s="97">
        <f t="shared" ca="1" si="14"/>
        <v>24.087982751957032</v>
      </c>
      <c r="BI17" s="97">
        <f t="shared" ca="1" si="15"/>
        <v>4.1514476753714664</v>
      </c>
      <c r="BJ17" s="4">
        <f t="shared" si="16"/>
        <v>10</v>
      </c>
      <c r="BK17" s="4">
        <f t="shared" ca="1" si="17"/>
        <v>19.947521469173864</v>
      </c>
      <c r="BL17" s="4">
        <f t="shared" si="18"/>
        <v>57.142857142857146</v>
      </c>
      <c r="BM17" s="4">
        <f t="shared" ca="1" si="32"/>
        <v>36.13313493660096</v>
      </c>
      <c r="BN17" s="4">
        <f t="shared" si="19"/>
        <v>30</v>
      </c>
      <c r="BO17" s="4">
        <f t="shared" ca="1" si="20"/>
        <v>50.180332577957941</v>
      </c>
      <c r="BP17" s="4">
        <f t="shared" si="21"/>
        <v>33.333333333333336</v>
      </c>
      <c r="BQ17" s="4">
        <f t="shared" si="22"/>
        <v>4.166666666666667</v>
      </c>
      <c r="BR17" s="21">
        <f t="shared" si="23"/>
        <v>6.3244047619047619</v>
      </c>
      <c r="BS17" s="4">
        <f t="shared" ca="1" si="24"/>
        <v>0</v>
      </c>
      <c r="BT17" s="4">
        <f t="shared" ca="1" si="25"/>
        <v>17</v>
      </c>
      <c r="BU17" s="11">
        <f t="shared" ca="1" si="26"/>
        <v>12.318840579710145</v>
      </c>
      <c r="BV17" s="22">
        <f ca="1">($W17*$W$3/2+$X17*$X$3/2+Y17*$Y$3/2+Z17*$Z$3/2+AA17*$AA$3/2+AB17*$AB$3/2+AC17*$AC$3/2+AD17*$AD$3/2+AE17*$AE$3/2+AF17*$AF$3/2+$Y17*AG17*$AG$3+AH17*$AH$3+AI17*$AI$3+AJ17*$AJ$3+AK17*$AK$3+AL17*$AL$3+AM17*$AM$3+AN17*$AN$3+AO17*$AO$3+AP17*$AP$3)/BT17</f>
        <v>9.2294117647058815</v>
      </c>
      <c r="BW17" s="22">
        <f t="shared" ca="1" si="28"/>
        <v>3.5294117647058822</v>
      </c>
      <c r="BX17" s="22">
        <f t="shared" ca="1" si="29"/>
        <v>3.5294117647058822</v>
      </c>
      <c r="BY17" s="22">
        <f t="shared" ca="1" si="30"/>
        <v>3.5294117647058822</v>
      </c>
      <c r="BZ17" s="22">
        <f t="shared" ca="1" si="33"/>
        <v>4.954411764705883</v>
      </c>
      <c r="CA17" s="22">
        <f t="shared" ca="1" si="34"/>
        <v>7.4502830590835054E-2</v>
      </c>
      <c r="CB17" s="22">
        <f t="shared" ca="1" si="35"/>
        <v>1.1022459839827652E-2</v>
      </c>
      <c r="CC17" s="22">
        <f t="shared" ca="1" si="36"/>
        <v>4.4629714943302159E-2</v>
      </c>
      <c r="CD17" s="22">
        <f t="shared" ca="1" si="38"/>
        <v>4.3385001791321619E-2</v>
      </c>
      <c r="CE17" s="12">
        <f t="shared" ca="1" si="37"/>
        <v>12.167988096196057</v>
      </c>
      <c r="CF17" s="6"/>
      <c r="CG17" s="7"/>
      <c r="CH17" s="7"/>
      <c r="CI17" s="7"/>
      <c r="CJ17" s="7"/>
      <c r="CK17" s="7"/>
      <c r="CL17" s="6" t="s">
        <v>15</v>
      </c>
      <c r="CM17" s="23">
        <f ca="1">(Z17*Y7)/BT17</f>
        <v>0</v>
      </c>
      <c r="CN17" s="24">
        <f ca="1">(W17*W7)/BT17</f>
        <v>0.70588235294117652</v>
      </c>
      <c r="CO17" s="24">
        <f t="shared" ca="1" si="31"/>
        <v>0.70588235294117652</v>
      </c>
      <c r="CP17" s="105"/>
      <c r="CQ17" s="102"/>
      <c r="CR17" s="102"/>
    </row>
    <row r="18" spans="1:104" ht="31.5" customHeight="1" x14ac:dyDescent="0.2">
      <c r="A18" s="270" t="str">
        <f>Settings!A13</f>
        <v>Additional Parameter</v>
      </c>
      <c r="B18" s="86" t="s">
        <v>61</v>
      </c>
      <c r="C18" s="96">
        <f ca="1">INDIRECT(("'Settings'!") &amp;LEFT(Evaluations!A$3)&amp;CELL("Row",C13))</f>
        <v>100</v>
      </c>
      <c r="F18" s="57" t="s">
        <v>117</v>
      </c>
      <c r="G18" s="154">
        <v>110</v>
      </c>
      <c r="H18" s="6" t="s">
        <v>7</v>
      </c>
      <c r="I18" s="7" t="s">
        <v>236</v>
      </c>
      <c r="J18" s="6">
        <v>22.5</v>
      </c>
      <c r="K18" s="6">
        <v>21.8</v>
      </c>
      <c r="L18" s="101">
        <v>6</v>
      </c>
      <c r="M18" s="6">
        <v>20</v>
      </c>
      <c r="N18" s="6">
        <v>4</v>
      </c>
      <c r="O18" s="6">
        <v>1</v>
      </c>
      <c r="P18" s="6">
        <v>6</v>
      </c>
      <c r="Q18" s="7">
        <v>3</v>
      </c>
      <c r="R18" s="6" t="s">
        <v>119</v>
      </c>
      <c r="S18" s="6" t="s">
        <v>182</v>
      </c>
      <c r="T18" s="6" t="s">
        <v>120</v>
      </c>
      <c r="U18" s="7">
        <v>4</v>
      </c>
      <c r="V18" s="7" t="s">
        <v>124</v>
      </c>
      <c r="W18" s="190"/>
      <c r="X18" s="191">
        <v>8</v>
      </c>
      <c r="Y18" s="190"/>
      <c r="Z18" s="191"/>
      <c r="AA18" s="190"/>
      <c r="AB18" s="191"/>
      <c r="AC18" s="190"/>
      <c r="AD18" s="191"/>
      <c r="AE18" s="190"/>
      <c r="AF18" s="191"/>
      <c r="AG18" s="192"/>
      <c r="AH18" s="193"/>
      <c r="AI18" s="192"/>
      <c r="AJ18" s="193">
        <v>1</v>
      </c>
      <c r="AK18" s="192"/>
      <c r="AL18" s="193"/>
      <c r="AM18" s="192"/>
      <c r="AN18" s="193"/>
      <c r="AO18" s="192"/>
      <c r="AP18" s="193"/>
      <c r="AQ18" s="194">
        <v>2</v>
      </c>
      <c r="AR18" s="195">
        <v>2</v>
      </c>
      <c r="AS18" s="194">
        <v>2</v>
      </c>
      <c r="AT18" s="195"/>
      <c r="AU18" s="196"/>
      <c r="AV18" s="195"/>
      <c r="AW18" s="196"/>
      <c r="AX18" s="195"/>
      <c r="AY18" s="182" t="s">
        <v>123</v>
      </c>
      <c r="AZ18" s="125" t="s">
        <v>315</v>
      </c>
      <c r="BA18" s="125" t="s">
        <v>316</v>
      </c>
      <c r="BB18" s="125" t="s">
        <v>189</v>
      </c>
      <c r="BC18" s="33" t="s">
        <v>317</v>
      </c>
      <c r="BD18" s="31" t="s">
        <v>135</v>
      </c>
      <c r="BE18" s="31" t="s">
        <v>135</v>
      </c>
      <c r="BF18" s="31" t="s">
        <v>135</v>
      </c>
      <c r="BG18" s="31" t="s">
        <v>135</v>
      </c>
      <c r="BH18" s="97">
        <f t="shared" ca="1" si="14"/>
        <v>21.840223102744403</v>
      </c>
      <c r="BI18" s="97">
        <f t="shared" ca="1" si="15"/>
        <v>5.0365785863321877</v>
      </c>
      <c r="BJ18" s="4">
        <f t="shared" si="16"/>
        <v>10</v>
      </c>
      <c r="BK18" s="4">
        <f t="shared" ca="1" si="17"/>
        <v>23.591763525504064</v>
      </c>
      <c r="BL18" s="4">
        <f t="shared" si="18"/>
        <v>42.857142857142854</v>
      </c>
      <c r="BM18" s="4">
        <f t="shared" ca="1" si="32"/>
        <v>29.887196881968489</v>
      </c>
      <c r="BN18" s="4">
        <f t="shared" si="19"/>
        <v>30</v>
      </c>
      <c r="BO18" s="4">
        <f t="shared" ca="1" si="20"/>
        <v>44.621993127147761</v>
      </c>
      <c r="BP18" s="4">
        <f t="shared" si="21"/>
        <v>44.444444444444443</v>
      </c>
      <c r="BQ18" s="4">
        <f t="shared" si="22"/>
        <v>3.3333333333333335</v>
      </c>
      <c r="BR18" s="21">
        <f t="shared" si="23"/>
        <v>6.7957866123003727</v>
      </c>
      <c r="BS18" s="4">
        <f t="shared" ca="1" si="24"/>
        <v>0</v>
      </c>
      <c r="BT18" s="4">
        <f t="shared" ca="1" si="25"/>
        <v>20</v>
      </c>
      <c r="BU18" s="11">
        <f t="shared" ca="1" si="26"/>
        <v>14.492753623188406</v>
      </c>
      <c r="BV18" s="22">
        <f t="shared" ca="1" si="27"/>
        <v>6.2224999999999993</v>
      </c>
      <c r="BW18" s="22">
        <f t="shared" ca="1" si="28"/>
        <v>3.8</v>
      </c>
      <c r="BX18" s="22">
        <f t="shared" ca="1" si="29"/>
        <v>3.8</v>
      </c>
      <c r="BY18" s="22">
        <f t="shared" ca="1" si="30"/>
        <v>3.8</v>
      </c>
      <c r="BZ18" s="22">
        <f t="shared" ca="1" si="33"/>
        <v>4.4056249999999997</v>
      </c>
      <c r="CA18" s="22">
        <f t="shared" ca="1" si="34"/>
        <v>5.1865160333486357E-2</v>
      </c>
      <c r="CB18" s="22">
        <f t="shared" ca="1" si="35"/>
        <v>5.8772223252398295E-3</v>
      </c>
      <c r="CC18" s="22">
        <f t="shared" ca="1" si="36"/>
        <v>4.9914156902833476E-2</v>
      </c>
      <c r="CD18" s="22">
        <f t="shared" ca="1" si="38"/>
        <v>3.5885513187186552E-2</v>
      </c>
      <c r="CE18" s="12">
        <f t="shared" ca="1" si="37"/>
        <v>14.390975750557478</v>
      </c>
      <c r="CF18" s="6"/>
      <c r="CG18" s="7"/>
      <c r="CH18" s="7"/>
      <c r="CI18" s="7"/>
      <c r="CJ18" s="7"/>
      <c r="CK18" s="7"/>
      <c r="CL18" s="6" t="s">
        <v>15</v>
      </c>
      <c r="CM18" s="23">
        <f ca="1">(Z18*Z7)/BT18</f>
        <v>0</v>
      </c>
      <c r="CN18" s="24">
        <f ca="1">(X18*X7)/BT18</f>
        <v>0.8</v>
      </c>
      <c r="CO18" s="24">
        <f t="shared" ca="1" si="31"/>
        <v>0.8</v>
      </c>
      <c r="CP18" s="105"/>
      <c r="CQ18" s="102"/>
      <c r="CR18" s="102"/>
    </row>
    <row r="19" spans="1:104" ht="31.5" customHeight="1" x14ac:dyDescent="0.2">
      <c r="A19" s="271"/>
      <c r="B19" s="88" t="s">
        <v>22</v>
      </c>
      <c r="C19" s="87">
        <f ca="1">INDIRECT(("'Settings'!") &amp;LEFT(Evaluations!A$3)&amp;CELL("Row",C14))</f>
        <v>200</v>
      </c>
      <c r="F19" s="57" t="s">
        <v>179</v>
      </c>
      <c r="G19" s="154">
        <v>125</v>
      </c>
      <c r="H19" s="6" t="s">
        <v>7</v>
      </c>
      <c r="I19" s="7" t="s">
        <v>237</v>
      </c>
      <c r="J19" s="6">
        <v>22.5</v>
      </c>
      <c r="K19" s="6">
        <v>21.8</v>
      </c>
      <c r="L19" s="101">
        <v>5.3</v>
      </c>
      <c r="M19" s="6">
        <v>18.5</v>
      </c>
      <c r="N19" s="6">
        <v>0</v>
      </c>
      <c r="O19" s="6">
        <v>1</v>
      </c>
      <c r="P19" s="6">
        <v>6</v>
      </c>
      <c r="Q19" s="7">
        <v>3</v>
      </c>
      <c r="R19" s="6" t="s">
        <v>186</v>
      </c>
      <c r="S19" s="6" t="s">
        <v>184</v>
      </c>
      <c r="T19" s="6" t="s">
        <v>120</v>
      </c>
      <c r="U19" s="7">
        <v>4</v>
      </c>
      <c r="V19" s="7" t="s">
        <v>185</v>
      </c>
      <c r="W19" s="190"/>
      <c r="X19" s="191">
        <v>8</v>
      </c>
      <c r="Y19" s="190"/>
      <c r="Z19" s="191"/>
      <c r="AA19" s="190"/>
      <c r="AB19" s="191"/>
      <c r="AC19" s="190"/>
      <c r="AD19" s="191"/>
      <c r="AE19" s="190"/>
      <c r="AF19" s="191"/>
      <c r="AG19" s="192"/>
      <c r="AH19" s="193"/>
      <c r="AI19" s="192"/>
      <c r="AJ19" s="193">
        <v>1</v>
      </c>
      <c r="AK19" s="192"/>
      <c r="AL19" s="193"/>
      <c r="AM19" s="192"/>
      <c r="AN19" s="193"/>
      <c r="AO19" s="192"/>
      <c r="AP19" s="193"/>
      <c r="AQ19" s="194">
        <v>2</v>
      </c>
      <c r="AR19" s="195">
        <v>2</v>
      </c>
      <c r="AS19" s="194">
        <v>2</v>
      </c>
      <c r="AT19" s="195"/>
      <c r="AU19" s="196"/>
      <c r="AV19" s="195"/>
      <c r="AW19" s="196"/>
      <c r="AX19" s="195"/>
      <c r="AY19" s="182" t="s">
        <v>187</v>
      </c>
      <c r="AZ19" s="33" t="s">
        <v>318</v>
      </c>
      <c r="BA19" s="125" t="s">
        <v>319</v>
      </c>
      <c r="BB19" s="33" t="s">
        <v>320</v>
      </c>
      <c r="BC19" s="33" t="s">
        <v>321</v>
      </c>
      <c r="BD19" s="31" t="s">
        <v>135</v>
      </c>
      <c r="BE19" s="31" t="s">
        <v>135</v>
      </c>
      <c r="BF19" s="31" t="s">
        <v>135</v>
      </c>
      <c r="BG19" s="31" t="s">
        <v>135</v>
      </c>
      <c r="BH19" s="97">
        <f t="shared" ca="1" si="14"/>
        <v>22.646560270313682</v>
      </c>
      <c r="BI19" s="97">
        <f t="shared" ca="1" si="15"/>
        <v>5.5196020282098495</v>
      </c>
      <c r="BJ19" s="4">
        <f t="shared" si="16"/>
        <v>10</v>
      </c>
      <c r="BK19" s="4">
        <f t="shared" ca="1" si="17"/>
        <v>24.909949781294152</v>
      </c>
      <c r="BL19" s="4">
        <f t="shared" si="18"/>
        <v>42.857142857142854</v>
      </c>
      <c r="BM19" s="4">
        <f t="shared" ca="1" si="32"/>
        <v>39.938367082367911</v>
      </c>
      <c r="BN19" s="4">
        <f t="shared" si="19"/>
        <v>30</v>
      </c>
      <c r="BO19" s="4">
        <f t="shared" ca="1" si="20"/>
        <v>48.239992569889473</v>
      </c>
      <c r="BP19" s="4">
        <f t="shared" si="21"/>
        <v>44.444444444444443</v>
      </c>
      <c r="BQ19" s="4">
        <f t="shared" si="22"/>
        <v>0</v>
      </c>
      <c r="BR19" s="21">
        <f t="shared" si="23"/>
        <v>7.1163425845786934</v>
      </c>
      <c r="BS19" s="4">
        <f t="shared" ca="1" si="24"/>
        <v>0</v>
      </c>
      <c r="BT19" s="4">
        <f t="shared" ca="1" si="25"/>
        <v>18.5</v>
      </c>
      <c r="BU19" s="11">
        <f t="shared" ca="1" si="26"/>
        <v>13.405797101449275</v>
      </c>
      <c r="BV19" s="22">
        <f t="shared" ca="1" si="27"/>
        <v>6.7270270270270265</v>
      </c>
      <c r="BW19" s="22">
        <f t="shared" ca="1" si="28"/>
        <v>4.1081081081081079</v>
      </c>
      <c r="BX19" s="22">
        <f t="shared" ca="1" si="29"/>
        <v>4.1081081081081079</v>
      </c>
      <c r="BY19" s="22">
        <f t="shared" ca="1" si="30"/>
        <v>4.1081081081081079</v>
      </c>
      <c r="BZ19" s="22">
        <f t="shared" ref="BZ19:BZ21" ca="1" si="39">AVERAGE(BV19:BY19)</f>
        <v>4.7628378378378375</v>
      </c>
      <c r="CA19" s="22">
        <f t="shared" ca="1" si="34"/>
        <v>7.0050178869867238E-2</v>
      </c>
      <c r="CB19" s="22">
        <f t="shared" ca="1" si="35"/>
        <v>6.3537538651241383E-3</v>
      </c>
      <c r="CC19" s="22">
        <f t="shared" ca="1" si="36"/>
        <v>6.7457882503395156E-2</v>
      </c>
      <c r="CD19" s="22">
        <f t="shared" ca="1" si="38"/>
        <v>4.7953938412795515E-2</v>
      </c>
      <c r="CE19" s="12">
        <f ca="1">((AQ19*AQ$7)+((AQ19*AQ$7)*(($C$19/100*BM19)/100)))+((AR19*AR$7)+((+AR19*AR$7)*(($C$20/100*BM19)/100)))+AS19*AS$7+AT19*AT$7+AU19*AU$7+AV19*AV$7+AW19*AW$7+AX19*AX$7</f>
        <v>15.195069366589433</v>
      </c>
      <c r="CF19" s="6"/>
      <c r="CG19" s="7"/>
      <c r="CH19" s="7"/>
      <c r="CI19" s="7"/>
      <c r="CJ19" s="7"/>
      <c r="CK19" s="7"/>
      <c r="CL19" s="6" t="s">
        <v>15</v>
      </c>
      <c r="CM19" s="23"/>
      <c r="CN19" s="24"/>
      <c r="CO19" s="24"/>
      <c r="CP19" s="105"/>
      <c r="CQ19" s="102"/>
      <c r="CR19" s="102"/>
    </row>
    <row r="20" spans="1:104" ht="31.5" customHeight="1" x14ac:dyDescent="0.2">
      <c r="A20" s="271"/>
      <c r="B20" s="88" t="s">
        <v>23</v>
      </c>
      <c r="C20" s="87">
        <f ca="1">INDIRECT(("'Settings'!") &amp;LEFT(Evaluations!A$3)&amp;CELL("Row",C15))</f>
        <v>100</v>
      </c>
      <c r="F20" s="57" t="s">
        <v>180</v>
      </c>
      <c r="G20" s="154">
        <v>140</v>
      </c>
      <c r="H20" s="6" t="s">
        <v>7</v>
      </c>
      <c r="I20" s="7" t="s">
        <v>238</v>
      </c>
      <c r="J20" s="6">
        <v>22.5</v>
      </c>
      <c r="K20" s="6">
        <v>21.75</v>
      </c>
      <c r="L20" s="101">
        <v>5.6</v>
      </c>
      <c r="M20" s="6">
        <v>19</v>
      </c>
      <c r="N20" s="6">
        <v>0</v>
      </c>
      <c r="O20" s="6">
        <v>1</v>
      </c>
      <c r="P20" s="6">
        <v>6</v>
      </c>
      <c r="Q20" s="7">
        <v>3</v>
      </c>
      <c r="R20" s="6" t="s">
        <v>119</v>
      </c>
      <c r="S20" s="6" t="s">
        <v>182</v>
      </c>
      <c r="T20" s="6" t="s">
        <v>120</v>
      </c>
      <c r="U20" s="7">
        <v>4</v>
      </c>
      <c r="V20" s="7" t="s">
        <v>124</v>
      </c>
      <c r="W20" s="190"/>
      <c r="X20" s="191">
        <v>8</v>
      </c>
      <c r="Y20" s="190"/>
      <c r="Z20" s="191"/>
      <c r="AA20" s="190"/>
      <c r="AB20" s="191"/>
      <c r="AC20" s="190"/>
      <c r="AD20" s="191"/>
      <c r="AE20" s="190"/>
      <c r="AF20" s="191"/>
      <c r="AG20" s="192"/>
      <c r="AH20" s="193"/>
      <c r="AI20" s="192"/>
      <c r="AJ20" s="193">
        <v>1</v>
      </c>
      <c r="AK20" s="192"/>
      <c r="AL20" s="193"/>
      <c r="AM20" s="192"/>
      <c r="AN20" s="193"/>
      <c r="AO20" s="192"/>
      <c r="AP20" s="193"/>
      <c r="AQ20" s="194">
        <v>2</v>
      </c>
      <c r="AR20" s="195">
        <v>2</v>
      </c>
      <c r="AS20" s="194">
        <v>2</v>
      </c>
      <c r="AT20" s="195"/>
      <c r="AU20" s="196"/>
      <c r="AV20" s="195"/>
      <c r="AW20" s="196"/>
      <c r="AX20" s="195"/>
      <c r="AY20" s="182" t="s">
        <v>188</v>
      </c>
      <c r="AZ20" s="125" t="s">
        <v>315</v>
      </c>
      <c r="BA20" s="125" t="s">
        <v>319</v>
      </c>
      <c r="BB20" s="33" t="s">
        <v>320</v>
      </c>
      <c r="BC20" s="33" t="s">
        <v>321</v>
      </c>
      <c r="BD20" s="31" t="s">
        <v>135</v>
      </c>
      <c r="BE20" s="31" t="s">
        <v>135</v>
      </c>
      <c r="BF20" s="31" t="s">
        <v>135</v>
      </c>
      <c r="BG20" s="31" t="s">
        <v>135</v>
      </c>
      <c r="BH20" s="97">
        <f t="shared" ca="1" si="14"/>
        <v>22.337861211512109</v>
      </c>
      <c r="BI20" s="97">
        <f t="shared" ca="1" si="15"/>
        <v>6.2673860614663131</v>
      </c>
      <c r="BJ20" s="4">
        <f t="shared" si="16"/>
        <v>10</v>
      </c>
      <c r="BK20" s="4">
        <f t="shared" ca="1" si="17"/>
        <v>24.318559603797286</v>
      </c>
      <c r="BL20" s="4">
        <f t="shared" si="18"/>
        <v>42.857142857142854</v>
      </c>
      <c r="BM20" s="4">
        <f t="shared" ca="1" si="32"/>
        <v>35.429016978954309</v>
      </c>
      <c r="BN20" s="4">
        <f t="shared" si="19"/>
        <v>30</v>
      </c>
      <c r="BO20" s="4">
        <f t="shared" ca="1" si="20"/>
        <v>46.970519081208181</v>
      </c>
      <c r="BP20" s="4">
        <f t="shared" si="21"/>
        <v>44.444444444444443</v>
      </c>
      <c r="BQ20" s="4">
        <f t="shared" si="22"/>
        <v>0</v>
      </c>
      <c r="BR20" s="21">
        <f t="shared" si="23"/>
        <v>6.9330414158000364</v>
      </c>
      <c r="BS20" s="4">
        <f t="shared" ca="1" si="24"/>
        <v>0</v>
      </c>
      <c r="BT20" s="4">
        <f t="shared" ca="1" si="25"/>
        <v>19</v>
      </c>
      <c r="BU20" s="11">
        <f t="shared" ca="1" si="26"/>
        <v>13.768115942028986</v>
      </c>
      <c r="BV20" s="22">
        <f t="shared" ca="1" si="27"/>
        <v>6.55</v>
      </c>
      <c r="BW20" s="22">
        <f t="shared" ca="1" si="28"/>
        <v>4</v>
      </c>
      <c r="BX20" s="22">
        <f t="shared" ca="1" si="29"/>
        <v>4</v>
      </c>
      <c r="BY20" s="22">
        <f t="shared" ca="1" si="30"/>
        <v>4</v>
      </c>
      <c r="BZ20" s="22">
        <f t="shared" ca="1" si="39"/>
        <v>4.6375000000000002</v>
      </c>
      <c r="CA20" s="22">
        <f t="shared" ca="1" si="34"/>
        <v>6.1942048745801802E-2</v>
      </c>
      <c r="CB20" s="22">
        <f t="shared" ca="1" si="35"/>
        <v>6.2080117148856293E-3</v>
      </c>
      <c r="CC20" s="22">
        <f t="shared" ca="1" si="36"/>
        <v>5.9468644735554049E-2</v>
      </c>
      <c r="CD20" s="22">
        <f t="shared" ca="1" si="38"/>
        <v>4.2539568398747153E-2</v>
      </c>
      <c r="CE20" s="12">
        <f t="shared" ca="1" si="37"/>
        <v>14.834321358316345</v>
      </c>
      <c r="CF20" s="6"/>
      <c r="CG20" s="7"/>
      <c r="CH20" s="7"/>
      <c r="CI20" s="7"/>
      <c r="CJ20" s="7"/>
      <c r="CK20" s="7"/>
      <c r="CL20" s="6" t="s">
        <v>15</v>
      </c>
      <c r="CM20" s="23"/>
      <c r="CN20" s="24"/>
      <c r="CO20" s="24"/>
      <c r="CP20" s="105"/>
      <c r="CQ20" s="102"/>
      <c r="CR20" s="102"/>
    </row>
    <row r="21" spans="1:104" ht="31.5" customHeight="1" thickBot="1" x14ac:dyDescent="0.25">
      <c r="A21" s="271"/>
      <c r="B21" s="89" t="s">
        <v>60</v>
      </c>
      <c r="C21" s="87">
        <f ca="1">INDIRECT(("'Settings'!") &amp;LEFT(Evaluations!A$3)&amp;CELL("Row",C16))</f>
        <v>0</v>
      </c>
      <c r="F21" s="57" t="s">
        <v>181</v>
      </c>
      <c r="G21" s="154">
        <v>165</v>
      </c>
      <c r="H21" s="6" t="s">
        <v>7</v>
      </c>
      <c r="I21" s="7" t="s">
        <v>239</v>
      </c>
      <c r="J21" s="6">
        <v>24</v>
      </c>
      <c r="K21" s="6">
        <v>21.75</v>
      </c>
      <c r="L21" s="101">
        <v>6</v>
      </c>
      <c r="M21" s="6">
        <v>22</v>
      </c>
      <c r="N21" s="6">
        <v>0</v>
      </c>
      <c r="O21" s="6">
        <v>2</v>
      </c>
      <c r="P21" s="6">
        <v>6</v>
      </c>
      <c r="Q21" s="7">
        <v>4</v>
      </c>
      <c r="R21" s="6" t="s">
        <v>219</v>
      </c>
      <c r="S21" s="6" t="s">
        <v>183</v>
      </c>
      <c r="T21" s="6" t="s">
        <v>120</v>
      </c>
      <c r="U21" s="7">
        <v>4</v>
      </c>
      <c r="V21" s="7" t="s">
        <v>124</v>
      </c>
      <c r="W21" s="190"/>
      <c r="X21" s="191">
        <v>8</v>
      </c>
      <c r="Y21" s="190"/>
      <c r="Z21" s="191"/>
      <c r="AA21" s="190"/>
      <c r="AB21" s="191"/>
      <c r="AC21" s="190"/>
      <c r="AD21" s="191"/>
      <c r="AE21" s="190"/>
      <c r="AF21" s="191"/>
      <c r="AG21" s="192"/>
      <c r="AH21" s="193"/>
      <c r="AI21" s="192"/>
      <c r="AJ21" s="193">
        <v>1</v>
      </c>
      <c r="AK21" s="192"/>
      <c r="AL21" s="193"/>
      <c r="AM21" s="192"/>
      <c r="AN21" s="193"/>
      <c r="AO21" s="192"/>
      <c r="AP21" s="193"/>
      <c r="AQ21" s="194">
        <v>2</v>
      </c>
      <c r="AR21" s="195">
        <v>2</v>
      </c>
      <c r="AS21" s="194">
        <v>2</v>
      </c>
      <c r="AT21" s="195">
        <v>2</v>
      </c>
      <c r="AU21" s="196"/>
      <c r="AV21" s="195"/>
      <c r="AW21" s="196"/>
      <c r="AX21" s="195"/>
      <c r="AY21" s="182" t="s">
        <v>104</v>
      </c>
      <c r="AZ21" s="125" t="s">
        <v>334</v>
      </c>
      <c r="BA21" s="125" t="s">
        <v>333</v>
      </c>
      <c r="BB21" s="125" t="s">
        <v>332</v>
      </c>
      <c r="BC21" s="125" t="s">
        <v>322</v>
      </c>
      <c r="BD21" s="31" t="s">
        <v>135</v>
      </c>
      <c r="BE21" s="31" t="s">
        <v>135</v>
      </c>
      <c r="BF21" s="31" t="s">
        <v>135</v>
      </c>
      <c r="BG21" s="31" t="s">
        <v>135</v>
      </c>
      <c r="BH21" s="97">
        <f t="shared" ca="1" si="14"/>
        <v>26.89908671210992</v>
      </c>
      <c r="BI21" s="97">
        <f t="shared" ca="1" si="15"/>
        <v>6.134037254347275</v>
      </c>
      <c r="BJ21" s="4">
        <f t="shared" si="16"/>
        <v>20</v>
      </c>
      <c r="BK21" s="4">
        <f t="shared" ca="1" si="17"/>
        <v>36.214204480351448</v>
      </c>
      <c r="BL21" s="4">
        <f t="shared" si="18"/>
        <v>57.142857142857146</v>
      </c>
      <c r="BM21" s="4">
        <f t="shared" ca="1" si="32"/>
        <v>26.133309162679762</v>
      </c>
      <c r="BN21" s="4">
        <f t="shared" si="19"/>
        <v>30</v>
      </c>
      <c r="BO21" s="4">
        <f t="shared" ca="1" si="20"/>
        <v>40.565448297407059</v>
      </c>
      <c r="BP21" s="4">
        <f t="shared" si="21"/>
        <v>44.444444444444443</v>
      </c>
      <c r="BQ21" s="4">
        <f t="shared" si="22"/>
        <v>0</v>
      </c>
      <c r="BR21" s="21">
        <f t="shared" si="23"/>
        <v>7.0242656449553005</v>
      </c>
      <c r="BS21" s="4">
        <f t="shared" ca="1" si="24"/>
        <v>0</v>
      </c>
      <c r="BT21" s="4">
        <f t="shared" ca="1" si="25"/>
        <v>22</v>
      </c>
      <c r="BU21" s="11">
        <f t="shared" ca="1" si="26"/>
        <v>15.942028985507246</v>
      </c>
      <c r="BV21" s="22">
        <f ca="1">($W21*$W$3/2+$X21*$X$3/2+Y21*$Y$3/2+Z21*$Z$3/2+AA21*$AA$3/2+AB21*$AB$3/2+AC21*$AC$3/2+AD21*$AD$3/2+AE21*$AE$3/2+AF21*$AF$3/2+$Y21*AG21*$AG$3+AH21*$AH$3+AI21*$AI$3+AJ21*$AJ$3+AK21*$AK$3+AL21*$AL$3+AM21*$AM$3+AN21*$AN$3+AO21*$AO$3+AP21*$AP$3)/BT21</f>
        <v>5.6568181818181813</v>
      </c>
      <c r="BW21" s="22">
        <f t="shared" ca="1" si="28"/>
        <v>3.4545454545454546</v>
      </c>
      <c r="BX21" s="22">
        <f t="shared" ca="1" si="29"/>
        <v>3.4545454545454546</v>
      </c>
      <c r="BY21" s="22">
        <f t="shared" ca="1" si="30"/>
        <v>3.4545454545454546</v>
      </c>
      <c r="BZ21" s="22">
        <f t="shared" ca="1" si="39"/>
        <v>4.0051136363636362</v>
      </c>
      <c r="CA21" s="22">
        <f t="shared" ca="1" si="34"/>
        <v>4.7281984447324454E-2</v>
      </c>
      <c r="CB21" s="22">
        <f t="shared" ca="1" si="35"/>
        <v>4.8719612352817439E-3</v>
      </c>
      <c r="CC21" s="22">
        <f t="shared" ca="1" si="36"/>
        <v>4.1980731545819133E-2</v>
      </c>
      <c r="CD21" s="22">
        <f t="shared" ca="1" si="38"/>
        <v>3.1378225742808442E-2</v>
      </c>
      <c r="CE21" s="12">
        <f t="shared" ca="1" si="37"/>
        <v>22.090664733014382</v>
      </c>
      <c r="CF21" s="6"/>
      <c r="CG21" s="7"/>
      <c r="CH21" s="7"/>
      <c r="CI21" s="7"/>
      <c r="CJ21" s="7"/>
      <c r="CK21" s="7"/>
      <c r="CL21" s="6" t="s">
        <v>15</v>
      </c>
      <c r="CM21" s="23"/>
      <c r="CN21" s="24"/>
      <c r="CO21" s="24"/>
      <c r="CP21" s="105"/>
      <c r="CQ21" s="102"/>
      <c r="CR21" s="102"/>
    </row>
    <row r="22" spans="1:104" ht="31.5" customHeight="1" x14ac:dyDescent="0.2">
      <c r="C22" s="127"/>
      <c r="F22" s="57" t="s">
        <v>286</v>
      </c>
      <c r="G22" s="157">
        <v>150</v>
      </c>
      <c r="H22" s="6" t="s">
        <v>7</v>
      </c>
      <c r="I22" s="7" t="s">
        <v>235</v>
      </c>
      <c r="J22" s="6">
        <v>22.5</v>
      </c>
      <c r="K22" s="6">
        <v>21.8</v>
      </c>
      <c r="L22" s="101">
        <v>6</v>
      </c>
      <c r="M22" s="6">
        <v>22</v>
      </c>
      <c r="N22" s="6">
        <v>0</v>
      </c>
      <c r="O22" s="6">
        <v>1</v>
      </c>
      <c r="P22" s="6">
        <v>4</v>
      </c>
      <c r="Q22" s="7">
        <v>4</v>
      </c>
      <c r="R22" s="6" t="s">
        <v>118</v>
      </c>
      <c r="S22" s="6" t="s">
        <v>121</v>
      </c>
      <c r="T22" s="6" t="s">
        <v>120</v>
      </c>
      <c r="U22" s="7">
        <v>4</v>
      </c>
      <c r="V22" s="7" t="s">
        <v>124</v>
      </c>
      <c r="W22" s="190"/>
      <c r="X22" s="191">
        <v>8</v>
      </c>
      <c r="Y22" s="190"/>
      <c r="Z22" s="191"/>
      <c r="AA22" s="190"/>
      <c r="AB22" s="191"/>
      <c r="AC22" s="190"/>
      <c r="AD22" s="191"/>
      <c r="AE22" s="190"/>
      <c r="AF22" s="191"/>
      <c r="AG22" s="192"/>
      <c r="AH22" s="193"/>
      <c r="AI22" s="192"/>
      <c r="AJ22" s="193">
        <v>1</v>
      </c>
      <c r="AK22" s="192"/>
      <c r="AL22" s="193"/>
      <c r="AM22" s="192"/>
      <c r="AN22" s="193"/>
      <c r="AO22" s="192"/>
      <c r="AP22" s="193"/>
      <c r="AQ22" s="194">
        <v>2</v>
      </c>
      <c r="AR22" s="195">
        <v>2</v>
      </c>
      <c r="AS22" s="194">
        <v>2</v>
      </c>
      <c r="AT22" s="195">
        <v>4</v>
      </c>
      <c r="AU22" s="196"/>
      <c r="AV22" s="195"/>
      <c r="AW22" s="196"/>
      <c r="AX22" s="195"/>
      <c r="AY22" s="182"/>
      <c r="AZ22" s="125" t="s">
        <v>315</v>
      </c>
      <c r="BA22" s="125" t="s">
        <v>122</v>
      </c>
      <c r="BB22" s="125" t="s">
        <v>189</v>
      </c>
      <c r="BC22" s="125" t="s">
        <v>323</v>
      </c>
      <c r="BD22" s="31" t="s">
        <v>135</v>
      </c>
      <c r="BE22" s="31" t="s">
        <v>135</v>
      </c>
      <c r="BF22" s="31" t="s">
        <v>135</v>
      </c>
      <c r="BG22" s="31" t="s">
        <v>135</v>
      </c>
      <c r="BH22" s="97">
        <f t="shared" ca="1" si="14"/>
        <v>27.549234117249014</v>
      </c>
      <c r="BI22" s="97">
        <f t="shared" ca="1" si="15"/>
        <v>5.4447974619404249</v>
      </c>
      <c r="BJ22" s="4">
        <f t="shared" si="16"/>
        <v>10</v>
      </c>
      <c r="BK22" s="4">
        <f t="shared" ca="1" si="17"/>
        <v>49.46494150604692</v>
      </c>
      <c r="BL22" s="4">
        <f t="shared" si="18"/>
        <v>57.142857142857146</v>
      </c>
      <c r="BM22" s="4">
        <f t="shared" ca="1" si="32"/>
        <v>27.17017898360772</v>
      </c>
      <c r="BN22" s="4">
        <f t="shared" si="19"/>
        <v>20</v>
      </c>
      <c r="BO22" s="4">
        <f t="shared" ca="1" si="20"/>
        <v>40.565448297407059</v>
      </c>
      <c r="BP22" s="4">
        <f t="shared" si="21"/>
        <v>44.444444444444443</v>
      </c>
      <c r="BQ22" s="4">
        <f t="shared" si="22"/>
        <v>0</v>
      </c>
      <c r="BR22" s="21">
        <f t="shared" si="23"/>
        <v>7.4753652735304099</v>
      </c>
      <c r="BS22" s="4">
        <f t="shared" ca="1" si="24"/>
        <v>0</v>
      </c>
      <c r="BT22" s="4">
        <f t="shared" ca="1" si="25"/>
        <v>22</v>
      </c>
      <c r="BU22" s="11">
        <f t="shared" ca="1" si="26"/>
        <v>15.942028985507246</v>
      </c>
      <c r="BV22" s="22">
        <f t="shared" ca="1" si="27"/>
        <v>5.6568181818181813</v>
      </c>
      <c r="BW22" s="22">
        <f t="shared" ca="1" si="28"/>
        <v>3.4545454545454546</v>
      </c>
      <c r="BX22" s="22">
        <f t="shared" ca="1" si="29"/>
        <v>3.4545454545454546</v>
      </c>
      <c r="BY22" s="22">
        <f t="shared" ca="1" si="30"/>
        <v>3.4545454545454546</v>
      </c>
      <c r="BZ22" s="22">
        <f t="shared" ca="1" si="33"/>
        <v>4.0051136363636362</v>
      </c>
      <c r="CA22" s="22">
        <f t="shared" ref="CA22:CA35" ca="1" si="40">($W22*$W$3+$X22*$X$3+$Y22*$Y$3+$Z22*$Z$3+$AA22*$AA$3+$AB22*$AB$3+AC22*$AC58+AD22*$AD$3+AE22*$AE$3+AF22*$AF$3+AG22*$AG$3+AH22*$AH$3+AI22*$AI$3+AJ22*$AJ$3+AK22*$AK$3+AL22*$AL$3+AM22*$AM$3+AN22*$AN$3+AO22*$AO$3+AP22*$AP$3)/2*($K22/2+$L22/2)*5/BT22/($L22/2)^2/($K22/2)^2*$CA$3</f>
        <v>4.7150145757714867E-2</v>
      </c>
      <c r="CB22" s="22">
        <f t="shared" ref="CB22:CB35" ca="1" si="41">($W22*$W$3+$X22*$X$3+$Y22*$Y$3+$Z22*$Z$3+$AA22*$AA$3+$AB22*$AB$3+AC22*$AC58+AD22*$AD$3+AE22*$AE$3+AF22*$AF$3+AG22*$AG$3+AH22*$AH$3+AI22*$AI$3+AJ22*$AJ$3+AK22*$AK$3+AL22*$AL$3+AM22*$AM$3+AN22*$AN$3+AO22*$AO$3+AP22*$AP$3)/2*($K22/2+$J22/2)*5/BT22/($J22/2)^2/($K22/2)^2*$CA$3</f>
        <v>5.3429293865816622E-3</v>
      </c>
      <c r="CC22" s="22">
        <f t="shared" ref="CC22:CC35" ca="1" si="42">($W22*$W$3+$X22*$X$3+$Y22*$Y$3+$Z22*$Z$3+$AA22*$AA$3+$AB22*$AB$3+AC22*$AC58+AD22*$AD$3+AE22*$AE$3+AF22*$AF$3+AG22*$AG$3+AH22*$AH$3+AI22*$AI$3+AJ22*$AJ$3+AK22*$AK$3+AL22*$AL$3+AM22*$AM$3+AN22*$AN$3+AO22*$AO$3+AP22*$AP$3)/2*($J22/2+$L22/2)*5/BT22/($L22/2)^2/($J22/2)^2*$CA$3</f>
        <v>4.5376506275303159E-2</v>
      </c>
      <c r="CD22" s="22">
        <f t="shared" ca="1" si="38"/>
        <v>3.2623193806533231E-2</v>
      </c>
      <c r="CE22" s="12">
        <f t="shared" ca="1" si="37"/>
        <v>30.173614318688617</v>
      </c>
      <c r="CF22" s="6"/>
      <c r="CG22" s="7"/>
      <c r="CH22" s="7"/>
      <c r="CI22" s="7"/>
      <c r="CJ22" s="7"/>
      <c r="CK22" s="7"/>
      <c r="CL22" s="6" t="s">
        <v>15</v>
      </c>
      <c r="CM22" s="23">
        <f ca="1">(Z22*Z7)/BT22</f>
        <v>0</v>
      </c>
      <c r="CN22" s="24">
        <f ca="1">(X22*X7)/BT22</f>
        <v>0.72727272727272729</v>
      </c>
      <c r="CO22" s="24">
        <f t="shared" ref="CO22:CO35" ca="1" si="43">SUMPRODUCT($W22:$AB22,$W$7:$AB$7)/$BT22</f>
        <v>0.72727272727272729</v>
      </c>
      <c r="CP22" s="105"/>
      <c r="CQ22" s="102"/>
      <c r="CR22" s="102"/>
    </row>
    <row r="23" spans="1:104" ht="31.5" customHeight="1" x14ac:dyDescent="0.5">
      <c r="B23" s="132" t="s">
        <v>154</v>
      </c>
      <c r="C23" s="127"/>
      <c r="F23" s="57" t="s">
        <v>152</v>
      </c>
      <c r="G23" s="154">
        <v>150</v>
      </c>
      <c r="H23" s="6" t="s">
        <v>7</v>
      </c>
      <c r="I23" s="7" t="s">
        <v>242</v>
      </c>
      <c r="J23" s="6">
        <v>18.600000000000001</v>
      </c>
      <c r="K23" s="6">
        <v>14</v>
      </c>
      <c r="L23" s="101">
        <v>7</v>
      </c>
      <c r="M23" s="6">
        <v>38</v>
      </c>
      <c r="N23" s="6">
        <v>10</v>
      </c>
      <c r="O23" s="6">
        <v>2</v>
      </c>
      <c r="P23" s="6">
        <v>8</v>
      </c>
      <c r="Q23" s="7">
        <v>4</v>
      </c>
      <c r="R23" s="6" t="s">
        <v>5</v>
      </c>
      <c r="S23" s="6"/>
      <c r="T23" s="6"/>
      <c r="U23" s="7">
        <v>4</v>
      </c>
      <c r="V23" s="7"/>
      <c r="W23" s="190"/>
      <c r="X23" s="191">
        <v>8</v>
      </c>
      <c r="Y23" s="190"/>
      <c r="Z23" s="191"/>
      <c r="AA23" s="190"/>
      <c r="AB23" s="191"/>
      <c r="AC23" s="190"/>
      <c r="AD23" s="191"/>
      <c r="AE23" s="190"/>
      <c r="AF23" s="191"/>
      <c r="AG23" s="192"/>
      <c r="AH23" s="193"/>
      <c r="AI23" s="192"/>
      <c r="AJ23" s="193">
        <v>1</v>
      </c>
      <c r="AK23" s="192"/>
      <c r="AL23" s="193"/>
      <c r="AM23" s="192"/>
      <c r="AN23" s="193"/>
      <c r="AO23" s="192"/>
      <c r="AP23" s="193"/>
      <c r="AQ23" s="194">
        <v>2</v>
      </c>
      <c r="AR23" s="195"/>
      <c r="AS23" s="194">
        <v>6</v>
      </c>
      <c r="AT23" s="195">
        <v>1</v>
      </c>
      <c r="AU23" s="196"/>
      <c r="AV23" s="195"/>
      <c r="AW23" s="196"/>
      <c r="AX23" s="195"/>
      <c r="AY23" s="182"/>
      <c r="AZ23" s="125" t="s">
        <v>82</v>
      </c>
      <c r="BA23" s="31" t="s">
        <v>135</v>
      </c>
      <c r="BB23" s="33">
        <v>6</v>
      </c>
      <c r="BC23" s="33">
        <v>1</v>
      </c>
      <c r="BD23" s="31" t="s">
        <v>135</v>
      </c>
      <c r="BE23" s="31" t="s">
        <v>135</v>
      </c>
      <c r="BF23" s="31" t="s">
        <v>135</v>
      </c>
      <c r="BG23" s="31" t="s">
        <v>135</v>
      </c>
      <c r="BH23" s="97">
        <f t="shared" ca="1" si="14"/>
        <v>26.218583648602003</v>
      </c>
      <c r="BI23" s="97">
        <f t="shared" ca="1" si="15"/>
        <v>5.7211328426582693</v>
      </c>
      <c r="BJ23" s="4">
        <f t="shared" si="16"/>
        <v>20</v>
      </c>
      <c r="BK23" s="4">
        <f t="shared" ca="1" si="17"/>
        <v>40.621830730414082</v>
      </c>
      <c r="BL23" s="4">
        <f t="shared" si="18"/>
        <v>57.142857142857146</v>
      </c>
      <c r="BM23" s="4">
        <f t="shared" ca="1" si="32"/>
        <v>19.482918638814816</v>
      </c>
      <c r="BN23" s="4">
        <f t="shared" si="19"/>
        <v>40</v>
      </c>
      <c r="BO23" s="4">
        <f t="shared" ca="1" si="20"/>
        <v>23.48525954060409</v>
      </c>
      <c r="BP23" s="4">
        <f t="shared" si="21"/>
        <v>44.444444444444443</v>
      </c>
      <c r="BQ23" s="4">
        <f t="shared" si="22"/>
        <v>8.3333333333333339</v>
      </c>
      <c r="BR23" s="21">
        <f t="shared" si="23"/>
        <v>20.847048496818079</v>
      </c>
      <c r="BS23" s="4">
        <f t="shared" ca="1" si="24"/>
        <v>0</v>
      </c>
      <c r="BT23" s="4">
        <f t="shared" ca="1" si="25"/>
        <v>38</v>
      </c>
      <c r="BU23" s="11">
        <f t="shared" ca="1" si="26"/>
        <v>27.536231884057973</v>
      </c>
      <c r="BV23" s="22">
        <f t="shared" ca="1" si="27"/>
        <v>3.2749999999999999</v>
      </c>
      <c r="BW23" s="22">
        <f t="shared" ca="1" si="28"/>
        <v>2</v>
      </c>
      <c r="BX23" s="22">
        <f t="shared" ca="1" si="29"/>
        <v>2</v>
      </c>
      <c r="BY23" s="22">
        <f t="shared" ca="1" si="30"/>
        <v>2</v>
      </c>
      <c r="BZ23" s="22">
        <f t="shared" ca="1" si="33"/>
        <v>2.3187500000000001</v>
      </c>
      <c r="CA23" s="22">
        <f t="shared" ca="1" si="40"/>
        <v>3.6733301145754023E-2</v>
      </c>
      <c r="CB23" s="22">
        <f t="shared" ca="1" si="41"/>
        <v>8.076597796913965E-3</v>
      </c>
      <c r="CC23" s="22">
        <f t="shared" ca="1" si="42"/>
        <v>2.5369436024662278E-2</v>
      </c>
      <c r="CD23" s="22">
        <f t="shared" ca="1" si="38"/>
        <v>2.3393111655776757E-2</v>
      </c>
      <c r="CE23" s="12">
        <f t="shared" ca="1" si="37"/>
        <v>24.779316745552592</v>
      </c>
      <c r="CF23" s="6"/>
      <c r="CG23" s="7"/>
      <c r="CH23" s="7"/>
      <c r="CI23" s="7"/>
      <c r="CJ23" s="7"/>
      <c r="CK23" s="7"/>
      <c r="CL23" s="6" t="s">
        <v>15</v>
      </c>
      <c r="CM23" s="23">
        <f ca="1">(Z23*Z7)/BT23</f>
        <v>0</v>
      </c>
      <c r="CN23" s="24">
        <f ca="1">(X23*X7)/BT23</f>
        <v>0.42105263157894735</v>
      </c>
      <c r="CO23" s="24">
        <f t="shared" ca="1" si="43"/>
        <v>0.42105263157894735</v>
      </c>
      <c r="CP23" s="105"/>
      <c r="CQ23" s="102"/>
      <c r="CR23" s="102"/>
    </row>
    <row r="24" spans="1:104" ht="31.5" customHeight="1" x14ac:dyDescent="0.2">
      <c r="B24" s="131" t="s">
        <v>231</v>
      </c>
      <c r="C24" s="131" t="s">
        <v>232</v>
      </c>
      <c r="F24" s="57" t="s">
        <v>128</v>
      </c>
      <c r="G24" s="154">
        <v>100</v>
      </c>
      <c r="H24" s="6" t="s">
        <v>8</v>
      </c>
      <c r="I24" s="7" t="s">
        <v>241</v>
      </c>
      <c r="J24" s="6">
        <v>29</v>
      </c>
      <c r="K24" s="6">
        <v>25</v>
      </c>
      <c r="L24" s="101">
        <v>7</v>
      </c>
      <c r="M24" s="6">
        <v>35</v>
      </c>
      <c r="N24" s="6">
        <v>10</v>
      </c>
      <c r="O24" s="6">
        <v>2</v>
      </c>
      <c r="P24" s="6">
        <v>12</v>
      </c>
      <c r="Q24" s="7">
        <v>4</v>
      </c>
      <c r="R24" s="6" t="s">
        <v>5</v>
      </c>
      <c r="S24" s="6"/>
      <c r="T24" s="6"/>
      <c r="U24" s="7">
        <v>4</v>
      </c>
      <c r="V24" s="7"/>
      <c r="W24" s="190"/>
      <c r="X24" s="191">
        <v>16</v>
      </c>
      <c r="Y24" s="190"/>
      <c r="Z24" s="191"/>
      <c r="AA24" s="190"/>
      <c r="AB24" s="191"/>
      <c r="AC24" s="190"/>
      <c r="AD24" s="191"/>
      <c r="AE24" s="190"/>
      <c r="AF24" s="191"/>
      <c r="AG24" s="192"/>
      <c r="AH24" s="193"/>
      <c r="AI24" s="192"/>
      <c r="AJ24" s="193">
        <v>2</v>
      </c>
      <c r="AK24" s="192"/>
      <c r="AL24" s="193"/>
      <c r="AM24" s="192"/>
      <c r="AN24" s="193"/>
      <c r="AO24" s="192"/>
      <c r="AP24" s="193"/>
      <c r="AQ24" s="194">
        <v>2</v>
      </c>
      <c r="AR24" s="195">
        <v>1</v>
      </c>
      <c r="AS24" s="194">
        <v>2</v>
      </c>
      <c r="AT24" s="195">
        <v>2</v>
      </c>
      <c r="AU24" s="196"/>
      <c r="AV24" s="195"/>
      <c r="AW24" s="196"/>
      <c r="AX24" s="195"/>
      <c r="AY24" s="182" t="s">
        <v>220</v>
      </c>
      <c r="AZ24" s="33" t="s">
        <v>328</v>
      </c>
      <c r="BA24" s="33">
        <v>1</v>
      </c>
      <c r="BB24" s="33">
        <v>2</v>
      </c>
      <c r="BC24" s="33">
        <v>2</v>
      </c>
      <c r="BD24" s="31" t="s">
        <v>135</v>
      </c>
      <c r="BE24" s="31" t="s">
        <v>135</v>
      </c>
      <c r="BF24" s="31" t="s">
        <v>135</v>
      </c>
      <c r="BG24" s="31" t="s">
        <v>135</v>
      </c>
      <c r="BH24" s="97">
        <f t="shared" ca="1" si="14"/>
        <v>30.525223058635675</v>
      </c>
      <c r="BI24" s="97">
        <f t="shared" ca="1" si="15"/>
        <v>3.2759793370849657</v>
      </c>
      <c r="BJ24" s="4">
        <f t="shared" si="16"/>
        <v>20</v>
      </c>
      <c r="BK24" s="4">
        <f t="shared" ca="1" si="17"/>
        <v>31.521549755623159</v>
      </c>
      <c r="BL24" s="4">
        <f t="shared" si="18"/>
        <v>57.142857142857146</v>
      </c>
      <c r="BM24" s="4">
        <f t="shared" ca="1" si="32"/>
        <v>20.469089182168755</v>
      </c>
      <c r="BN24" s="4">
        <f t="shared" si="19"/>
        <v>60</v>
      </c>
      <c r="BO24" s="4">
        <f t="shared" ca="1" si="20"/>
        <v>50.996563573883158</v>
      </c>
      <c r="BP24" s="4">
        <f t="shared" si="21"/>
        <v>44.444444444444443</v>
      </c>
      <c r="BQ24" s="4">
        <f t="shared" si="22"/>
        <v>8.3333333333333339</v>
      </c>
      <c r="BR24" s="21">
        <f t="shared" si="23"/>
        <v>6.8965517241379306</v>
      </c>
      <c r="BS24" s="4">
        <f t="shared" ca="1" si="24"/>
        <v>0</v>
      </c>
      <c r="BT24" s="4">
        <f t="shared" ca="1" si="25"/>
        <v>35</v>
      </c>
      <c r="BU24" s="11">
        <f t="shared" ca="1" si="26"/>
        <v>25.362318840579711</v>
      </c>
      <c r="BV24" s="22">
        <f t="shared" ca="1" si="27"/>
        <v>7.1114285714285712</v>
      </c>
      <c r="BW24" s="22">
        <f t="shared" ca="1" si="28"/>
        <v>4.3428571428571425</v>
      </c>
      <c r="BX24" s="22">
        <f t="shared" ca="1" si="29"/>
        <v>4.3428571428571425</v>
      </c>
      <c r="BY24" s="22">
        <f t="shared" ca="1" si="30"/>
        <v>4.3428571428571425</v>
      </c>
      <c r="BZ24" s="22">
        <f t="shared" ca="1" si="33"/>
        <v>5.0349999999999993</v>
      </c>
      <c r="CA24" s="22">
        <f t="shared" ca="1" si="40"/>
        <v>3.8116432378228815E-2</v>
      </c>
      <c r="CB24" s="22">
        <f t="shared" ca="1" si="41"/>
        <v>3.7476248540722896E-3</v>
      </c>
      <c r="CC24" s="22">
        <f t="shared" ca="1" si="42"/>
        <v>3.186755828292763E-2</v>
      </c>
      <c r="CD24" s="22">
        <f t="shared" ca="1" si="38"/>
        <v>2.4577205171742913E-2</v>
      </c>
      <c r="CE24" s="12">
        <f t="shared" ca="1" si="37"/>
        <v>19.228145350930127</v>
      </c>
      <c r="CF24" s="6"/>
      <c r="CG24" s="7"/>
      <c r="CH24" s="7"/>
      <c r="CI24" s="7"/>
      <c r="CJ24" s="7"/>
      <c r="CK24" s="7"/>
      <c r="CL24" s="6" t="s">
        <v>15</v>
      </c>
      <c r="CM24" s="23">
        <f ca="1">(Z24*Z7)/BT24</f>
        <v>0</v>
      </c>
      <c r="CN24" s="24">
        <f ca="1">(X24*X7)/BT24</f>
        <v>0.91428571428571426</v>
      </c>
      <c r="CO24" s="24">
        <f t="shared" ca="1" si="43"/>
        <v>0.91428571428571426</v>
      </c>
      <c r="CP24" s="105"/>
      <c r="CQ24" s="102"/>
      <c r="CR24" s="102"/>
    </row>
    <row r="25" spans="1:104" ht="31.5" customHeight="1" x14ac:dyDescent="0.2">
      <c r="B25" s="206" t="s">
        <v>147</v>
      </c>
      <c r="C25" s="128" t="s">
        <v>163</v>
      </c>
      <c r="F25" s="57" t="s">
        <v>129</v>
      </c>
      <c r="G25" s="154">
        <v>110</v>
      </c>
      <c r="H25" s="6" t="s">
        <v>9</v>
      </c>
      <c r="I25" s="7" t="s">
        <v>56</v>
      </c>
      <c r="J25" s="6">
        <v>32</v>
      </c>
      <c r="K25" s="6">
        <v>25</v>
      </c>
      <c r="L25" s="101">
        <v>8</v>
      </c>
      <c r="M25" s="6">
        <v>55</v>
      </c>
      <c r="N25" s="6">
        <v>20</v>
      </c>
      <c r="O25" s="6">
        <v>2</v>
      </c>
      <c r="P25" s="6">
        <v>10</v>
      </c>
      <c r="Q25" s="7">
        <v>5</v>
      </c>
      <c r="R25" s="6" t="s">
        <v>99</v>
      </c>
      <c r="S25" s="6" t="s">
        <v>101</v>
      </c>
      <c r="T25" s="6" t="s">
        <v>221</v>
      </c>
      <c r="U25" s="7">
        <v>5</v>
      </c>
      <c r="V25" s="7" t="s">
        <v>100</v>
      </c>
      <c r="W25" s="190"/>
      <c r="X25" s="191">
        <v>8</v>
      </c>
      <c r="Y25" s="190"/>
      <c r="Z25" s="191"/>
      <c r="AA25" s="190"/>
      <c r="AB25" s="191"/>
      <c r="AC25" s="190"/>
      <c r="AD25" s="191"/>
      <c r="AE25" s="190"/>
      <c r="AF25" s="191"/>
      <c r="AG25" s="192"/>
      <c r="AH25" s="193"/>
      <c r="AI25" s="192"/>
      <c r="AJ25" s="193"/>
      <c r="AK25" s="192">
        <v>2</v>
      </c>
      <c r="AL25" s="193"/>
      <c r="AM25" s="192"/>
      <c r="AN25" s="193"/>
      <c r="AO25" s="192"/>
      <c r="AP25" s="193"/>
      <c r="AQ25" s="194"/>
      <c r="AR25" s="195">
        <v>4</v>
      </c>
      <c r="AS25" s="194">
        <v>2</v>
      </c>
      <c r="AT25" s="195"/>
      <c r="AU25" s="194">
        <v>1</v>
      </c>
      <c r="AV25" s="195"/>
      <c r="AW25" s="196"/>
      <c r="AX25" s="195"/>
      <c r="AY25" s="182" t="s">
        <v>104</v>
      </c>
      <c r="AZ25" s="31" t="s">
        <v>135</v>
      </c>
      <c r="BA25" s="33" t="s">
        <v>102</v>
      </c>
      <c r="BB25" s="125" t="s">
        <v>329</v>
      </c>
      <c r="BC25" s="31" t="s">
        <v>135</v>
      </c>
      <c r="BD25" s="125" t="s">
        <v>103</v>
      </c>
      <c r="BE25" s="31" t="s">
        <v>135</v>
      </c>
      <c r="BF25" s="31" t="s">
        <v>135</v>
      </c>
      <c r="BG25" s="31" t="s">
        <v>135</v>
      </c>
      <c r="BH25" s="97">
        <f t="shared" ca="1" si="14"/>
        <v>27.091720149929071</v>
      </c>
      <c r="BI25" s="97">
        <f t="shared" ca="1" si="15"/>
        <v>4.0602811261612706</v>
      </c>
      <c r="BJ25" s="4">
        <f t="shared" si="16"/>
        <v>20</v>
      </c>
      <c r="BK25" s="4">
        <f t="shared" ca="1" si="17"/>
        <v>32.04087414635174</v>
      </c>
      <c r="BL25" s="4">
        <f t="shared" si="18"/>
        <v>71.428571428571431</v>
      </c>
      <c r="BM25" s="4">
        <f t="shared" ca="1" si="32"/>
        <v>6.8116653659320212</v>
      </c>
      <c r="BN25" s="4">
        <f t="shared" si="19"/>
        <v>50</v>
      </c>
      <c r="BO25" s="4">
        <f t="shared" ca="1" si="20"/>
        <v>19.795064042486725</v>
      </c>
      <c r="BP25" s="4">
        <f t="shared" si="21"/>
        <v>55.555555555555557</v>
      </c>
      <c r="BQ25" s="4">
        <f t="shared" si="22"/>
        <v>16.666666666666668</v>
      </c>
      <c r="BR25" s="21">
        <f t="shared" si="23"/>
        <v>8.59375</v>
      </c>
      <c r="BS25" s="4">
        <f t="shared" ca="1" si="24"/>
        <v>0</v>
      </c>
      <c r="BT25" s="4">
        <f t="shared" ca="1" si="25"/>
        <v>55</v>
      </c>
      <c r="BU25" s="11">
        <f t="shared" ca="1" si="26"/>
        <v>39.855072463768117</v>
      </c>
      <c r="BV25" s="22">
        <f t="shared" ca="1" si="27"/>
        <v>3.672181818181818</v>
      </c>
      <c r="BW25" s="22">
        <f t="shared" ca="1" si="28"/>
        <v>1.3818181818181818</v>
      </c>
      <c r="BX25" s="22">
        <f t="shared" ca="1" si="29"/>
        <v>1.3818181818181818</v>
      </c>
      <c r="BY25" s="22">
        <f t="shared" ca="1" si="30"/>
        <v>1.3818181818181818</v>
      </c>
      <c r="BZ25" s="22">
        <f t="shared" ca="1" si="33"/>
        <v>1.954409090909091</v>
      </c>
      <c r="CA25" s="22">
        <f t="shared" ca="1" si="40"/>
        <v>1.3278821656050956E-2</v>
      </c>
      <c r="CB25" s="22">
        <f t="shared" ca="1" si="41"/>
        <v>1.4335091560509553E-3</v>
      </c>
      <c r="CC25" s="22">
        <f t="shared" ca="1" si="42"/>
        <v>9.8239388435509573E-3</v>
      </c>
      <c r="CD25" s="22">
        <f t="shared" ca="1" si="38"/>
        <v>8.1787565518842888E-3</v>
      </c>
      <c r="CE25" s="12">
        <f t="shared" ca="1" si="37"/>
        <v>19.544933229274562</v>
      </c>
      <c r="CF25" s="6"/>
      <c r="CG25" s="7"/>
      <c r="CH25" s="7"/>
      <c r="CI25" s="7"/>
      <c r="CJ25" s="7"/>
      <c r="CK25" s="7"/>
      <c r="CL25" s="6" t="s">
        <v>15</v>
      </c>
      <c r="CM25" s="23">
        <f ca="1">(AA25*AA7)/BT25</f>
        <v>0</v>
      </c>
      <c r="CN25" s="24">
        <f ca="1">(X25*X7)/BT25</f>
        <v>0.29090909090909089</v>
      </c>
      <c r="CO25" s="24">
        <f t="shared" ca="1" si="43"/>
        <v>0.29090909090909089</v>
      </c>
      <c r="CP25" s="105"/>
      <c r="CQ25" s="102"/>
      <c r="CR25" s="102"/>
    </row>
    <row r="26" spans="1:104" ht="31.5" customHeight="1" x14ac:dyDescent="0.2">
      <c r="B26" s="207" t="s">
        <v>147</v>
      </c>
      <c r="C26" s="129" t="s">
        <v>164</v>
      </c>
      <c r="F26" s="57" t="s">
        <v>130</v>
      </c>
      <c r="G26" s="154">
        <v>225</v>
      </c>
      <c r="H26" s="6" t="s">
        <v>8</v>
      </c>
      <c r="I26" s="7" t="s">
        <v>243</v>
      </c>
      <c r="J26" s="6">
        <v>66.5</v>
      </c>
      <c r="K26" s="6">
        <v>22</v>
      </c>
      <c r="L26" s="101">
        <v>14</v>
      </c>
      <c r="M26" s="6">
        <v>68</v>
      </c>
      <c r="N26" s="6">
        <v>20</v>
      </c>
      <c r="O26" s="6">
        <v>5</v>
      </c>
      <c r="P26" s="6">
        <v>12</v>
      </c>
      <c r="Q26" s="7">
        <v>5</v>
      </c>
      <c r="R26" s="6" t="s">
        <v>10</v>
      </c>
      <c r="S26" s="6"/>
      <c r="T26" s="6"/>
      <c r="U26" s="7">
        <v>5</v>
      </c>
      <c r="V26" s="7"/>
      <c r="W26" s="190"/>
      <c r="X26" s="191">
        <v>8</v>
      </c>
      <c r="Y26" s="190"/>
      <c r="Z26" s="191"/>
      <c r="AA26" s="190"/>
      <c r="AB26" s="191"/>
      <c r="AC26" s="190"/>
      <c r="AD26" s="191"/>
      <c r="AE26" s="190"/>
      <c r="AF26" s="191"/>
      <c r="AG26" s="192"/>
      <c r="AH26" s="193"/>
      <c r="AI26" s="192"/>
      <c r="AJ26" s="193"/>
      <c r="AK26" s="192">
        <v>2</v>
      </c>
      <c r="AL26" s="193"/>
      <c r="AM26" s="192"/>
      <c r="AN26" s="193"/>
      <c r="AO26" s="192"/>
      <c r="AP26" s="193"/>
      <c r="AQ26" s="194"/>
      <c r="AR26" s="195">
        <v>4</v>
      </c>
      <c r="AS26" s="194">
        <v>2</v>
      </c>
      <c r="AT26" s="195">
        <v>2</v>
      </c>
      <c r="AU26" s="196"/>
      <c r="AV26" s="195"/>
      <c r="AW26" s="196"/>
      <c r="AX26" s="195"/>
      <c r="AY26" s="182" t="s">
        <v>114</v>
      </c>
      <c r="AZ26" s="31" t="s">
        <v>135</v>
      </c>
      <c r="BA26" s="33">
        <v>4</v>
      </c>
      <c r="BB26" s="33">
        <v>2</v>
      </c>
      <c r="BC26" s="33">
        <v>2</v>
      </c>
      <c r="BD26" s="31" t="s">
        <v>135</v>
      </c>
      <c r="BE26" s="31" t="s">
        <v>135</v>
      </c>
      <c r="BF26" s="31" t="s">
        <v>135</v>
      </c>
      <c r="BG26" s="31" t="s">
        <v>135</v>
      </c>
      <c r="BH26" s="97">
        <f t="shared" ca="1" si="14"/>
        <v>31.572499658773992</v>
      </c>
      <c r="BI26" s="97">
        <f t="shared" ca="1" si="15"/>
        <v>7.1264550615799136</v>
      </c>
      <c r="BJ26" s="4">
        <f t="shared" si="16"/>
        <v>50</v>
      </c>
      <c r="BK26" s="4">
        <f t="shared" ca="1" si="17"/>
        <v>37.283034549609354</v>
      </c>
      <c r="BL26" s="4">
        <f t="shared" si="18"/>
        <v>71.428571428571431</v>
      </c>
      <c r="BM26" s="4">
        <f t="shared" ca="1" si="32"/>
        <v>9.2831384407713387</v>
      </c>
      <c r="BN26" s="4">
        <f t="shared" si="19"/>
        <v>60</v>
      </c>
      <c r="BO26" s="4">
        <f t="shared" ca="1" si="20"/>
        <v>16.010713563776026</v>
      </c>
      <c r="BP26" s="4">
        <f t="shared" si="21"/>
        <v>55.555555555555557</v>
      </c>
      <c r="BQ26" s="4">
        <f t="shared" si="22"/>
        <v>16.666666666666668</v>
      </c>
      <c r="BR26" s="21">
        <f t="shared" si="23"/>
        <v>3.3199882823942972</v>
      </c>
      <c r="BS26" s="4">
        <f t="shared" ca="1" si="24"/>
        <v>0</v>
      </c>
      <c r="BT26" s="4">
        <f t="shared" ca="1" si="25"/>
        <v>68</v>
      </c>
      <c r="BU26" s="11">
        <f t="shared" ca="1" si="26"/>
        <v>49.275362318840578</v>
      </c>
      <c r="BV26" s="22">
        <f t="shared" ca="1" si="27"/>
        <v>2.9701470588235295</v>
      </c>
      <c r="BW26" s="22">
        <f t="shared" ca="1" si="28"/>
        <v>1.1176470588235294</v>
      </c>
      <c r="BX26" s="22">
        <f t="shared" ca="1" si="29"/>
        <v>1.1176470588235294</v>
      </c>
      <c r="BY26" s="22">
        <f t="shared" ca="1" si="30"/>
        <v>1.1176470588235294</v>
      </c>
      <c r="BZ26" s="22">
        <f t="shared" ca="1" si="33"/>
        <v>1.5807720588235292</v>
      </c>
      <c r="CA26" s="22">
        <f t="shared" ca="1" si="40"/>
        <v>4.9403809004783155E-3</v>
      </c>
      <c r="CB26" s="22">
        <f t="shared" ca="1" si="41"/>
        <v>5.3828711565691713E-4</v>
      </c>
      <c r="CC26" s="22">
        <f t="shared" ca="1" si="42"/>
        <v>1.2090823590582731E-3</v>
      </c>
      <c r="CD26" s="22">
        <f ca="1">AVERAGE(CA26:CC26)*5</f>
        <v>1.1146250625322511E-2</v>
      </c>
      <c r="CE26" s="12">
        <f t="shared" ca="1" si="37"/>
        <v>22.742651075261705</v>
      </c>
      <c r="CF26" s="6"/>
      <c r="CG26" s="7"/>
      <c r="CH26" s="7"/>
      <c r="CI26" s="7"/>
      <c r="CJ26" s="7"/>
      <c r="CK26" s="7"/>
      <c r="CL26" s="6" t="s">
        <v>15</v>
      </c>
      <c r="CM26" s="23">
        <f ca="1">(AA26*AA7)/BT26</f>
        <v>0</v>
      </c>
      <c r="CN26" s="24">
        <f ca="1">(X26*X7)/BT26</f>
        <v>0.23529411764705882</v>
      </c>
      <c r="CO26" s="24">
        <f t="shared" ca="1" si="43"/>
        <v>0.23529411764705882</v>
      </c>
      <c r="CP26" s="105"/>
      <c r="CQ26" s="102"/>
      <c r="CR26" s="102"/>
    </row>
    <row r="27" spans="1:104" ht="31.5" customHeight="1" x14ac:dyDescent="0.2">
      <c r="B27" s="208" t="s">
        <v>147</v>
      </c>
      <c r="C27" s="129" t="s">
        <v>155</v>
      </c>
      <c r="F27" s="57" t="s">
        <v>131</v>
      </c>
      <c r="G27" s="154">
        <v>225</v>
      </c>
      <c r="H27" s="6" t="s">
        <v>6</v>
      </c>
      <c r="I27" s="7" t="s">
        <v>245</v>
      </c>
      <c r="J27" s="6">
        <v>51</v>
      </c>
      <c r="K27" s="6">
        <v>23</v>
      </c>
      <c r="L27" s="101">
        <v>13</v>
      </c>
      <c r="M27" s="6">
        <v>75</v>
      </c>
      <c r="N27" s="6">
        <v>35</v>
      </c>
      <c r="O27" s="6">
        <v>4</v>
      </c>
      <c r="P27" s="6">
        <v>20</v>
      </c>
      <c r="Q27" s="7">
        <v>6</v>
      </c>
      <c r="R27" s="6" t="s">
        <v>105</v>
      </c>
      <c r="S27" s="6" t="s">
        <v>89</v>
      </c>
      <c r="T27" s="6" t="s">
        <v>90</v>
      </c>
      <c r="U27" s="7">
        <v>6</v>
      </c>
      <c r="V27" s="7" t="s">
        <v>106</v>
      </c>
      <c r="W27" s="190"/>
      <c r="X27" s="191"/>
      <c r="Y27" s="190">
        <v>8</v>
      </c>
      <c r="Z27" s="191"/>
      <c r="AA27" s="190"/>
      <c r="AB27" s="191"/>
      <c r="AC27" s="190"/>
      <c r="AD27" s="191"/>
      <c r="AE27" s="190"/>
      <c r="AF27" s="191"/>
      <c r="AG27" s="192"/>
      <c r="AH27" s="193"/>
      <c r="AI27" s="192"/>
      <c r="AJ27" s="193"/>
      <c r="AK27" s="192"/>
      <c r="AL27" s="193">
        <v>4</v>
      </c>
      <c r="AM27" s="192"/>
      <c r="AN27" s="193"/>
      <c r="AO27" s="192"/>
      <c r="AP27" s="193"/>
      <c r="AQ27" s="194"/>
      <c r="AR27" s="195">
        <v>4</v>
      </c>
      <c r="AS27" s="194">
        <v>6</v>
      </c>
      <c r="AT27" s="195"/>
      <c r="AU27" s="194">
        <v>2</v>
      </c>
      <c r="AV27" s="195"/>
      <c r="AW27" s="196"/>
      <c r="AX27" s="195"/>
      <c r="AY27" s="182" t="s">
        <v>109</v>
      </c>
      <c r="AZ27" s="31" t="s">
        <v>135</v>
      </c>
      <c r="BA27" s="125" t="s">
        <v>330</v>
      </c>
      <c r="BB27" s="33" t="s">
        <v>107</v>
      </c>
      <c r="BC27" s="31" t="s">
        <v>135</v>
      </c>
      <c r="BD27" s="125" t="s">
        <v>108</v>
      </c>
      <c r="BE27" s="31" t="s">
        <v>135</v>
      </c>
      <c r="BF27" s="31" t="s">
        <v>135</v>
      </c>
      <c r="BG27" s="31" t="s">
        <v>135</v>
      </c>
      <c r="BH27" s="97">
        <f t="shared" ca="1" si="14"/>
        <v>43.045317271500295</v>
      </c>
      <c r="BI27" s="97">
        <f t="shared" ca="1" si="15"/>
        <v>5.2270494042558573</v>
      </c>
      <c r="BJ27" s="4">
        <f t="shared" si="16"/>
        <v>40</v>
      </c>
      <c r="BK27" s="4">
        <f t="shared" ca="1" si="17"/>
        <v>59.561765542577639</v>
      </c>
      <c r="BL27" s="4">
        <f t="shared" si="18"/>
        <v>85.714285714285708</v>
      </c>
      <c r="BM27" s="4">
        <f t="shared" ca="1" si="32"/>
        <v>4.1584622621545018</v>
      </c>
      <c r="BN27" s="4">
        <f t="shared" si="19"/>
        <v>100</v>
      </c>
      <c r="BO27" s="4">
        <f t="shared" ca="1" si="20"/>
        <v>28.505475372279498</v>
      </c>
      <c r="BP27" s="4">
        <f t="shared" si="21"/>
        <v>66.666666666666671</v>
      </c>
      <c r="BQ27" s="4">
        <f t="shared" si="22"/>
        <v>29.166666666666668</v>
      </c>
      <c r="BR27" s="21">
        <f t="shared" si="23"/>
        <v>4.9183553019870159</v>
      </c>
      <c r="BS27" s="4">
        <f t="shared" ca="1" si="24"/>
        <v>0</v>
      </c>
      <c r="BT27" s="4">
        <f t="shared" ca="1" si="25"/>
        <v>75</v>
      </c>
      <c r="BU27" s="11">
        <f t="shared" ca="1" si="26"/>
        <v>54.347826086956523</v>
      </c>
      <c r="BV27" s="22">
        <f t="shared" ca="1" si="27"/>
        <v>6.0896266666666667</v>
      </c>
      <c r="BW27" s="22">
        <f t="shared" ca="1" si="28"/>
        <v>1.7226666666666666</v>
      </c>
      <c r="BX27" s="22">
        <f t="shared" ca="1" si="29"/>
        <v>1.7226666666666666</v>
      </c>
      <c r="BY27" s="22">
        <f t="shared" ca="1" si="30"/>
        <v>1.7226666666666666</v>
      </c>
      <c r="BZ27" s="22">
        <f t="shared" ca="1" si="33"/>
        <v>2.8144066666666667</v>
      </c>
      <c r="CA27" s="22">
        <f t="shared" ca="1" si="40"/>
        <v>1.0018645682656337E-2</v>
      </c>
      <c r="CB27" s="22">
        <f t="shared" ca="1" si="41"/>
        <v>1.338087732360419E-3</v>
      </c>
      <c r="CC27" s="22">
        <f t="shared" ca="1" si="42"/>
        <v>3.62244508770145E-3</v>
      </c>
      <c r="CD27" s="22">
        <f t="shared" ca="1" si="38"/>
        <v>4.9930595009060686E-3</v>
      </c>
      <c r="CE27" s="12">
        <f t="shared" ca="1" si="37"/>
        <v>36.332676980972359</v>
      </c>
      <c r="CF27" s="6"/>
      <c r="CG27" s="7"/>
      <c r="CH27" s="7"/>
      <c r="CI27" s="7"/>
      <c r="CJ27" s="7"/>
      <c r="CK27" s="7"/>
      <c r="CL27" s="6" t="s">
        <v>15</v>
      </c>
      <c r="CM27" s="23">
        <f ca="1">(AB27*AB7)/BT27</f>
        <v>0</v>
      </c>
      <c r="CN27" s="24">
        <f ca="1">(Y27*Y7)/BT27</f>
        <v>0.32</v>
      </c>
      <c r="CO27" s="24">
        <f t="shared" ca="1" si="43"/>
        <v>0.32</v>
      </c>
      <c r="CP27" s="105"/>
      <c r="CQ27" s="102"/>
      <c r="CR27" s="102"/>
    </row>
    <row r="28" spans="1:104" ht="31.5" customHeight="1" x14ac:dyDescent="0.2">
      <c r="B28" s="209" t="s">
        <v>147</v>
      </c>
      <c r="C28" s="129" t="s">
        <v>304</v>
      </c>
      <c r="F28" s="57" t="s">
        <v>132</v>
      </c>
      <c r="G28" s="154">
        <v>250</v>
      </c>
      <c r="H28" s="6" t="s">
        <v>74</v>
      </c>
      <c r="I28" s="7" t="s">
        <v>244</v>
      </c>
      <c r="J28" s="6">
        <v>50</v>
      </c>
      <c r="K28" s="6">
        <v>24</v>
      </c>
      <c r="L28" s="101">
        <v>12</v>
      </c>
      <c r="M28" s="6">
        <v>89</v>
      </c>
      <c r="N28" s="6">
        <v>30</v>
      </c>
      <c r="O28" s="6">
        <v>6</v>
      </c>
      <c r="P28" s="6">
        <v>8</v>
      </c>
      <c r="Q28" s="7">
        <v>6</v>
      </c>
      <c r="R28" s="6" t="s">
        <v>10</v>
      </c>
      <c r="S28" s="6"/>
      <c r="T28" s="6"/>
      <c r="U28" s="7">
        <v>6</v>
      </c>
      <c r="V28" s="7"/>
      <c r="W28" s="190"/>
      <c r="X28" s="191">
        <v>8</v>
      </c>
      <c r="Y28" s="190"/>
      <c r="Z28" s="191"/>
      <c r="AA28" s="190"/>
      <c r="AB28" s="191"/>
      <c r="AC28" s="190"/>
      <c r="AD28" s="191"/>
      <c r="AE28" s="190"/>
      <c r="AF28" s="191"/>
      <c r="AG28" s="192"/>
      <c r="AH28" s="193"/>
      <c r="AI28" s="192"/>
      <c r="AJ28" s="193"/>
      <c r="AK28" s="192">
        <v>5</v>
      </c>
      <c r="AL28" s="193"/>
      <c r="AM28" s="192"/>
      <c r="AN28" s="193"/>
      <c r="AO28" s="192"/>
      <c r="AP28" s="193"/>
      <c r="AQ28" s="194"/>
      <c r="AR28" s="195"/>
      <c r="AS28" s="194">
        <v>12</v>
      </c>
      <c r="AT28" s="195"/>
      <c r="AU28" s="194">
        <v>5</v>
      </c>
      <c r="AV28" s="195"/>
      <c r="AW28" s="196"/>
      <c r="AX28" s="195"/>
      <c r="AY28" s="182"/>
      <c r="AZ28" s="31" t="s">
        <v>135</v>
      </c>
      <c r="BA28" s="31" t="s">
        <v>135</v>
      </c>
      <c r="BB28" s="33">
        <v>12</v>
      </c>
      <c r="BC28" s="33">
        <v>5</v>
      </c>
      <c r="BD28" s="31" t="s">
        <v>135</v>
      </c>
      <c r="BE28" s="31" t="s">
        <v>135</v>
      </c>
      <c r="BF28" s="31" t="s">
        <v>135</v>
      </c>
      <c r="BG28" s="31" t="s">
        <v>135</v>
      </c>
      <c r="BH28" s="97">
        <f t="shared" ca="1" si="14"/>
        <v>45.49846105475666</v>
      </c>
      <c r="BI28" s="97">
        <f t="shared" ca="1" si="15"/>
        <v>5.4946913412989735</v>
      </c>
      <c r="BJ28" s="4">
        <f t="shared" si="16"/>
        <v>60</v>
      </c>
      <c r="BK28" s="4">
        <f t="shared" ca="1" si="17"/>
        <v>100</v>
      </c>
      <c r="BL28" s="4">
        <f t="shared" si="18"/>
        <v>85.714285714285708</v>
      </c>
      <c r="BM28" s="4">
        <f t="shared" ca="1" si="32"/>
        <v>3.050420620870069</v>
      </c>
      <c r="BN28" s="4">
        <f t="shared" si="19"/>
        <v>40</v>
      </c>
      <c r="BO28" s="4">
        <f t="shared" ca="1" si="20"/>
        <v>17.608787984092054</v>
      </c>
      <c r="BP28" s="4">
        <f t="shared" si="21"/>
        <v>66.666666666666671</v>
      </c>
      <c r="BQ28" s="4">
        <f t="shared" si="22"/>
        <v>25</v>
      </c>
      <c r="BR28" s="21">
        <f t="shared" si="23"/>
        <v>6.1805555555555554</v>
      </c>
      <c r="BS28" s="4">
        <f t="shared" ca="1" si="24"/>
        <v>0</v>
      </c>
      <c r="BT28" s="4">
        <f t="shared" ca="1" si="25"/>
        <v>89</v>
      </c>
      <c r="BU28" s="11">
        <f t="shared" ca="1" si="26"/>
        <v>64.492753623188406</v>
      </c>
      <c r="BV28" s="22">
        <f t="shared" ca="1" si="27"/>
        <v>4.3924157303370785</v>
      </c>
      <c r="BW28" s="22">
        <f t="shared" ca="1" si="28"/>
        <v>0.8539325842696629</v>
      </c>
      <c r="BX28" s="22">
        <f t="shared" ca="1" si="29"/>
        <v>0.8539325842696629</v>
      </c>
      <c r="BY28" s="22">
        <f t="shared" ca="1" si="30"/>
        <v>0.8539325842696629</v>
      </c>
      <c r="BZ28" s="22">
        <f t="shared" ca="1" si="33"/>
        <v>1.7385533707865171</v>
      </c>
      <c r="CA28" s="22">
        <f t="shared" ca="1" si="40"/>
        <v>7.2517863071240567E-3</v>
      </c>
      <c r="CB28" s="22">
        <f t="shared" ca="1" si="41"/>
        <v>8.5861149876348842E-4</v>
      </c>
      <c r="CC28" s="22">
        <f t="shared" ca="1" si="42"/>
        <v>2.8775088066668258E-3</v>
      </c>
      <c r="CD28" s="22">
        <f t="shared" ca="1" si="38"/>
        <v>3.6626355375181242E-3</v>
      </c>
      <c r="CE28" s="12">
        <f t="shared" ca="1" si="37"/>
        <v>61</v>
      </c>
      <c r="CF28" s="6"/>
      <c r="CG28" s="7"/>
      <c r="CH28" s="7"/>
      <c r="CI28" s="7"/>
      <c r="CJ28" s="7"/>
      <c r="CK28" s="7"/>
      <c r="CL28" s="6" t="s">
        <v>15</v>
      </c>
      <c r="CM28" s="23">
        <f ca="1">(AA28*AA7)/BT28</f>
        <v>0</v>
      </c>
      <c r="CN28" s="24">
        <f ca="1">(X28*X7)/BT28</f>
        <v>0.1797752808988764</v>
      </c>
      <c r="CO28" s="24">
        <f t="shared" ca="1" si="43"/>
        <v>0.1797752808988764</v>
      </c>
      <c r="CP28" s="105"/>
      <c r="CQ28" s="102"/>
      <c r="CR28" s="102"/>
    </row>
    <row r="29" spans="1:104" ht="31.5" customHeight="1" x14ac:dyDescent="0.2">
      <c r="B29" s="210" t="s">
        <v>147</v>
      </c>
      <c r="C29" s="129" t="s">
        <v>303</v>
      </c>
      <c r="F29" s="57" t="s">
        <v>133</v>
      </c>
      <c r="G29" s="154">
        <v>175</v>
      </c>
      <c r="H29" s="6" t="s">
        <v>9</v>
      </c>
      <c r="I29" s="7" t="s">
        <v>243</v>
      </c>
      <c r="J29" s="6">
        <v>90</v>
      </c>
      <c r="K29" s="6">
        <v>25</v>
      </c>
      <c r="L29" s="101">
        <v>20</v>
      </c>
      <c r="M29" s="6">
        <v>125</v>
      </c>
      <c r="N29" s="6">
        <v>75</v>
      </c>
      <c r="O29" s="6">
        <v>2</v>
      </c>
      <c r="P29" s="6">
        <v>8</v>
      </c>
      <c r="Q29" s="7">
        <v>6</v>
      </c>
      <c r="R29" s="6" t="s">
        <v>10</v>
      </c>
      <c r="S29" s="6"/>
      <c r="T29" s="6"/>
      <c r="U29" s="7">
        <v>7</v>
      </c>
      <c r="V29" s="7"/>
      <c r="W29" s="190"/>
      <c r="X29" s="191">
        <v>8</v>
      </c>
      <c r="Y29" s="190"/>
      <c r="Z29" s="191"/>
      <c r="AA29" s="190"/>
      <c r="AB29" s="191"/>
      <c r="AC29" s="190"/>
      <c r="AD29" s="191"/>
      <c r="AE29" s="190"/>
      <c r="AF29" s="191"/>
      <c r="AG29" s="192"/>
      <c r="AH29" s="193"/>
      <c r="AI29" s="192"/>
      <c r="AJ29" s="193"/>
      <c r="AK29" s="192">
        <v>2</v>
      </c>
      <c r="AL29" s="193">
        <v>1</v>
      </c>
      <c r="AM29" s="192"/>
      <c r="AN29" s="193"/>
      <c r="AO29" s="192"/>
      <c r="AP29" s="193"/>
      <c r="AQ29" s="194"/>
      <c r="AR29" s="195">
        <v>2</v>
      </c>
      <c r="AS29" s="194">
        <v>1</v>
      </c>
      <c r="AT29" s="195"/>
      <c r="AU29" s="194">
        <v>1</v>
      </c>
      <c r="AV29" s="195"/>
      <c r="AW29" s="196"/>
      <c r="AX29" s="195"/>
      <c r="AY29" s="182"/>
      <c r="AZ29" s="31" t="s">
        <v>135</v>
      </c>
      <c r="BA29" s="125">
        <v>2</v>
      </c>
      <c r="BB29" s="125">
        <v>1</v>
      </c>
      <c r="BC29" s="31" t="s">
        <v>135</v>
      </c>
      <c r="BD29" s="125">
        <v>1</v>
      </c>
      <c r="BE29" s="31" t="s">
        <v>135</v>
      </c>
      <c r="BF29" s="31" t="s">
        <v>135</v>
      </c>
      <c r="BG29" s="31" t="s">
        <v>135</v>
      </c>
      <c r="BH29" s="97">
        <f t="shared" ca="1" si="14"/>
        <v>24.354739141949253</v>
      </c>
      <c r="BI29" s="97">
        <f t="shared" ca="1" si="15"/>
        <v>7.1854598392546656</v>
      </c>
      <c r="BJ29" s="4">
        <f t="shared" si="16"/>
        <v>20</v>
      </c>
      <c r="BK29" s="4">
        <f t="shared" ca="1" si="17"/>
        <v>19.711630908568065</v>
      </c>
      <c r="BL29" s="4">
        <f t="shared" si="18"/>
        <v>85.714285714285708</v>
      </c>
      <c r="BM29" s="4">
        <f t="shared" ca="1" si="32"/>
        <v>0.60237135566298483</v>
      </c>
      <c r="BN29" s="4">
        <f t="shared" si="19"/>
        <v>40</v>
      </c>
      <c r="BO29" s="4">
        <f t="shared" ca="1" si="20"/>
        <v>10.368467353951891</v>
      </c>
      <c r="BP29" s="4">
        <f t="shared" si="21"/>
        <v>77.777777777777771</v>
      </c>
      <c r="BQ29" s="4">
        <f t="shared" si="22"/>
        <v>62.5</v>
      </c>
      <c r="BR29" s="21">
        <f t="shared" si="23"/>
        <v>2.7777777777777777</v>
      </c>
      <c r="BS29" s="4">
        <f t="shared" ca="1" si="24"/>
        <v>0</v>
      </c>
      <c r="BT29" s="4">
        <f t="shared" ca="1" si="25"/>
        <v>125</v>
      </c>
      <c r="BU29" s="11">
        <f t="shared" ca="1" si="26"/>
        <v>90.579710144927532</v>
      </c>
      <c r="BV29" s="22">
        <f t="shared" ca="1" si="27"/>
        <v>2.270804</v>
      </c>
      <c r="BW29" s="22">
        <f t="shared" ca="1" si="28"/>
        <v>0.60799999999999998</v>
      </c>
      <c r="BX29" s="22">
        <f t="shared" ca="1" si="29"/>
        <v>0.60799999999999998</v>
      </c>
      <c r="BY29" s="22">
        <f t="shared" ca="1" si="30"/>
        <v>0.60799999999999998</v>
      </c>
      <c r="BZ29" s="22">
        <f t="shared" ca="1" si="33"/>
        <v>1.023701</v>
      </c>
      <c r="CA29" s="22">
        <f t="shared" ca="1" si="40"/>
        <v>1.6502698089171973E-3</v>
      </c>
      <c r="CB29" s="22">
        <f t="shared" ca="1" si="41"/>
        <v>2.0826450263426908E-4</v>
      </c>
      <c r="CC29" s="22">
        <f t="shared" ca="1" si="42"/>
        <v>3.1126488165447827E-4</v>
      </c>
      <c r="CD29" s="22">
        <f t="shared" ca="1" si="38"/>
        <v>7.2326639773531492E-4</v>
      </c>
      <c r="CE29" s="12">
        <f t="shared" ca="1" si="37"/>
        <v>12.024094854226519</v>
      </c>
      <c r="CF29" s="6"/>
      <c r="CG29" s="7"/>
      <c r="CH29" s="7"/>
      <c r="CI29" s="7"/>
      <c r="CJ29" s="7"/>
      <c r="CK29" s="7"/>
      <c r="CL29" s="6" t="s">
        <v>15</v>
      </c>
      <c r="CM29" s="23">
        <f ca="1">(AA29*AA7+AB29*AB7)/BT29</f>
        <v>0</v>
      </c>
      <c r="CN29" s="24">
        <f ca="1">(X29*X7)/BT29</f>
        <v>0.128</v>
      </c>
      <c r="CO29" s="24">
        <f t="shared" ca="1" si="43"/>
        <v>0.128</v>
      </c>
      <c r="CP29" s="105"/>
      <c r="CQ29" s="102"/>
      <c r="CR29" s="102"/>
    </row>
    <row r="30" spans="1:104" ht="31.5" customHeight="1" x14ac:dyDescent="0.2">
      <c r="B30" s="211" t="s">
        <v>135</v>
      </c>
      <c r="C30" s="129" t="s">
        <v>302</v>
      </c>
      <c r="F30" s="57" t="s">
        <v>65</v>
      </c>
      <c r="G30" s="154">
        <v>0</v>
      </c>
      <c r="H30" s="6" t="s">
        <v>64</v>
      </c>
      <c r="I30" s="7" t="s">
        <v>246</v>
      </c>
      <c r="J30" s="6">
        <v>12.3</v>
      </c>
      <c r="K30" s="6">
        <v>7.7</v>
      </c>
      <c r="L30" s="101">
        <v>2.5</v>
      </c>
      <c r="M30" s="6">
        <v>5.5</v>
      </c>
      <c r="N30" s="6">
        <v>0</v>
      </c>
      <c r="O30" s="6">
        <v>1</v>
      </c>
      <c r="P30" s="6">
        <v>1</v>
      </c>
      <c r="Q30" s="7">
        <v>1</v>
      </c>
      <c r="R30" s="6" t="s">
        <v>110</v>
      </c>
      <c r="S30" s="6" t="s">
        <v>111</v>
      </c>
      <c r="T30" s="6" t="s">
        <v>112</v>
      </c>
      <c r="U30" s="7">
        <v>2</v>
      </c>
      <c r="V30" s="7" t="s">
        <v>91</v>
      </c>
      <c r="W30" s="190">
        <v>8</v>
      </c>
      <c r="X30" s="191"/>
      <c r="Y30" s="190"/>
      <c r="Z30" s="191"/>
      <c r="AA30" s="190"/>
      <c r="AB30" s="191"/>
      <c r="AC30" s="190"/>
      <c r="AD30" s="191"/>
      <c r="AE30" s="190"/>
      <c r="AF30" s="191"/>
      <c r="AG30" s="192"/>
      <c r="AH30" s="193">
        <v>3</v>
      </c>
      <c r="AI30" s="192"/>
      <c r="AJ30" s="193"/>
      <c r="AK30" s="192"/>
      <c r="AL30" s="193"/>
      <c r="AM30" s="192"/>
      <c r="AN30" s="193"/>
      <c r="AO30" s="192"/>
      <c r="AP30" s="193"/>
      <c r="AQ30" s="194">
        <v>3</v>
      </c>
      <c r="AR30" s="197"/>
      <c r="AS30" s="194"/>
      <c r="AT30" s="197"/>
      <c r="AU30" s="196"/>
      <c r="AV30" s="197"/>
      <c r="AW30" s="196"/>
      <c r="AX30" s="197"/>
      <c r="AY30" s="182"/>
      <c r="AZ30" s="126" t="s">
        <v>113</v>
      </c>
      <c r="BA30" s="31" t="s">
        <v>135</v>
      </c>
      <c r="BB30" s="31" t="s">
        <v>135</v>
      </c>
      <c r="BC30" s="31" t="s">
        <v>135</v>
      </c>
      <c r="BD30" s="31" t="s">
        <v>135</v>
      </c>
      <c r="BE30" s="31" t="s">
        <v>135</v>
      </c>
      <c r="BF30" s="31" t="s">
        <v>135</v>
      </c>
      <c r="BG30" s="31" t="s">
        <v>135</v>
      </c>
      <c r="BH30" s="97">
        <f t="shared" ca="1" si="14"/>
        <v>21.579125441239956</v>
      </c>
      <c r="BI30" s="97">
        <f t="shared" ca="1" si="15"/>
        <v>0</v>
      </c>
      <c r="BJ30" s="4">
        <f t="shared" si="16"/>
        <v>10</v>
      </c>
      <c r="BK30" s="4">
        <f t="shared" ca="1" si="17"/>
        <v>14.754098360655737</v>
      </c>
      <c r="BL30" s="4">
        <f t="shared" si="18"/>
        <v>14.285714285714286</v>
      </c>
      <c r="BM30" s="4">
        <f t="shared" ca="1" si="32"/>
        <v>100</v>
      </c>
      <c r="BN30" s="4">
        <f t="shared" si="19"/>
        <v>5</v>
      </c>
      <c r="BO30" s="4">
        <f t="shared" ca="1" si="20"/>
        <v>99.902990841677777</v>
      </c>
      <c r="BP30" s="4">
        <f t="shared" si="21"/>
        <v>22.222222222222221</v>
      </c>
      <c r="BQ30" s="4">
        <f t="shared" si="22"/>
        <v>0</v>
      </c>
      <c r="BR30" s="21">
        <f t="shared" si="23"/>
        <v>23.228803716608596</v>
      </c>
      <c r="BS30" s="4">
        <f t="shared" ca="1" si="24"/>
        <v>0</v>
      </c>
      <c r="BT30" s="4">
        <f t="shared" ca="1" si="25"/>
        <v>5.5</v>
      </c>
      <c r="BU30" s="11">
        <f t="shared" ca="1" si="26"/>
        <v>3.9855072463768115</v>
      </c>
      <c r="BV30" s="22">
        <f t="shared" ca="1" si="27"/>
        <v>17.636363636363637</v>
      </c>
      <c r="BW30" s="22">
        <f t="shared" ca="1" si="28"/>
        <v>7.2727272727272725</v>
      </c>
      <c r="BX30" s="22">
        <f t="shared" ca="1" si="29"/>
        <v>7.2727272727272725</v>
      </c>
      <c r="BY30" s="22">
        <f t="shared" ca="1" si="30"/>
        <v>7.2727272727272725</v>
      </c>
      <c r="BZ30" s="22">
        <f t="shared" ca="1" si="33"/>
        <v>9.8636363636363633</v>
      </c>
      <c r="CA30" s="22">
        <f t="shared" ca="1" si="40"/>
        <v>2.183569068565947</v>
      </c>
      <c r="CB30" s="22">
        <f t="shared" ca="1" si="41"/>
        <v>0.1768750403851993</v>
      </c>
      <c r="CC30" s="22">
        <f t="shared" ca="1" si="42"/>
        <v>1.2416514635015148</v>
      </c>
      <c r="CD30" s="54">
        <f ca="1">AVERAGE(CA30:CC30)/10</f>
        <v>0.12006985241508869</v>
      </c>
      <c r="CE30" s="12">
        <f t="shared" ca="1" si="37"/>
        <v>9</v>
      </c>
      <c r="CF30" s="6"/>
      <c r="CG30" s="7"/>
      <c r="CH30" s="7"/>
      <c r="CI30" s="7"/>
      <c r="CJ30" s="7"/>
      <c r="CK30" s="7"/>
      <c r="CL30" s="6" t="s">
        <v>15</v>
      </c>
      <c r="CM30" s="23">
        <f ca="1">(X30*X7)/BT30</f>
        <v>0</v>
      </c>
      <c r="CN30" s="24">
        <f ca="1">(W30*W7)/BT30</f>
        <v>1.4545454545454546</v>
      </c>
      <c r="CO30" s="24">
        <f t="shared" ca="1" si="43"/>
        <v>1.4545454545454546</v>
      </c>
      <c r="CP30" s="105"/>
      <c r="CQ30" s="102"/>
      <c r="CR30" s="102"/>
    </row>
    <row r="31" spans="1:104" ht="31.5" customHeight="1" x14ac:dyDescent="0.2">
      <c r="A31" s="9"/>
      <c r="B31" s="90" t="s">
        <v>149</v>
      </c>
      <c r="C31" s="129" t="s">
        <v>301</v>
      </c>
      <c r="F31" s="57" t="s">
        <v>324</v>
      </c>
      <c r="G31" s="154">
        <v>300</v>
      </c>
      <c r="H31" s="6" t="s">
        <v>222</v>
      </c>
      <c r="I31" s="8" t="s">
        <v>235</v>
      </c>
      <c r="J31" s="6">
        <v>28.7</v>
      </c>
      <c r="K31" s="6">
        <v>18.600000000000001</v>
      </c>
      <c r="L31" s="101">
        <v>9</v>
      </c>
      <c r="M31" s="6">
        <v>18</v>
      </c>
      <c r="N31" s="6">
        <v>0</v>
      </c>
      <c r="O31" s="6">
        <v>1</v>
      </c>
      <c r="P31" s="6">
        <v>4</v>
      </c>
      <c r="Q31" s="19">
        <v>3</v>
      </c>
      <c r="R31" s="6" t="s">
        <v>222</v>
      </c>
      <c r="S31" s="6"/>
      <c r="T31" s="6"/>
      <c r="U31" s="7">
        <v>2</v>
      </c>
      <c r="V31" s="8"/>
      <c r="W31" s="190"/>
      <c r="X31" s="191">
        <v>12</v>
      </c>
      <c r="Y31" s="190"/>
      <c r="Z31" s="191"/>
      <c r="AA31" s="190"/>
      <c r="AB31" s="191"/>
      <c r="AC31" s="190"/>
      <c r="AD31" s="191"/>
      <c r="AE31" s="190"/>
      <c r="AF31" s="191"/>
      <c r="AG31" s="192"/>
      <c r="AH31" s="193"/>
      <c r="AI31" s="192"/>
      <c r="AJ31" s="193">
        <v>2</v>
      </c>
      <c r="AK31" s="192"/>
      <c r="AL31" s="193"/>
      <c r="AM31" s="192"/>
      <c r="AN31" s="193"/>
      <c r="AO31" s="192"/>
      <c r="AP31" s="193"/>
      <c r="AQ31" s="194">
        <v>2</v>
      </c>
      <c r="AR31" s="195"/>
      <c r="AS31" s="194">
        <v>4</v>
      </c>
      <c r="AT31" s="195">
        <v>1</v>
      </c>
      <c r="AU31" s="196"/>
      <c r="AV31" s="195"/>
      <c r="AW31" s="196"/>
      <c r="AX31" s="195"/>
      <c r="AY31" s="182"/>
      <c r="AZ31" s="126" t="s">
        <v>325</v>
      </c>
      <c r="BA31" s="31" t="s">
        <v>135</v>
      </c>
      <c r="BB31" s="126" t="s">
        <v>326</v>
      </c>
      <c r="BC31" s="126" t="s">
        <v>327</v>
      </c>
      <c r="BD31" s="32"/>
      <c r="BE31" s="32"/>
      <c r="BF31" s="32"/>
      <c r="BG31" s="31" t="s">
        <v>135</v>
      </c>
      <c r="BH31" s="97">
        <f t="shared" ca="1" si="14"/>
        <v>27.356013399544416</v>
      </c>
      <c r="BI31" s="97">
        <f t="shared" ca="1" si="15"/>
        <v>10.966510200824663</v>
      </c>
      <c r="BJ31" s="4">
        <f t="shared" si="16"/>
        <v>10</v>
      </c>
      <c r="BK31" s="4">
        <f t="shared" ca="1" si="17"/>
        <v>31.303876521531617</v>
      </c>
      <c r="BL31" s="4">
        <f t="shared" si="18"/>
        <v>42.857142857142854</v>
      </c>
      <c r="BM31" s="4">
        <f t="shared" ca="1" si="32"/>
        <v>27.384116953357143</v>
      </c>
      <c r="BN31" s="4">
        <f t="shared" si="19"/>
        <v>20</v>
      </c>
      <c r="BO31" s="4">
        <f t="shared" ca="1" si="20"/>
        <v>77.777777777777771</v>
      </c>
      <c r="BP31" s="4">
        <f t="shared" si="21"/>
        <v>22.222222222222221</v>
      </c>
      <c r="BQ31" s="4">
        <f t="shared" si="22"/>
        <v>0</v>
      </c>
      <c r="BR31" s="21">
        <f t="shared" si="23"/>
        <v>3.7465812446142892</v>
      </c>
      <c r="BS31" s="4">
        <f t="shared" ca="1" si="24"/>
        <v>0</v>
      </c>
      <c r="BT31" s="4">
        <f t="shared" ca="1" si="25"/>
        <v>18</v>
      </c>
      <c r="BU31" s="11">
        <f t="shared" ca="1" si="26"/>
        <v>13.043478260869565</v>
      </c>
      <c r="BV31" s="22">
        <f t="shared" ca="1" si="27"/>
        <v>11.716666666666665</v>
      </c>
      <c r="BW31" s="22">
        <f t="shared" ca="1" si="28"/>
        <v>6.333333333333333</v>
      </c>
      <c r="BX31" s="22">
        <f t="shared" ca="1" si="29"/>
        <v>6.333333333333333</v>
      </c>
      <c r="BY31" s="22">
        <f t="shared" ca="1" si="30"/>
        <v>6.333333333333333</v>
      </c>
      <c r="BZ31" s="22">
        <f t="shared" ca="1" si="33"/>
        <v>7.6791666666666654</v>
      </c>
      <c r="CA31" s="22">
        <f t="shared" ca="1" si="40"/>
        <v>5.6616853927098525E-2</v>
      </c>
      <c r="CB31" s="22">
        <f t="shared" ca="1" si="41"/>
        <v>9.5415519016886288E-3</v>
      </c>
      <c r="CC31" s="22">
        <f t="shared" ca="1" si="42"/>
        <v>3.2481800604426458E-2</v>
      </c>
      <c r="CD31" s="22">
        <f ca="1">AVERAGE(CA31:CC31)</f>
        <v>3.2880068811071202E-2</v>
      </c>
      <c r="CE31" s="12">
        <f t="shared" ca="1" si="37"/>
        <v>19.095364678134285</v>
      </c>
      <c r="CF31" s="6"/>
      <c r="CG31" s="8"/>
      <c r="CH31" s="8"/>
      <c r="CI31" s="8"/>
      <c r="CJ31" s="8"/>
      <c r="CK31" s="8"/>
      <c r="CL31" s="6" t="s">
        <v>15</v>
      </c>
      <c r="CM31" s="23">
        <f ca="1">(Z31*Z7)/BT31
                                                                                                                                                                                                                                                                BT31</f>
        <v>0</v>
      </c>
      <c r="CN31" s="24">
        <f ca="1">(X31*X7)/BT31</f>
        <v>1.3333333333333333</v>
      </c>
      <c r="CO31" s="24">
        <f t="shared" ca="1" si="43"/>
        <v>1.3333333333333333</v>
      </c>
      <c r="CP31" s="105"/>
      <c r="CQ31" s="102"/>
      <c r="CR31" s="102"/>
    </row>
    <row r="32" spans="1:104" ht="31.5" customHeight="1" x14ac:dyDescent="0.2">
      <c r="B32" s="55" t="s">
        <v>148</v>
      </c>
      <c r="C32" s="129" t="s">
        <v>300</v>
      </c>
      <c r="F32" s="57" t="s">
        <v>62</v>
      </c>
      <c r="G32" s="154">
        <v>60</v>
      </c>
      <c r="H32" s="6" t="s">
        <v>74</v>
      </c>
      <c r="I32" s="8" t="s">
        <v>240</v>
      </c>
      <c r="J32" s="6">
        <v>19</v>
      </c>
      <c r="K32" s="6">
        <v>14.3</v>
      </c>
      <c r="L32" s="101">
        <v>5.4</v>
      </c>
      <c r="M32" s="6">
        <v>22</v>
      </c>
      <c r="N32" s="6">
        <v>10</v>
      </c>
      <c r="O32" s="6">
        <v>1</v>
      </c>
      <c r="P32" s="6">
        <v>4</v>
      </c>
      <c r="Q32" s="19">
        <v>3</v>
      </c>
      <c r="R32" s="6" t="s">
        <v>223</v>
      </c>
      <c r="S32" s="6" t="s">
        <v>224</v>
      </c>
      <c r="T32" s="6" t="s">
        <v>225</v>
      </c>
      <c r="U32" s="7">
        <v>3</v>
      </c>
      <c r="V32" s="8" t="s">
        <v>226</v>
      </c>
      <c r="W32" s="190">
        <v>8</v>
      </c>
      <c r="X32" s="191"/>
      <c r="Y32" s="190"/>
      <c r="Z32" s="191"/>
      <c r="AA32" s="190"/>
      <c r="AB32" s="191"/>
      <c r="AC32" s="190"/>
      <c r="AD32" s="191"/>
      <c r="AE32" s="190"/>
      <c r="AF32" s="191"/>
      <c r="AG32" s="192"/>
      <c r="AH32" s="193"/>
      <c r="AI32" s="192"/>
      <c r="AJ32" s="193"/>
      <c r="AK32" s="192">
        <v>1</v>
      </c>
      <c r="AL32" s="193"/>
      <c r="AM32" s="192"/>
      <c r="AN32" s="193"/>
      <c r="AO32" s="192"/>
      <c r="AP32" s="193"/>
      <c r="AQ32" s="194">
        <v>3</v>
      </c>
      <c r="AR32" s="195"/>
      <c r="AS32" s="194">
        <v>2</v>
      </c>
      <c r="AT32" s="195"/>
      <c r="AU32" s="196"/>
      <c r="AV32" s="195"/>
      <c r="AW32" s="196"/>
      <c r="AX32" s="195"/>
      <c r="AY32" s="182"/>
      <c r="AZ32" s="126" t="s">
        <v>227</v>
      </c>
      <c r="BA32" s="31" t="s">
        <v>135</v>
      </c>
      <c r="BB32" s="126" t="s">
        <v>228</v>
      </c>
      <c r="BC32" s="31" t="s">
        <v>135</v>
      </c>
      <c r="BD32" s="31" t="s">
        <v>135</v>
      </c>
      <c r="BE32" s="31" t="s">
        <v>135</v>
      </c>
      <c r="BF32" s="31" t="s">
        <v>135</v>
      </c>
      <c r="BG32" s="31" t="s">
        <v>135</v>
      </c>
      <c r="BH32" s="97">
        <f t="shared" ca="1" si="14"/>
        <v>16.915546305260087</v>
      </c>
      <c r="BI32" s="97">
        <f t="shared" ca="1" si="15"/>
        <v>3.5470329433783823</v>
      </c>
      <c r="BJ32" s="4">
        <f t="shared" si="16"/>
        <v>10</v>
      </c>
      <c r="BK32" s="4">
        <f t="shared" ca="1" si="17"/>
        <v>18.186428174199484</v>
      </c>
      <c r="BL32" s="4">
        <f t="shared" si="18"/>
        <v>42.857142857142854</v>
      </c>
      <c r="BM32" s="4">
        <f t="shared" ca="1" si="32"/>
        <v>34.895353104361405</v>
      </c>
      <c r="BN32" s="4">
        <f t="shared" si="19"/>
        <v>20</v>
      </c>
      <c r="BO32" s="4">
        <f t="shared" ca="1" si="20"/>
        <v>25.664594945658429</v>
      </c>
      <c r="BP32" s="4">
        <f t="shared" si="21"/>
        <v>33.333333333333336</v>
      </c>
      <c r="BQ32" s="4">
        <f t="shared" si="22"/>
        <v>8.3333333333333339</v>
      </c>
      <c r="BR32" s="21">
        <f t="shared" si="23"/>
        <v>14.994751836857096</v>
      </c>
      <c r="BS32" s="4">
        <f t="shared" ca="1" si="24"/>
        <v>0</v>
      </c>
      <c r="BT32" s="4">
        <f t="shared" ca="1" si="25"/>
        <v>22</v>
      </c>
      <c r="BU32" s="11">
        <f t="shared" ca="1" si="26"/>
        <v>15.942028985507246</v>
      </c>
      <c r="BV32" s="22">
        <f t="shared" ca="1" si="27"/>
        <v>4.6811363636363632</v>
      </c>
      <c r="BW32" s="22">
        <f t="shared" ca="1" si="28"/>
        <v>1.8181818181818181</v>
      </c>
      <c r="BX32" s="22">
        <f t="shared" ca="1" si="29"/>
        <v>1.8181818181818181</v>
      </c>
      <c r="BY32" s="22">
        <f t="shared" ca="1" si="30"/>
        <v>1.8181818181818181</v>
      </c>
      <c r="BZ32" s="22">
        <f t="shared" ca="1" si="33"/>
        <v>2.5339204545454543</v>
      </c>
      <c r="CA32" s="22">
        <f t="shared" ca="1" si="40"/>
        <v>6.8382469807901053E-2</v>
      </c>
      <c r="CB32" s="22">
        <f t="shared" ca="1" si="41"/>
        <v>9.3369086002821448E-3</v>
      </c>
      <c r="CC32" s="22">
        <f t="shared" ca="1" si="42"/>
        <v>4.7977018508209228E-2</v>
      </c>
      <c r="CD32" s="22">
        <f t="shared" ca="1" si="38"/>
        <v>4.1898798972130807E-2</v>
      </c>
      <c r="CE32" s="12">
        <f t="shared" ca="1" si="37"/>
        <v>11.093721186261684</v>
      </c>
      <c r="CF32" s="6"/>
      <c r="CG32" s="8"/>
      <c r="CH32" s="8"/>
      <c r="CI32" s="8"/>
      <c r="CJ32" s="8"/>
      <c r="CK32" s="8"/>
      <c r="CL32" s="6" t="s">
        <v>15</v>
      </c>
      <c r="CM32" s="23">
        <f ca="1">(AA32*AA7)/BT32</f>
        <v>0</v>
      </c>
      <c r="CN32" s="24">
        <f ca="1">(W32*W7)/BT32</f>
        <v>0.36363636363636365</v>
      </c>
      <c r="CO32" s="24">
        <f t="shared" ca="1" si="43"/>
        <v>0.36363636363636365</v>
      </c>
      <c r="CP32" s="105"/>
      <c r="CQ32" s="102"/>
      <c r="CR32" s="102"/>
      <c r="CS32" s="59"/>
      <c r="CT32" s="59"/>
      <c r="CU32" s="59"/>
      <c r="CV32" s="59"/>
      <c r="CW32" s="59"/>
      <c r="CX32" s="59"/>
      <c r="CY32" s="59"/>
      <c r="CZ32" s="59"/>
    </row>
    <row r="33" spans="2:96" ht="33" customHeight="1" x14ac:dyDescent="0.2">
      <c r="B33" s="50" t="s">
        <v>150</v>
      </c>
      <c r="C33" s="129" t="s">
        <v>249</v>
      </c>
      <c r="D33" s="56"/>
      <c r="E33" s="100"/>
      <c r="F33" s="57" t="s">
        <v>250</v>
      </c>
      <c r="G33" s="154">
        <v>1000</v>
      </c>
      <c r="H33" s="6" t="s">
        <v>74</v>
      </c>
      <c r="I33" s="8" t="s">
        <v>77</v>
      </c>
      <c r="J33" s="6">
        <v>140</v>
      </c>
      <c r="K33" s="6">
        <v>40</v>
      </c>
      <c r="L33" s="101">
        <v>30</v>
      </c>
      <c r="M33" s="6">
        <v>138</v>
      </c>
      <c r="N33" s="6">
        <v>100</v>
      </c>
      <c r="O33" s="6">
        <v>10</v>
      </c>
      <c r="P33" s="6">
        <v>20</v>
      </c>
      <c r="Q33" s="54">
        <v>7</v>
      </c>
      <c r="R33" s="6" t="s">
        <v>5</v>
      </c>
      <c r="U33" s="7">
        <v>9</v>
      </c>
      <c r="V33" s="60"/>
      <c r="W33" s="190"/>
      <c r="X33" s="191"/>
      <c r="Y33" s="190">
        <v>8</v>
      </c>
      <c r="Z33" s="191"/>
      <c r="AA33" s="190"/>
      <c r="AB33" s="191"/>
      <c r="AC33" s="190"/>
      <c r="AD33" s="191"/>
      <c r="AE33" s="190"/>
      <c r="AF33" s="191"/>
      <c r="AG33" s="192"/>
      <c r="AH33" s="193"/>
      <c r="AI33" s="192"/>
      <c r="AJ33" s="193"/>
      <c r="AK33" s="192">
        <v>8</v>
      </c>
      <c r="AL33" s="193"/>
      <c r="AM33" s="192"/>
      <c r="AN33" s="193"/>
      <c r="AO33" s="192"/>
      <c r="AP33" s="193"/>
      <c r="AQ33" s="194"/>
      <c r="AR33" s="195"/>
      <c r="AS33" s="194"/>
      <c r="AT33" s="195"/>
      <c r="AU33" s="194">
        <v>6</v>
      </c>
      <c r="AV33" s="195">
        <v>2</v>
      </c>
      <c r="AW33" s="194">
        <v>1</v>
      </c>
      <c r="AX33" s="195"/>
      <c r="AY33" s="182" t="s">
        <v>229</v>
      </c>
      <c r="AZ33" s="31" t="s">
        <v>135</v>
      </c>
      <c r="BA33" s="31" t="s">
        <v>135</v>
      </c>
      <c r="BB33" s="31" t="s">
        <v>135</v>
      </c>
      <c r="BC33" s="31" t="s">
        <v>135</v>
      </c>
      <c r="BD33" s="126" t="s">
        <v>331</v>
      </c>
      <c r="BE33" s="126" t="s">
        <v>75</v>
      </c>
      <c r="BF33" s="126" t="s">
        <v>115</v>
      </c>
      <c r="BG33" s="31" t="s">
        <v>135</v>
      </c>
      <c r="BH33" s="97">
        <f t="shared" ca="1" si="14"/>
        <v>53.874777416091689</v>
      </c>
      <c r="BI33" s="97">
        <f t="shared" ca="1" si="15"/>
        <v>18.56156160565989</v>
      </c>
      <c r="BJ33" s="4">
        <f t="shared" si="16"/>
        <v>100</v>
      </c>
      <c r="BK33" s="4">
        <f t="shared" ca="1" si="17"/>
        <v>80.327868852459019</v>
      </c>
      <c r="BL33" s="4">
        <f t="shared" si="18"/>
        <v>100</v>
      </c>
      <c r="BM33" s="4">
        <f t="shared" ca="1" si="32"/>
        <v>0.31249979862141214</v>
      </c>
      <c r="BN33" s="4">
        <f t="shared" si="19"/>
        <v>100</v>
      </c>
      <c r="BO33" s="4">
        <f t="shared" ca="1" si="20"/>
        <v>18.728024303999206</v>
      </c>
      <c r="BP33" s="4">
        <f t="shared" si="21"/>
        <v>100</v>
      </c>
      <c r="BQ33" s="4">
        <f t="shared" si="22"/>
        <v>83.333333333333329</v>
      </c>
      <c r="BR33" s="21">
        <f t="shared" si="23"/>
        <v>0.8214285714285714</v>
      </c>
      <c r="BS33" s="4">
        <f t="shared" ca="1" si="24"/>
        <v>0</v>
      </c>
      <c r="BT33" s="4">
        <f t="shared" ca="1" si="25"/>
        <v>138</v>
      </c>
      <c r="BU33" s="11">
        <f t="shared" ca="1" si="26"/>
        <v>100</v>
      </c>
      <c r="BV33" s="22">
        <f t="shared" ca="1" si="27"/>
        <v>4.5875362318840578</v>
      </c>
      <c r="BW33" s="22">
        <f t="shared" ca="1" si="28"/>
        <v>0.93623188405797098</v>
      </c>
      <c r="BX33" s="22">
        <f t="shared" ca="1" si="29"/>
        <v>0.93623188405797098</v>
      </c>
      <c r="BY33" s="22">
        <f t="shared" ca="1" si="30"/>
        <v>0.93623188405797098</v>
      </c>
      <c r="BZ33" s="22">
        <f t="shared" ca="1" si="33"/>
        <v>1.8490579710144928</v>
      </c>
      <c r="CA33" s="22">
        <f t="shared" ca="1" si="40"/>
        <v>8.5514810712124484E-4</v>
      </c>
      <c r="CB33" s="22">
        <f t="shared" ca="1" si="41"/>
        <v>1.0097229836271256E-4</v>
      </c>
      <c r="CC33" s="22">
        <f t="shared" ca="1" si="42"/>
        <v>1.6953373552257915E-4</v>
      </c>
      <c r="CD33" s="22">
        <f t="shared" ca="1" si="38"/>
        <v>3.7521804700217887E-4</v>
      </c>
      <c r="CE33" s="12">
        <f t="shared" ca="1" si="37"/>
        <v>49</v>
      </c>
      <c r="CF33" s="6"/>
      <c r="CG33" s="60"/>
      <c r="CH33" s="60"/>
      <c r="CI33" s="60"/>
      <c r="CJ33" s="60"/>
      <c r="CK33" s="60"/>
      <c r="CL33" s="6" t="s">
        <v>15</v>
      </c>
      <c r="CM33" s="23">
        <f ca="1">(AA33*AA7)/BT33</f>
        <v>0</v>
      </c>
      <c r="CN33" s="24">
        <f ca="1">(Y33*Y7)/BT33</f>
        <v>0.17391304347826086</v>
      </c>
      <c r="CO33" s="24">
        <f t="shared" ca="1" si="43"/>
        <v>0.17391304347826086</v>
      </c>
      <c r="CP33" s="105"/>
      <c r="CQ33" s="102"/>
      <c r="CR33" s="102"/>
    </row>
    <row r="34" spans="2:96" ht="25.5" x14ac:dyDescent="0.2">
      <c r="B34" s="51" t="s">
        <v>298</v>
      </c>
      <c r="C34" s="130" t="s">
        <v>299</v>
      </c>
      <c r="F34" s="57" t="s">
        <v>251</v>
      </c>
      <c r="G34" s="154">
        <v>1250</v>
      </c>
      <c r="H34" s="6" t="s">
        <v>74</v>
      </c>
      <c r="I34" s="8" t="s">
        <v>77</v>
      </c>
      <c r="J34" s="6">
        <v>140</v>
      </c>
      <c r="K34" s="6">
        <v>40</v>
      </c>
      <c r="L34" s="101">
        <v>30</v>
      </c>
      <c r="M34" s="6">
        <v>125</v>
      </c>
      <c r="N34" s="6">
        <v>120</v>
      </c>
      <c r="O34" s="6">
        <v>10</v>
      </c>
      <c r="P34" s="6">
        <v>20</v>
      </c>
      <c r="Q34" s="54">
        <v>7</v>
      </c>
      <c r="R34" s="6" t="s">
        <v>5</v>
      </c>
      <c r="U34" s="7">
        <v>9</v>
      </c>
      <c r="V34" s="60"/>
      <c r="W34" s="190"/>
      <c r="X34" s="191"/>
      <c r="Y34" s="190">
        <v>8</v>
      </c>
      <c r="Z34" s="191"/>
      <c r="AA34" s="190"/>
      <c r="AB34" s="191"/>
      <c r="AC34" s="190"/>
      <c r="AD34" s="191"/>
      <c r="AE34" s="190"/>
      <c r="AF34" s="191"/>
      <c r="AG34" s="192"/>
      <c r="AH34" s="193"/>
      <c r="AI34" s="192"/>
      <c r="AJ34" s="193"/>
      <c r="AK34" s="192">
        <v>8</v>
      </c>
      <c r="AL34" s="193"/>
      <c r="AM34" s="192"/>
      <c r="AN34" s="193"/>
      <c r="AO34" s="192"/>
      <c r="AP34" s="193"/>
      <c r="AQ34" s="194"/>
      <c r="AR34" s="195"/>
      <c r="AS34" s="194"/>
      <c r="AT34" s="195"/>
      <c r="AU34" s="194">
        <v>7</v>
      </c>
      <c r="AV34" s="195">
        <v>1</v>
      </c>
      <c r="AW34" s="194">
        <v>1</v>
      </c>
      <c r="AX34" s="195"/>
      <c r="AY34" s="182" t="s">
        <v>229</v>
      </c>
      <c r="AZ34" s="31" t="s">
        <v>135</v>
      </c>
      <c r="BA34" s="31" t="s">
        <v>135</v>
      </c>
      <c r="BB34" s="31" t="s">
        <v>135</v>
      </c>
      <c r="BC34" s="31" t="s">
        <v>135</v>
      </c>
      <c r="BD34" s="126" t="s">
        <v>76</v>
      </c>
      <c r="BE34" s="126" t="s">
        <v>116</v>
      </c>
      <c r="BF34" s="33">
        <v>1</v>
      </c>
      <c r="BG34" s="31" t="s">
        <v>135</v>
      </c>
      <c r="BH34" s="97">
        <f t="shared" ca="1" si="14"/>
        <v>53.839065742775055</v>
      </c>
      <c r="BI34" s="97">
        <f t="shared" ca="1" si="15"/>
        <v>23.217341957085203</v>
      </c>
      <c r="BJ34" s="4">
        <f t="shared" si="16"/>
        <v>100</v>
      </c>
      <c r="BK34" s="4">
        <f t="shared" ca="1" si="17"/>
        <v>78.688524590163937</v>
      </c>
      <c r="BL34" s="4">
        <f t="shared" si="18"/>
        <v>100</v>
      </c>
      <c r="BM34" s="4">
        <f t="shared" ca="1" si="32"/>
        <v>0.34499977767803891</v>
      </c>
      <c r="BN34" s="4">
        <f t="shared" si="19"/>
        <v>100</v>
      </c>
      <c r="BO34" s="4">
        <f t="shared" ca="1" si="20"/>
        <v>20.675738831615121</v>
      </c>
      <c r="BP34" s="4">
        <f t="shared" si="21"/>
        <v>100</v>
      </c>
      <c r="BQ34" s="4">
        <f t="shared" si="22"/>
        <v>100</v>
      </c>
      <c r="BR34" s="21">
        <f t="shared" si="23"/>
        <v>0.74404761904761907</v>
      </c>
      <c r="BS34" s="4">
        <f t="shared" ca="1" si="24"/>
        <v>0</v>
      </c>
      <c r="BT34" s="4">
        <f t="shared" ca="1" si="25"/>
        <v>125</v>
      </c>
      <c r="BU34" s="11">
        <f t="shared" ca="1" si="26"/>
        <v>90.579710144927532</v>
      </c>
      <c r="BV34" s="22">
        <f t="shared" ca="1" si="27"/>
        <v>5.0646399999999998</v>
      </c>
      <c r="BW34" s="22">
        <f t="shared" ca="1" si="28"/>
        <v>1.0335999999999999</v>
      </c>
      <c r="BX34" s="22">
        <f t="shared" ca="1" si="29"/>
        <v>1.0335999999999999</v>
      </c>
      <c r="BY34" s="22">
        <f t="shared" ca="1" si="30"/>
        <v>1.0335999999999999</v>
      </c>
      <c r="BZ34" s="22">
        <f t="shared" ca="1" si="33"/>
        <v>2.0413600000000001</v>
      </c>
      <c r="CA34" s="22">
        <f t="shared" ca="1" si="40"/>
        <v>9.4408351026185422E-4</v>
      </c>
      <c r="CB34" s="22">
        <f t="shared" ca="1" si="41"/>
        <v>1.1147341739243468E-4</v>
      </c>
      <c r="CC34" s="22">
        <f t="shared" ca="1" si="42"/>
        <v>1.8716524401692734E-4</v>
      </c>
      <c r="CD34" s="22">
        <f t="shared" ca="1" si="38"/>
        <v>4.1424072389040543E-4</v>
      </c>
      <c r="CE34" s="12">
        <f t="shared" ca="1" si="37"/>
        <v>48</v>
      </c>
      <c r="CF34" s="6"/>
      <c r="CG34" s="60"/>
      <c r="CH34" s="60"/>
      <c r="CI34" s="60"/>
      <c r="CJ34" s="60"/>
      <c r="CK34" s="60"/>
      <c r="CL34" s="6" t="s">
        <v>15</v>
      </c>
      <c r="CM34" s="23">
        <f ca="1">(AA34*AA7)/BT34</f>
        <v>0</v>
      </c>
      <c r="CN34" s="24">
        <f ca="1">(Y34*Y7)/BT34</f>
        <v>0.192</v>
      </c>
      <c r="CO34" s="24">
        <f t="shared" ca="1" si="43"/>
        <v>0.192</v>
      </c>
      <c r="CP34" s="105"/>
      <c r="CQ34" s="102"/>
      <c r="CR34" s="102"/>
    </row>
    <row r="35" spans="2:96" ht="36" x14ac:dyDescent="0.2">
      <c r="F35" s="57" t="s">
        <v>305</v>
      </c>
      <c r="G35" s="155">
        <v>150</v>
      </c>
      <c r="H35" s="6" t="s">
        <v>15</v>
      </c>
      <c r="I35" s="8" t="s">
        <v>63</v>
      </c>
      <c r="J35" s="6">
        <v>54.5</v>
      </c>
      <c r="K35" s="6">
        <v>29</v>
      </c>
      <c r="L35" s="101">
        <v>15.5</v>
      </c>
      <c r="M35" s="6">
        <v>95</v>
      </c>
      <c r="N35" s="6">
        <v>12</v>
      </c>
      <c r="O35" s="6">
        <v>2</v>
      </c>
      <c r="P35" s="6">
        <v>7</v>
      </c>
      <c r="Q35" s="60">
        <v>5</v>
      </c>
      <c r="R35" s="6" t="s">
        <v>10</v>
      </c>
      <c r="U35" s="7"/>
      <c r="V35" s="60"/>
      <c r="W35" s="190"/>
      <c r="X35" s="191"/>
      <c r="Y35" s="190"/>
      <c r="Z35" s="191">
        <v>8</v>
      </c>
      <c r="AA35" s="190"/>
      <c r="AB35" s="191"/>
      <c r="AC35" s="190"/>
      <c r="AD35" s="191"/>
      <c r="AE35" s="190"/>
      <c r="AF35" s="191"/>
      <c r="AG35" s="192"/>
      <c r="AH35" s="193"/>
      <c r="AI35" s="192"/>
      <c r="AJ35" s="193"/>
      <c r="AK35" s="192"/>
      <c r="AL35" s="193">
        <v>4</v>
      </c>
      <c r="AM35" s="192"/>
      <c r="AN35" s="193"/>
      <c r="AO35" s="192"/>
      <c r="AP35" s="193"/>
      <c r="AQ35" s="194">
        <v>4</v>
      </c>
      <c r="AR35" s="195">
        <v>4</v>
      </c>
      <c r="AS35" s="194">
        <v>2</v>
      </c>
      <c r="AT35" s="195">
        <v>2</v>
      </c>
      <c r="AU35" s="194"/>
      <c r="AV35" s="195"/>
      <c r="AW35" s="194"/>
      <c r="AX35" s="195"/>
      <c r="AY35" s="182"/>
      <c r="AZ35" s="33">
        <v>4</v>
      </c>
      <c r="BA35" s="125" t="s">
        <v>160</v>
      </c>
      <c r="BB35" s="33">
        <v>2</v>
      </c>
      <c r="BC35" s="33">
        <v>2</v>
      </c>
      <c r="BD35" s="31" t="s">
        <v>135</v>
      </c>
      <c r="BE35" s="31" t="s">
        <v>135</v>
      </c>
      <c r="BF35" s="31" t="s">
        <v>135</v>
      </c>
      <c r="BG35" s="31" t="s">
        <v>135</v>
      </c>
      <c r="BH35" s="97">
        <f t="shared" ca="1" si="14"/>
        <v>29.270434835056282</v>
      </c>
      <c r="BI35" s="97">
        <f t="shared" ca="1" si="15"/>
        <v>5.1246249276881155</v>
      </c>
      <c r="BJ35" s="4">
        <f t="shared" si="16"/>
        <v>20</v>
      </c>
      <c r="BK35" s="4">
        <f t="shared" ca="1" si="17"/>
        <v>43.237012559902745</v>
      </c>
      <c r="BL35" s="4">
        <f t="shared" si="18"/>
        <v>71.428571428571431</v>
      </c>
      <c r="BM35" s="4">
        <f t="shared" ca="1" si="32"/>
        <v>2.3411103846291974</v>
      </c>
      <c r="BN35" s="4">
        <f t="shared" si="19"/>
        <v>35</v>
      </c>
      <c r="BO35" s="4">
        <f t="shared" ca="1" si="20"/>
        <v>29.391644058600104</v>
      </c>
      <c r="BP35" s="4">
        <f t="shared" si="21"/>
        <v>0</v>
      </c>
      <c r="BQ35" s="4">
        <f t="shared" si="22"/>
        <v>10</v>
      </c>
      <c r="BR35" s="21">
        <f t="shared" si="23"/>
        <v>3.8779071547387005</v>
      </c>
      <c r="BS35" s="4">
        <f t="shared" ca="1" si="24"/>
        <v>0</v>
      </c>
      <c r="BT35" s="4">
        <f t="shared" ca="1" si="25"/>
        <v>95</v>
      </c>
      <c r="BU35" s="11">
        <f t="shared" ca="1" si="26"/>
        <v>68.840579710144922</v>
      </c>
      <c r="BV35" s="22">
        <f t="shared" ca="1" si="27"/>
        <v>5.4875999999999996</v>
      </c>
      <c r="BW35" s="22">
        <f t="shared" ca="1" si="28"/>
        <v>2.04</v>
      </c>
      <c r="BX35" s="22">
        <f t="shared" ca="1" si="29"/>
        <v>2.04</v>
      </c>
      <c r="BY35" s="22">
        <f t="shared" ca="1" si="30"/>
        <v>2.04</v>
      </c>
      <c r="BZ35" s="22">
        <f ca="1">AVERAGE(BV35:BY35)</f>
        <v>2.9018999999999995</v>
      </c>
      <c r="CA35" s="22">
        <f t="shared" ca="1" si="40"/>
        <v>5.2799219705995269E-3</v>
      </c>
      <c r="CB35" s="22">
        <f t="shared" ca="1" si="41"/>
        <v>8.0135391063969243E-4</v>
      </c>
      <c r="CC35" s="22">
        <f t="shared" ca="1" si="42"/>
        <v>2.351627469856558E-3</v>
      </c>
      <c r="CD35" s="22">
        <f t="shared" ca="1" si="38"/>
        <v>2.8109677836985927E-3</v>
      </c>
      <c r="CE35" s="12">
        <f t="shared" ca="1" si="37"/>
        <v>26.374577661540673</v>
      </c>
      <c r="CF35" s="6"/>
      <c r="CG35" s="60"/>
      <c r="CH35" s="60"/>
      <c r="CI35" s="60"/>
      <c r="CJ35" s="60"/>
      <c r="CK35" s="60"/>
      <c r="CL35" s="6" t="s">
        <v>15</v>
      </c>
      <c r="CM35" s="23">
        <f ca="1">((Y35*Y7)+(AB35*AB7))/BT35</f>
        <v>0</v>
      </c>
      <c r="CN35" s="24">
        <f ca="1">(Z35*Z7)/BT35</f>
        <v>0.33684210526315789</v>
      </c>
      <c r="CO35" s="24">
        <f t="shared" ca="1" si="43"/>
        <v>0.33684210526315789</v>
      </c>
      <c r="CP35" s="105"/>
      <c r="CQ35" s="102"/>
      <c r="CR35" s="102"/>
    </row>
    <row r="36" spans="2:96" ht="38.25" customHeight="1" x14ac:dyDescent="0.2">
      <c r="F36" s="57" t="s">
        <v>11</v>
      </c>
      <c r="G36" s="60" t="s">
        <v>15</v>
      </c>
      <c r="I36" s="63"/>
      <c r="M36" s="6"/>
      <c r="N36" s="6"/>
      <c r="O36" s="17"/>
      <c r="P36" s="6"/>
      <c r="Q36" s="63"/>
      <c r="R36" s="17"/>
      <c r="U36" s="63"/>
      <c r="V36" s="63"/>
      <c r="W36" s="190"/>
      <c r="X36" s="191"/>
      <c r="Y36" s="190"/>
      <c r="Z36" s="191"/>
      <c r="AA36" s="190"/>
      <c r="AB36" s="191"/>
      <c r="AC36" s="190"/>
      <c r="AD36" s="191"/>
      <c r="AE36" s="190"/>
      <c r="AF36" s="191"/>
      <c r="AG36" s="192"/>
      <c r="AH36" s="193"/>
      <c r="AI36" s="192"/>
      <c r="AJ36" s="193"/>
      <c r="AK36" s="192"/>
      <c r="AL36" s="193"/>
      <c r="AM36" s="192"/>
      <c r="AN36" s="193"/>
      <c r="AO36" s="192"/>
      <c r="AP36" s="193"/>
      <c r="AQ36" s="194"/>
      <c r="AR36" s="195"/>
      <c r="AS36" s="194"/>
      <c r="AT36" s="195"/>
      <c r="AU36" s="194"/>
      <c r="AV36" s="195"/>
      <c r="AW36" s="194"/>
      <c r="AX36" s="195"/>
      <c r="BH36" s="61"/>
      <c r="BI36" s="62"/>
      <c r="BJ36" s="11"/>
      <c r="BK36" s="65"/>
      <c r="BL36" s="11"/>
      <c r="BM36" s="20"/>
      <c r="BN36" s="11"/>
      <c r="BO36" s="22"/>
      <c r="BP36" s="102"/>
      <c r="BQ36" s="11"/>
      <c r="BR36" s="6"/>
      <c r="BS36" s="17"/>
      <c r="BT36" s="17"/>
      <c r="BU36" s="11"/>
      <c r="BZ36" s="22"/>
      <c r="CD36" s="20"/>
      <c r="CG36" s="63"/>
      <c r="CH36" s="63"/>
      <c r="CI36" s="63"/>
      <c r="CJ36" s="63"/>
      <c r="CK36" s="63"/>
      <c r="CL36" s="6" t="s">
        <v>15</v>
      </c>
      <c r="CM36" s="66"/>
      <c r="CN36" s="25"/>
      <c r="CO36" s="25"/>
      <c r="CP36" s="105"/>
      <c r="CQ36" s="102"/>
      <c r="CR36" s="102"/>
    </row>
    <row r="37" spans="2:96" x14ac:dyDescent="0.2">
      <c r="F37" s="57" t="s">
        <v>12</v>
      </c>
      <c r="G37" s="60" t="s">
        <v>15</v>
      </c>
      <c r="I37" s="63"/>
      <c r="M37" s="6"/>
      <c r="N37" s="6"/>
      <c r="O37" s="17"/>
      <c r="P37" s="6"/>
      <c r="Q37" s="63"/>
      <c r="U37" s="63"/>
      <c r="V37" s="63"/>
      <c r="W37" s="190"/>
      <c r="X37" s="191"/>
      <c r="Y37" s="190"/>
      <c r="Z37" s="191"/>
      <c r="AA37" s="190"/>
      <c r="AB37" s="191"/>
      <c r="AC37" s="190"/>
      <c r="AD37" s="191"/>
      <c r="AE37" s="190"/>
      <c r="AF37" s="191"/>
      <c r="AG37" s="192"/>
      <c r="AH37" s="193"/>
      <c r="AI37" s="192"/>
      <c r="AJ37" s="193"/>
      <c r="AK37" s="192"/>
      <c r="AL37" s="193"/>
      <c r="AM37" s="192"/>
      <c r="AN37" s="193"/>
      <c r="AO37" s="192"/>
      <c r="AP37" s="193"/>
      <c r="AQ37" s="194"/>
      <c r="AR37" s="195"/>
      <c r="AS37" s="194"/>
      <c r="AT37" s="195"/>
      <c r="AU37" s="194"/>
      <c r="AV37" s="195"/>
      <c r="AW37" s="194"/>
      <c r="AX37" s="195"/>
      <c r="BH37" s="61"/>
      <c r="BI37" s="62"/>
      <c r="BJ37" s="11"/>
      <c r="BK37" s="65"/>
      <c r="BL37" s="11"/>
      <c r="BM37" s="20"/>
      <c r="BN37" s="11"/>
      <c r="BO37" s="22"/>
      <c r="BP37" s="102"/>
      <c r="BQ37" s="11"/>
      <c r="BR37" s="6"/>
      <c r="BS37" s="17"/>
      <c r="BT37" s="17"/>
      <c r="BU37" s="11"/>
      <c r="BZ37" s="22"/>
      <c r="CD37" s="20"/>
      <c r="CG37" s="63"/>
      <c r="CH37" s="63"/>
      <c r="CI37" s="63"/>
      <c r="CJ37" s="63"/>
      <c r="CK37" s="63"/>
      <c r="CL37" s="6" t="s">
        <v>15</v>
      </c>
      <c r="CM37" s="66"/>
      <c r="CN37" s="25"/>
      <c r="CO37" s="25"/>
      <c r="CP37" s="105"/>
      <c r="CQ37" s="102"/>
      <c r="CR37" s="102"/>
    </row>
    <row r="38" spans="2:96" ht="42.75" customHeight="1" x14ac:dyDescent="0.2">
      <c r="B38" s="204" t="s">
        <v>156</v>
      </c>
      <c r="F38" s="57" t="s">
        <v>13</v>
      </c>
      <c r="G38" s="60" t="s">
        <v>15</v>
      </c>
      <c r="H38" s="6" t="s">
        <v>6</v>
      </c>
      <c r="I38" s="7" t="s">
        <v>28</v>
      </c>
      <c r="J38" s="6">
        <v>1000</v>
      </c>
      <c r="K38" s="6"/>
      <c r="L38" s="6"/>
      <c r="M38" s="6">
        <v>113000</v>
      </c>
      <c r="N38" s="6">
        <v>15000</v>
      </c>
      <c r="O38" s="6">
        <v>755</v>
      </c>
      <c r="P38" s="10"/>
      <c r="Q38" s="7"/>
      <c r="R38" s="6" t="s">
        <v>10</v>
      </c>
      <c r="U38" s="7"/>
      <c r="V38" s="7"/>
      <c r="W38" s="190"/>
      <c r="X38" s="191"/>
      <c r="Y38" s="190"/>
      <c r="Z38" s="191"/>
      <c r="AA38" s="190"/>
      <c r="AB38" s="191">
        <v>16</v>
      </c>
      <c r="AC38" s="190"/>
      <c r="AD38" s="191"/>
      <c r="AE38" s="190"/>
      <c r="AF38" s="191"/>
      <c r="AG38" s="192"/>
      <c r="AH38" s="193"/>
      <c r="AI38" s="192"/>
      <c r="AJ38" s="193"/>
      <c r="AK38" s="192"/>
      <c r="AL38" s="193"/>
      <c r="AM38" s="192">
        <v>4</v>
      </c>
      <c r="AN38" s="193">
        <v>4</v>
      </c>
      <c r="AO38" s="192"/>
      <c r="AP38" s="193">
        <v>6</v>
      </c>
      <c r="AQ38" s="194"/>
      <c r="AR38" s="195"/>
      <c r="AS38" s="194"/>
      <c r="AT38" s="195"/>
      <c r="AU38" s="194"/>
      <c r="AV38" s="195"/>
      <c r="AW38" s="194"/>
      <c r="AX38" s="195"/>
      <c r="AZ38" s="67" t="s">
        <v>216</v>
      </c>
      <c r="BA38" s="64"/>
      <c r="BB38" s="64"/>
      <c r="BC38" s="64"/>
      <c r="BD38" s="64"/>
      <c r="BE38" s="64"/>
      <c r="BF38" s="64"/>
      <c r="BG38" s="64"/>
      <c r="BH38" s="61"/>
      <c r="BI38" s="62"/>
      <c r="BJ38" s="12">
        <f>(O38*100)/O$4</f>
        <v>7550</v>
      </c>
      <c r="BL38" s="12"/>
      <c r="BN38" s="12">
        <f>(100*P38)/P$4</f>
        <v>0</v>
      </c>
      <c r="BP38" s="102"/>
      <c r="BQ38" s="12">
        <f>(N38*100/N$4)</f>
        <v>12500</v>
      </c>
      <c r="BR38" s="6"/>
      <c r="BS38" s="10">
        <f ca="1">C$21</f>
        <v>0</v>
      </c>
      <c r="BT38" s="10">
        <f ca="1">M38+(BS38/100*N38)</f>
        <v>113000</v>
      </c>
      <c r="BU38" s="12">
        <f ca="1">(100*BT38)/$BT$4</f>
        <v>81884.057971014496</v>
      </c>
      <c r="BZ38" s="22"/>
      <c r="CF38" s="6" t="s">
        <v>42</v>
      </c>
      <c r="CG38" s="7"/>
      <c r="CH38" s="7"/>
      <c r="CI38" s="7"/>
      <c r="CJ38" s="7"/>
      <c r="CK38" s="7"/>
      <c r="CL38" s="6" t="s">
        <v>15</v>
      </c>
      <c r="CM38" s="66"/>
      <c r="CN38" s="25"/>
      <c r="CO38" s="25"/>
      <c r="CP38" s="105"/>
      <c r="CQ38" s="102"/>
      <c r="CR38" s="102"/>
    </row>
    <row r="39" spans="2:96" ht="25.5" x14ac:dyDescent="0.2">
      <c r="B39" s="202" t="s">
        <v>146</v>
      </c>
      <c r="I39" s="2"/>
      <c r="O39" s="17"/>
      <c r="P39" s="17"/>
      <c r="Q39" s="2"/>
      <c r="U39" s="2"/>
      <c r="V39" s="2"/>
      <c r="AZ39" s="69" t="s">
        <v>29</v>
      </c>
      <c r="BF39" s="5"/>
      <c r="BG39" s="5"/>
      <c r="BH39" s="61"/>
      <c r="BI39" s="61"/>
      <c r="BJ39" s="17"/>
      <c r="BK39" s="1"/>
      <c r="BN39" s="17"/>
      <c r="BP39" s="102"/>
      <c r="BS39" s="17"/>
      <c r="BT39" s="17"/>
      <c r="BU39" s="17"/>
      <c r="CE39" s="1"/>
      <c r="CG39" s="2"/>
      <c r="CH39" s="2"/>
      <c r="CI39" s="2"/>
      <c r="CJ39" s="2"/>
      <c r="CK39" s="2"/>
      <c r="CL39" s="6"/>
      <c r="CM39" s="25"/>
      <c r="CP39" s="105"/>
      <c r="CQ39" s="102"/>
      <c r="CR39" s="102"/>
    </row>
    <row r="40" spans="2:96" ht="25.5" x14ac:dyDescent="0.2">
      <c r="B40" s="203"/>
      <c r="AZ40" s="69" t="s">
        <v>30</v>
      </c>
      <c r="BF40" s="70"/>
      <c r="BG40" s="70"/>
      <c r="BH40" s="61"/>
      <c r="BI40" s="61"/>
      <c r="BP40" s="102"/>
      <c r="CL40" s="6"/>
      <c r="CP40" s="105"/>
      <c r="CQ40" s="102"/>
      <c r="CR40" s="102"/>
    </row>
    <row r="41" spans="2:96" ht="63.75" customHeight="1" x14ac:dyDescent="0.2">
      <c r="B41" s="246" t="s">
        <v>292</v>
      </c>
      <c r="H41" s="71"/>
      <c r="I41" s="72"/>
      <c r="J41" s="71"/>
      <c r="K41" s="71"/>
      <c r="L41" s="71"/>
      <c r="M41" s="71"/>
      <c r="N41" s="71"/>
      <c r="O41" s="72"/>
      <c r="P41" s="17"/>
      <c r="Q41" s="72"/>
      <c r="U41" s="72"/>
      <c r="V41" s="72"/>
      <c r="AZ41" s="69" t="s">
        <v>31</v>
      </c>
      <c r="BF41" s="74"/>
      <c r="BG41" s="74"/>
      <c r="BH41" s="61"/>
      <c r="BI41" s="61"/>
      <c r="BJ41" s="72"/>
      <c r="BN41" s="17"/>
      <c r="BP41" s="102"/>
      <c r="BQ41" s="71"/>
      <c r="BR41" s="71"/>
      <c r="BS41" s="17"/>
      <c r="BT41" s="73"/>
      <c r="BU41" s="73"/>
      <c r="CF41" s="71"/>
      <c r="CG41" s="72"/>
      <c r="CH41" s="72"/>
      <c r="CI41" s="72"/>
      <c r="CJ41" s="72"/>
      <c r="CK41" s="72"/>
      <c r="CL41" s="6"/>
      <c r="CP41" s="105"/>
      <c r="CQ41" s="102"/>
      <c r="CR41" s="102"/>
    </row>
    <row r="42" spans="2:96" ht="25.5" x14ac:dyDescent="0.2">
      <c r="B42" s="246"/>
      <c r="H42" s="71"/>
      <c r="I42" s="17"/>
      <c r="J42" s="71"/>
      <c r="K42" s="71"/>
      <c r="L42" s="71"/>
      <c r="M42" s="71"/>
      <c r="N42" s="71"/>
      <c r="O42" s="17"/>
      <c r="P42" s="17"/>
      <c r="Q42" s="17"/>
      <c r="U42" s="17"/>
      <c r="V42" s="17"/>
      <c r="X42" s="17"/>
      <c r="AZ42" s="69" t="s">
        <v>32</v>
      </c>
      <c r="BF42" s="70"/>
      <c r="BG42" s="70"/>
      <c r="BH42" s="61"/>
      <c r="BI42" s="61"/>
      <c r="BJ42" s="17"/>
      <c r="BL42" s="17"/>
      <c r="BN42" s="17"/>
      <c r="BP42" s="102"/>
      <c r="BQ42" s="71"/>
      <c r="BR42" s="71"/>
      <c r="BS42" s="17"/>
      <c r="BT42" s="17"/>
      <c r="BU42" s="17"/>
      <c r="CG42" s="17"/>
      <c r="CH42" s="17"/>
      <c r="CI42" s="17"/>
      <c r="CJ42" s="17"/>
      <c r="CK42" s="17"/>
      <c r="CL42" s="6"/>
      <c r="CM42" s="75"/>
      <c r="CP42" s="105"/>
      <c r="CQ42" s="102"/>
      <c r="CR42" s="102"/>
    </row>
    <row r="43" spans="2:96" ht="25.5" x14ac:dyDescent="0.2">
      <c r="B43" s="246"/>
      <c r="H43" s="71"/>
      <c r="I43" s="17"/>
      <c r="J43" s="71"/>
      <c r="K43" s="71"/>
      <c r="L43" s="71"/>
      <c r="M43" s="71"/>
      <c r="N43" s="71"/>
      <c r="O43" s="17"/>
      <c r="P43" s="17"/>
      <c r="Q43" s="17"/>
      <c r="U43" s="17"/>
      <c r="V43" s="17"/>
      <c r="X43" s="17"/>
      <c r="AZ43" s="69" t="s">
        <v>33</v>
      </c>
      <c r="BF43" s="70"/>
      <c r="BG43" s="70"/>
      <c r="BH43" s="61"/>
      <c r="BI43" s="61"/>
      <c r="BJ43" s="17"/>
      <c r="BL43" s="17"/>
      <c r="BN43" s="17"/>
      <c r="BP43" s="102"/>
      <c r="BQ43" s="71"/>
      <c r="BR43" s="71"/>
      <c r="BS43" s="17"/>
      <c r="BT43" s="17"/>
      <c r="BU43" s="17"/>
      <c r="CG43" s="17"/>
      <c r="CH43" s="17"/>
      <c r="CI43" s="17"/>
      <c r="CJ43" s="17"/>
      <c r="CK43" s="17"/>
      <c r="CL43" s="6"/>
      <c r="CP43" s="105"/>
      <c r="CQ43" s="102"/>
      <c r="CR43" s="102"/>
    </row>
    <row r="44" spans="2:96" ht="38.25" x14ac:dyDescent="0.2">
      <c r="B44" s="246"/>
      <c r="H44" s="71"/>
      <c r="I44" s="17"/>
      <c r="J44" s="71"/>
      <c r="K44" s="71"/>
      <c r="L44" s="71"/>
      <c r="M44" s="71"/>
      <c r="N44" s="71"/>
      <c r="O44" s="17"/>
      <c r="P44" s="17"/>
      <c r="Q44" s="17"/>
      <c r="S44" s="17"/>
      <c r="T44" s="17"/>
      <c r="U44" s="17"/>
      <c r="V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69" t="s">
        <v>34</v>
      </c>
      <c r="BF44" s="70"/>
      <c r="BG44" s="70"/>
      <c r="BJ44" s="17"/>
      <c r="BL44" s="17"/>
      <c r="BM44" s="17"/>
      <c r="BN44" s="17"/>
      <c r="BO44" s="17"/>
      <c r="BP44" s="102"/>
      <c r="BQ44" s="71"/>
      <c r="BR44" s="71"/>
      <c r="BS44" s="17"/>
      <c r="BT44" s="17"/>
      <c r="BU44" s="17"/>
      <c r="BV44" s="17"/>
      <c r="BW44" s="17"/>
      <c r="BX44" s="17"/>
      <c r="BY44" s="17"/>
      <c r="BZ44" s="17"/>
      <c r="CA44" s="17"/>
      <c r="CB44" s="17"/>
      <c r="CC44" s="17"/>
      <c r="CD44" s="17"/>
      <c r="CG44" s="17"/>
      <c r="CH44" s="17"/>
      <c r="CI44" s="17"/>
      <c r="CJ44" s="17"/>
      <c r="CK44" s="17"/>
      <c r="CL44" s="6"/>
      <c r="CP44" s="105"/>
      <c r="CQ44" s="102"/>
      <c r="CR44" s="102"/>
    </row>
    <row r="45" spans="2:96" x14ac:dyDescent="0.2">
      <c r="H45" s="71"/>
      <c r="I45" s="17"/>
      <c r="J45" s="71"/>
      <c r="K45" s="71"/>
      <c r="L45" s="71"/>
      <c r="M45" s="71"/>
      <c r="N45" s="71"/>
      <c r="O45" s="17"/>
      <c r="P45" s="17"/>
      <c r="Q45" s="17"/>
      <c r="S45" s="17"/>
      <c r="T45" s="17"/>
      <c r="U45" s="17"/>
      <c r="V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76" t="s">
        <v>35</v>
      </c>
      <c r="BF45" s="70"/>
      <c r="BG45" s="70"/>
      <c r="BJ45" s="17"/>
      <c r="BL45" s="17"/>
      <c r="BM45" s="17"/>
      <c r="BN45" s="17"/>
      <c r="BO45" s="17"/>
      <c r="BP45" s="102"/>
      <c r="BQ45" s="71"/>
      <c r="BR45" s="71"/>
      <c r="BS45" s="17"/>
      <c r="BT45" s="17"/>
      <c r="BU45" s="17"/>
      <c r="BV45" s="17"/>
      <c r="BW45" s="17"/>
      <c r="BX45" s="17"/>
      <c r="BY45" s="17"/>
      <c r="BZ45" s="17"/>
      <c r="CA45" s="17"/>
      <c r="CB45" s="17"/>
      <c r="CC45" s="17"/>
      <c r="CD45" s="17"/>
      <c r="CG45" s="17"/>
      <c r="CH45" s="17"/>
      <c r="CI45" s="17"/>
      <c r="CJ45" s="17"/>
      <c r="CK45" s="17"/>
      <c r="CL45" s="6"/>
      <c r="CP45" s="105"/>
      <c r="CQ45" s="102"/>
      <c r="CR45" s="102"/>
    </row>
    <row r="46" spans="2:96" ht="25.5" x14ac:dyDescent="0.2">
      <c r="H46" s="71"/>
      <c r="I46" s="17"/>
      <c r="J46" s="71"/>
      <c r="K46" s="71"/>
      <c r="L46" s="71"/>
      <c r="M46" s="71"/>
      <c r="N46" s="71"/>
      <c r="O46" s="17"/>
      <c r="P46" s="17"/>
      <c r="Q46" s="17"/>
      <c r="S46" s="17"/>
      <c r="T46" s="17"/>
      <c r="U46" s="17"/>
      <c r="V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69" t="s">
        <v>36</v>
      </c>
      <c r="BF46" s="70"/>
      <c r="BG46" s="70"/>
      <c r="BJ46" s="17"/>
      <c r="BL46" s="17"/>
      <c r="BM46" s="17"/>
      <c r="BN46" s="17"/>
      <c r="BO46" s="17"/>
      <c r="BP46" s="102"/>
      <c r="BQ46" s="71"/>
      <c r="BR46" s="71"/>
      <c r="BS46" s="17"/>
      <c r="BT46" s="17"/>
      <c r="BU46" s="17"/>
      <c r="BV46" s="17"/>
      <c r="BW46" s="17"/>
      <c r="BX46" s="17"/>
      <c r="BY46" s="17"/>
      <c r="BZ46" s="17"/>
      <c r="CA46" s="17"/>
      <c r="CB46" s="17"/>
      <c r="CC46" s="17"/>
      <c r="CD46" s="17"/>
      <c r="CG46" s="17"/>
      <c r="CH46" s="17"/>
      <c r="CI46" s="17"/>
      <c r="CJ46" s="17"/>
      <c r="CK46" s="17"/>
      <c r="CL46" s="6"/>
      <c r="CP46" s="105"/>
      <c r="CQ46" s="102"/>
      <c r="CR46" s="102"/>
    </row>
    <row r="47" spans="2:96" x14ac:dyDescent="0.2">
      <c r="H47" s="71"/>
      <c r="I47" s="72"/>
      <c r="J47" s="71"/>
      <c r="K47" s="71"/>
      <c r="L47" s="71"/>
      <c r="M47" s="71"/>
      <c r="N47" s="71"/>
      <c r="O47" s="72"/>
      <c r="P47" s="72"/>
      <c r="Q47" s="72"/>
      <c r="S47" s="17"/>
      <c r="T47" s="17"/>
      <c r="U47" s="72"/>
      <c r="V47" s="72"/>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69" t="s">
        <v>37</v>
      </c>
      <c r="BF47" s="70"/>
      <c r="BG47" s="70"/>
      <c r="BJ47" s="72"/>
      <c r="BL47" s="72"/>
      <c r="BM47" s="17"/>
      <c r="BN47" s="72"/>
      <c r="BO47" s="17"/>
      <c r="BP47" s="102"/>
      <c r="BQ47" s="71"/>
      <c r="BR47" s="71"/>
      <c r="BS47" s="72"/>
      <c r="BT47" s="72"/>
      <c r="BU47" s="72"/>
      <c r="BV47" s="17"/>
      <c r="BW47" s="17"/>
      <c r="BX47" s="17"/>
      <c r="BY47" s="17"/>
      <c r="BZ47" s="17"/>
      <c r="CA47" s="17"/>
      <c r="CB47" s="17"/>
      <c r="CC47" s="17"/>
      <c r="CD47" s="17"/>
      <c r="CF47" s="71"/>
      <c r="CG47" s="72"/>
      <c r="CH47" s="72"/>
      <c r="CI47" s="72"/>
      <c r="CJ47" s="72"/>
      <c r="CK47" s="72"/>
      <c r="CL47" s="6"/>
      <c r="CP47" s="105"/>
      <c r="CQ47" s="102"/>
      <c r="CR47" s="102"/>
    </row>
    <row r="48" spans="2:96" ht="25.5" x14ac:dyDescent="0.2">
      <c r="H48" s="71"/>
      <c r="I48" s="17"/>
      <c r="J48" s="71"/>
      <c r="K48" s="71"/>
      <c r="L48" s="71"/>
      <c r="M48" s="71"/>
      <c r="N48" s="71"/>
      <c r="O48" s="17"/>
      <c r="P48" s="17"/>
      <c r="Q48" s="17"/>
      <c r="S48" s="17"/>
      <c r="T48" s="17"/>
      <c r="U48" s="17"/>
      <c r="V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69" t="s">
        <v>38</v>
      </c>
      <c r="BF48" s="70"/>
      <c r="BG48" s="70"/>
      <c r="BJ48" s="17"/>
      <c r="BL48" s="17"/>
      <c r="BM48" s="17"/>
      <c r="BN48" s="17"/>
      <c r="BO48" s="17"/>
      <c r="BP48" s="102"/>
      <c r="BQ48" s="71"/>
      <c r="BR48" s="71"/>
      <c r="BS48" s="17"/>
      <c r="BT48" s="17"/>
      <c r="BU48" s="17"/>
      <c r="BV48" s="17"/>
      <c r="BW48" s="17"/>
      <c r="BX48" s="17"/>
      <c r="BY48" s="17"/>
      <c r="BZ48" s="17"/>
      <c r="CA48" s="17"/>
      <c r="CB48" s="17"/>
      <c r="CC48" s="17"/>
      <c r="CD48" s="17"/>
      <c r="CG48" s="17"/>
      <c r="CH48" s="17"/>
      <c r="CI48" s="17"/>
      <c r="CJ48" s="17"/>
      <c r="CK48" s="17"/>
      <c r="CL48" s="6"/>
      <c r="CP48" s="105"/>
      <c r="CQ48" s="102"/>
      <c r="CR48" s="102"/>
    </row>
    <row r="49" spans="8:96" ht="38.25" x14ac:dyDescent="0.2">
      <c r="H49" s="71"/>
      <c r="I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69" t="s">
        <v>39</v>
      </c>
      <c r="BF49" s="70"/>
      <c r="BG49" s="70"/>
      <c r="BJ49" s="17"/>
      <c r="BL49" s="17"/>
      <c r="BM49" s="17"/>
      <c r="BN49" s="17"/>
      <c r="BO49" s="17"/>
      <c r="BP49" s="102"/>
      <c r="BS49" s="17"/>
      <c r="BT49" s="17"/>
      <c r="BU49" s="17"/>
      <c r="BV49" s="17"/>
      <c r="BW49" s="17"/>
      <c r="BX49" s="17"/>
      <c r="BY49" s="17"/>
      <c r="BZ49" s="17"/>
      <c r="CA49" s="17"/>
      <c r="CB49" s="17"/>
      <c r="CC49" s="17"/>
      <c r="CD49" s="17"/>
      <c r="CG49" s="17"/>
      <c r="CH49" s="17"/>
      <c r="CI49" s="17"/>
      <c r="CJ49" s="17"/>
      <c r="CK49" s="17"/>
      <c r="CL49" s="6"/>
      <c r="CP49" s="105"/>
      <c r="CQ49" s="102"/>
      <c r="CR49" s="102"/>
    </row>
    <row r="50" spans="8:96" x14ac:dyDescent="0.2">
      <c r="H50" s="71"/>
      <c r="I50" s="17"/>
      <c r="J50" s="71"/>
      <c r="K50" s="71"/>
      <c r="L50" s="71"/>
      <c r="M50" s="71"/>
      <c r="N50" s="71"/>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77" t="s">
        <v>40</v>
      </c>
      <c r="BF50" s="70"/>
      <c r="BG50" s="70"/>
      <c r="BJ50" s="17"/>
      <c r="BL50" s="17"/>
      <c r="BM50" s="17"/>
      <c r="BN50" s="17"/>
      <c r="BO50" s="17"/>
      <c r="BP50" s="102"/>
      <c r="BQ50" s="71"/>
      <c r="BR50" s="71"/>
      <c r="BS50" s="17"/>
      <c r="BT50" s="17"/>
      <c r="BU50" s="17"/>
      <c r="BV50" s="17"/>
      <c r="BW50" s="17"/>
      <c r="BX50" s="17"/>
      <c r="BY50" s="17"/>
      <c r="BZ50" s="17"/>
      <c r="CA50" s="17"/>
      <c r="CB50" s="17"/>
      <c r="CC50" s="17"/>
      <c r="CD50" s="17"/>
      <c r="CG50" s="17"/>
      <c r="CH50" s="17"/>
      <c r="CI50" s="17"/>
      <c r="CJ50" s="17"/>
      <c r="CK50" s="17"/>
      <c r="CL50" s="6"/>
      <c r="CP50" s="105"/>
      <c r="CQ50" s="102"/>
      <c r="CR50" s="102"/>
    </row>
    <row r="51" spans="8:96" x14ac:dyDescent="0.2">
      <c r="H51" s="71"/>
      <c r="I51" s="17"/>
      <c r="J51" s="71"/>
      <c r="K51" s="71"/>
      <c r="L51" s="71"/>
      <c r="M51" s="71"/>
      <c r="N51" s="71"/>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BF51" s="70"/>
      <c r="BG51" s="70"/>
      <c r="BJ51" s="17"/>
      <c r="BL51" s="17"/>
      <c r="BM51" s="17"/>
      <c r="BN51" s="17"/>
      <c r="BO51" s="17"/>
      <c r="BP51" s="102"/>
      <c r="BQ51" s="71"/>
      <c r="BR51" s="71"/>
      <c r="BS51" s="17"/>
      <c r="BV51" s="17"/>
      <c r="BW51" s="17"/>
      <c r="BX51" s="17"/>
      <c r="BY51" s="17"/>
      <c r="BZ51" s="17"/>
      <c r="CA51" s="17"/>
      <c r="CB51" s="17"/>
      <c r="CC51" s="17"/>
      <c r="CD51" s="17"/>
      <c r="CF51" s="17"/>
      <c r="CG51" s="17"/>
      <c r="CH51" s="17"/>
      <c r="CI51" s="17"/>
      <c r="CJ51" s="17"/>
      <c r="CK51" s="17"/>
      <c r="CL51" s="17"/>
      <c r="CP51" s="105"/>
      <c r="CQ51" s="102"/>
      <c r="CR51" s="102"/>
    </row>
    <row r="52" spans="8:96" x14ac:dyDescent="0.2">
      <c r="H52" s="71"/>
      <c r="I52" s="17"/>
      <c r="J52" s="71"/>
      <c r="K52" s="71"/>
      <c r="L52" s="71"/>
      <c r="M52" s="71"/>
      <c r="N52" s="71"/>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BF52" s="70"/>
      <c r="BG52" s="70"/>
      <c r="BJ52" s="17"/>
      <c r="BL52" s="17"/>
      <c r="BM52" s="17"/>
      <c r="BN52" s="17"/>
      <c r="BO52" s="17"/>
      <c r="BP52" s="102"/>
      <c r="BQ52" s="71"/>
      <c r="BR52" s="71"/>
      <c r="BS52" s="17"/>
      <c r="BV52" s="17"/>
      <c r="BW52" s="17"/>
      <c r="BX52" s="17"/>
      <c r="BY52" s="17"/>
      <c r="BZ52" s="17"/>
      <c r="CA52" s="17"/>
      <c r="CB52" s="17"/>
      <c r="CC52" s="17"/>
      <c r="CD52" s="17"/>
      <c r="CF52" s="17"/>
      <c r="CG52" s="17"/>
      <c r="CH52" s="17"/>
      <c r="CI52" s="17"/>
      <c r="CJ52" s="17"/>
      <c r="CK52" s="17"/>
      <c r="CL52" s="17"/>
      <c r="CP52" s="105"/>
      <c r="CQ52" s="102"/>
      <c r="CR52" s="102"/>
    </row>
    <row r="53" spans="8:96" x14ac:dyDescent="0.2">
      <c r="H53" s="71"/>
      <c r="I53" s="17"/>
      <c r="J53" s="71"/>
      <c r="K53" s="71"/>
      <c r="L53" s="71"/>
      <c r="M53" s="71"/>
      <c r="N53" s="71"/>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BF53" s="70"/>
      <c r="BG53" s="70"/>
      <c r="BJ53" s="17"/>
      <c r="BL53" s="17"/>
      <c r="BM53" s="17"/>
      <c r="BN53" s="17"/>
      <c r="BO53" s="17"/>
      <c r="BP53" s="102"/>
      <c r="BQ53" s="71"/>
      <c r="BR53" s="71"/>
      <c r="BS53" s="17"/>
      <c r="BT53" s="17"/>
      <c r="BU53" s="17"/>
      <c r="BV53" s="17"/>
      <c r="BW53" s="17"/>
      <c r="BX53" s="17"/>
      <c r="BY53" s="17"/>
      <c r="BZ53" s="17"/>
      <c r="CA53" s="17"/>
      <c r="CB53" s="17"/>
      <c r="CC53" s="17"/>
      <c r="CD53" s="17"/>
      <c r="CG53" s="17"/>
      <c r="CH53" s="17"/>
      <c r="CI53" s="17"/>
      <c r="CJ53" s="17"/>
      <c r="CK53" s="17"/>
      <c r="CL53" s="17"/>
      <c r="CP53" s="105"/>
      <c r="CQ53" s="102"/>
      <c r="CR53" s="102"/>
    </row>
    <row r="54" spans="8:96" x14ac:dyDescent="0.2">
      <c r="H54" s="71"/>
      <c r="I54" s="17"/>
      <c r="J54" s="71"/>
      <c r="K54" s="71"/>
      <c r="L54" s="71"/>
      <c r="M54" s="71"/>
      <c r="N54" s="71"/>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BF54" s="70"/>
      <c r="BG54" s="70"/>
      <c r="BL54" s="17"/>
      <c r="BM54" s="17"/>
      <c r="BN54" s="17"/>
      <c r="BO54" s="17"/>
      <c r="BP54" s="102"/>
      <c r="BQ54" s="71"/>
      <c r="BR54" s="71"/>
      <c r="BS54" s="17"/>
      <c r="BV54" s="17"/>
      <c r="BW54" s="17"/>
      <c r="BX54" s="17"/>
      <c r="BY54" s="17"/>
      <c r="BZ54" s="17"/>
      <c r="CA54" s="17"/>
      <c r="CB54" s="17"/>
      <c r="CC54" s="17"/>
      <c r="CD54" s="17"/>
      <c r="CF54" s="78"/>
      <c r="CG54" s="17"/>
      <c r="CH54" s="17"/>
      <c r="CI54" s="17"/>
      <c r="CJ54" s="17"/>
      <c r="CK54" s="17"/>
      <c r="CL54" s="17"/>
      <c r="CP54" s="105"/>
      <c r="CQ54" s="102"/>
      <c r="CR54" s="102"/>
    </row>
    <row r="55" spans="8:96" x14ac:dyDescent="0.2">
      <c r="H55" s="71"/>
      <c r="I55" s="17"/>
      <c r="J55" s="71"/>
      <c r="K55" s="71"/>
      <c r="L55" s="71"/>
      <c r="M55" s="71"/>
      <c r="N55" s="71"/>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BF55" s="70"/>
      <c r="BG55" s="70"/>
      <c r="BL55" s="17"/>
      <c r="BM55" s="17"/>
      <c r="BN55" s="17"/>
      <c r="BO55" s="17"/>
      <c r="BP55" s="102"/>
      <c r="BQ55" s="71"/>
      <c r="BR55" s="71"/>
      <c r="BS55" s="17"/>
      <c r="BV55" s="17"/>
      <c r="BW55" s="17"/>
      <c r="BX55" s="17"/>
      <c r="BY55" s="17"/>
      <c r="BZ55" s="17"/>
      <c r="CA55" s="17"/>
      <c r="CB55" s="17"/>
      <c r="CC55" s="17"/>
      <c r="CD55" s="17"/>
      <c r="CF55" s="79"/>
      <c r="CG55" s="17"/>
      <c r="CH55" s="17"/>
      <c r="CI55" s="17"/>
      <c r="CJ55" s="17"/>
      <c r="CK55" s="17"/>
      <c r="CL55" s="17"/>
      <c r="CP55" s="105"/>
      <c r="CQ55" s="102"/>
      <c r="CR55" s="102"/>
    </row>
    <row r="56" spans="8:96" x14ac:dyDescent="0.2">
      <c r="I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BF56" s="70"/>
      <c r="BG56" s="70"/>
      <c r="BL56" s="17"/>
      <c r="BM56" s="17"/>
      <c r="BN56" s="17"/>
      <c r="BO56" s="17"/>
      <c r="BP56" s="102"/>
      <c r="BS56" s="17"/>
      <c r="BV56" s="17"/>
      <c r="BW56" s="17"/>
      <c r="BX56" s="17"/>
      <c r="BY56" s="17"/>
      <c r="BZ56" s="17"/>
      <c r="CA56" s="17"/>
      <c r="CB56" s="17"/>
      <c r="CC56" s="17"/>
      <c r="CD56" s="17"/>
      <c r="CG56" s="17"/>
      <c r="CH56" s="17"/>
      <c r="CI56" s="17"/>
      <c r="CJ56" s="17"/>
      <c r="CK56" s="17"/>
      <c r="CL56" s="17"/>
      <c r="CP56" s="105"/>
      <c r="CQ56" s="102"/>
      <c r="CR56" s="102"/>
    </row>
    <row r="57" spans="8:96" x14ac:dyDescent="0.2">
      <c r="H57" s="78"/>
      <c r="I57" s="17"/>
      <c r="J57" s="78"/>
      <c r="K57" s="78"/>
      <c r="L57" s="78"/>
      <c r="M57" s="78"/>
      <c r="N57" s="78"/>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BF57" s="70"/>
      <c r="BG57" s="70"/>
      <c r="BJ57" s="17"/>
      <c r="BL57" s="17"/>
      <c r="BM57" s="17"/>
      <c r="BN57" s="17"/>
      <c r="BO57" s="17"/>
      <c r="BP57" s="102"/>
      <c r="BQ57" s="78"/>
      <c r="BR57" s="78"/>
      <c r="BS57" s="17"/>
      <c r="BT57" s="17"/>
      <c r="BU57" s="17"/>
      <c r="BV57" s="17"/>
      <c r="BW57" s="17"/>
      <c r="BX57" s="17"/>
      <c r="BY57" s="17"/>
      <c r="BZ57" s="17"/>
      <c r="CA57" s="17"/>
      <c r="CB57" s="17"/>
      <c r="CC57" s="17"/>
      <c r="CD57" s="17"/>
      <c r="CF57" s="78"/>
      <c r="CG57" s="17"/>
      <c r="CH57" s="17"/>
      <c r="CI57" s="17"/>
      <c r="CJ57" s="17"/>
      <c r="CK57" s="17"/>
      <c r="CL57" s="17"/>
      <c r="CP57" s="105"/>
      <c r="CQ57" s="102"/>
      <c r="CR57" s="102"/>
    </row>
    <row r="58" spans="8:96" x14ac:dyDescent="0.2">
      <c r="I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BF58" s="70"/>
      <c r="BG58" s="70"/>
      <c r="BJ58" s="17"/>
      <c r="BL58" s="17"/>
      <c r="BM58" s="17"/>
      <c r="BN58" s="17"/>
      <c r="BO58" s="17"/>
      <c r="BP58" s="102"/>
      <c r="BT58" s="17"/>
      <c r="BU58" s="17"/>
      <c r="BV58" s="17"/>
      <c r="BW58" s="17"/>
      <c r="BX58" s="17"/>
      <c r="BY58" s="17"/>
      <c r="BZ58" s="17"/>
      <c r="CA58" s="17"/>
      <c r="CB58" s="17"/>
      <c r="CC58" s="17"/>
      <c r="CD58" s="17"/>
      <c r="CG58" s="17"/>
      <c r="CH58" s="17"/>
      <c r="CI58" s="17"/>
      <c r="CJ58" s="17"/>
      <c r="CK58" s="17"/>
      <c r="CL58" s="17"/>
      <c r="CP58" s="105"/>
      <c r="CQ58" s="102"/>
      <c r="CR58" s="102"/>
    </row>
    <row r="59" spans="8:96" x14ac:dyDescent="0.2">
      <c r="I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BF59" s="70"/>
      <c r="BG59" s="70"/>
      <c r="BJ59" s="17"/>
      <c r="BL59" s="17"/>
      <c r="BM59" s="17"/>
      <c r="BN59" s="17"/>
      <c r="BO59" s="17"/>
      <c r="BP59" s="102"/>
      <c r="BS59" s="17"/>
      <c r="BT59" s="17"/>
      <c r="BU59" s="17"/>
      <c r="BV59" s="17"/>
      <c r="BW59" s="17"/>
      <c r="BX59" s="17"/>
      <c r="BY59" s="17"/>
      <c r="BZ59" s="17"/>
      <c r="CA59" s="17"/>
      <c r="CB59" s="17"/>
      <c r="CC59" s="17"/>
      <c r="CD59" s="17"/>
      <c r="CG59" s="17"/>
      <c r="CH59" s="17"/>
      <c r="CI59" s="17"/>
      <c r="CJ59" s="17"/>
      <c r="CK59" s="17"/>
      <c r="CL59" s="17"/>
      <c r="CP59" s="105"/>
      <c r="CQ59" s="102"/>
      <c r="CR59" s="102"/>
    </row>
    <row r="60" spans="8:96" x14ac:dyDescent="0.2">
      <c r="H60" s="80"/>
      <c r="I60" s="80"/>
      <c r="J60" s="80"/>
      <c r="K60" s="80"/>
      <c r="L60" s="80"/>
      <c r="M60" s="80"/>
      <c r="N60" s="80"/>
      <c r="O60" s="80"/>
      <c r="P60" s="80"/>
      <c r="Q60" s="80"/>
      <c r="R60" s="17"/>
      <c r="S60" s="17"/>
      <c r="T60" s="17"/>
      <c r="U60" s="80"/>
      <c r="V60" s="80"/>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BF60" s="70"/>
      <c r="BG60" s="70"/>
      <c r="BJ60" s="80"/>
      <c r="BL60" s="17"/>
      <c r="BM60" s="17"/>
      <c r="BN60" s="80"/>
      <c r="BO60" s="17"/>
      <c r="BP60" s="102"/>
      <c r="BQ60" s="80"/>
      <c r="BR60" s="80"/>
      <c r="BS60" s="80"/>
      <c r="BT60" s="80"/>
      <c r="BU60" s="80"/>
      <c r="BV60" s="17"/>
      <c r="BW60" s="17"/>
      <c r="BX60" s="17"/>
      <c r="BY60" s="17"/>
      <c r="BZ60" s="17"/>
      <c r="CA60" s="17"/>
      <c r="CB60" s="17"/>
      <c r="CC60" s="17"/>
      <c r="CD60" s="17"/>
      <c r="CF60" s="80"/>
      <c r="CG60" s="80"/>
      <c r="CH60" s="80"/>
      <c r="CI60" s="80"/>
      <c r="CJ60" s="80"/>
      <c r="CK60" s="80"/>
      <c r="CL60" s="80"/>
      <c r="CP60" s="105"/>
      <c r="CQ60" s="102"/>
      <c r="CR60" s="102"/>
    </row>
    <row r="61" spans="8:96" x14ac:dyDescent="0.2">
      <c r="H61" s="78"/>
      <c r="I61" s="17"/>
      <c r="J61" s="78"/>
      <c r="K61" s="78"/>
      <c r="L61" s="78"/>
      <c r="M61" s="78"/>
      <c r="N61" s="78"/>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BF61" s="70"/>
      <c r="BG61" s="70"/>
      <c r="BJ61" s="17"/>
      <c r="BL61" s="17"/>
      <c r="BM61" s="17"/>
      <c r="BN61" s="17"/>
      <c r="BO61" s="17"/>
      <c r="BP61" s="102"/>
      <c r="BQ61" s="78"/>
      <c r="BR61" s="78"/>
      <c r="BS61" s="17"/>
      <c r="BT61" s="17"/>
      <c r="BU61" s="17"/>
      <c r="BV61" s="17"/>
      <c r="BW61" s="17"/>
      <c r="BX61" s="17"/>
      <c r="BY61" s="17"/>
      <c r="BZ61" s="17"/>
      <c r="CA61" s="17"/>
      <c r="CB61" s="17"/>
      <c r="CC61" s="17"/>
      <c r="CD61" s="17"/>
      <c r="CF61" s="78"/>
      <c r="CG61" s="17"/>
      <c r="CH61" s="17"/>
      <c r="CI61" s="17"/>
      <c r="CJ61" s="17"/>
      <c r="CK61" s="17"/>
      <c r="CL61" s="17"/>
      <c r="CP61" s="105"/>
      <c r="CQ61" s="102"/>
      <c r="CR61" s="102"/>
    </row>
    <row r="62" spans="8:96" x14ac:dyDescent="0.2">
      <c r="I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BF62" s="70"/>
      <c r="BG62" s="70"/>
      <c r="BJ62" s="17"/>
      <c r="BL62" s="17"/>
      <c r="BM62" s="17"/>
      <c r="BN62" s="17"/>
      <c r="BO62" s="17"/>
      <c r="BP62" s="102"/>
      <c r="BS62" s="17"/>
      <c r="BT62" s="17"/>
      <c r="BU62" s="17"/>
      <c r="BV62" s="17"/>
      <c r="BW62" s="17"/>
      <c r="BX62" s="17"/>
      <c r="BY62" s="17"/>
      <c r="BZ62" s="17"/>
      <c r="CA62" s="17"/>
      <c r="CB62" s="17"/>
      <c r="CC62" s="17"/>
      <c r="CD62" s="17"/>
      <c r="CG62" s="17"/>
      <c r="CH62" s="17"/>
      <c r="CI62" s="17"/>
      <c r="CJ62" s="17"/>
      <c r="CK62" s="17"/>
      <c r="CL62" s="17"/>
      <c r="CP62" s="105"/>
      <c r="CQ62" s="102"/>
      <c r="CR62" s="102"/>
    </row>
    <row r="63" spans="8:96" x14ac:dyDescent="0.2">
      <c r="P63" s="17"/>
      <c r="R63" s="17"/>
      <c r="S63" s="17"/>
      <c r="T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BF63" s="70"/>
      <c r="BG63" s="70"/>
      <c r="BL63" s="17"/>
      <c r="BM63" s="17"/>
      <c r="BN63" s="17"/>
      <c r="BO63" s="17"/>
      <c r="BP63" s="102"/>
      <c r="BS63" s="17"/>
      <c r="BT63" s="17"/>
      <c r="BU63" s="17"/>
      <c r="BV63" s="17"/>
      <c r="BW63" s="17"/>
      <c r="BX63" s="17"/>
      <c r="BY63" s="17"/>
      <c r="BZ63" s="17"/>
      <c r="CA63" s="17"/>
      <c r="CB63" s="17"/>
      <c r="CC63" s="17"/>
      <c r="CD63" s="17"/>
      <c r="CL63" s="17"/>
      <c r="CP63" s="105"/>
      <c r="CQ63" s="102"/>
      <c r="CR63" s="102"/>
    </row>
    <row r="64" spans="8:96" x14ac:dyDescent="0.2">
      <c r="H64" s="81"/>
      <c r="I64" s="81"/>
      <c r="J64" s="81"/>
      <c r="K64" s="81"/>
      <c r="L64" s="81"/>
      <c r="M64" s="81"/>
      <c r="N64" s="81"/>
      <c r="O64" s="81"/>
      <c r="P64" s="17"/>
      <c r="Q64" s="81"/>
      <c r="R64" s="17"/>
      <c r="S64" s="17"/>
      <c r="T64" s="17"/>
      <c r="U64" s="81"/>
      <c r="V64" s="81"/>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BF64" s="70"/>
      <c r="BG64" s="70"/>
      <c r="BJ64" s="81"/>
      <c r="BL64" s="17"/>
      <c r="BM64" s="17"/>
      <c r="BN64" s="17"/>
      <c r="BO64" s="17"/>
      <c r="BP64" s="102"/>
      <c r="BQ64" s="81"/>
      <c r="BR64" s="81"/>
      <c r="BS64" s="17"/>
      <c r="BT64" s="81"/>
      <c r="BU64" s="81"/>
      <c r="BV64" s="17"/>
      <c r="BW64" s="17"/>
      <c r="BX64" s="17"/>
      <c r="BY64" s="17"/>
      <c r="BZ64" s="17"/>
      <c r="CA64" s="17"/>
      <c r="CB64" s="17"/>
      <c r="CC64" s="17"/>
      <c r="CD64" s="17"/>
      <c r="CF64" s="81"/>
      <c r="CG64" s="81"/>
      <c r="CH64" s="81"/>
      <c r="CI64" s="81"/>
      <c r="CJ64" s="81"/>
      <c r="CK64" s="81"/>
      <c r="CL64" s="17"/>
      <c r="CP64" s="105"/>
      <c r="CQ64" s="102"/>
      <c r="CR64" s="102"/>
    </row>
    <row r="65" spans="8:96" x14ac:dyDescent="0.2">
      <c r="H65" s="82"/>
      <c r="I65" s="82"/>
      <c r="J65" s="82"/>
      <c r="K65" s="82"/>
      <c r="L65" s="82"/>
      <c r="M65" s="82"/>
      <c r="N65" s="82"/>
      <c r="O65" s="82"/>
      <c r="P65" s="17"/>
      <c r="Q65" s="82"/>
      <c r="R65" s="17"/>
      <c r="S65" s="17"/>
      <c r="T65" s="17"/>
      <c r="U65" s="82"/>
      <c r="V65" s="82"/>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BF65" s="70"/>
      <c r="BG65" s="70"/>
      <c r="BJ65" s="82"/>
      <c r="BL65" s="17"/>
      <c r="BM65" s="17"/>
      <c r="BN65" s="17"/>
      <c r="BO65" s="17"/>
      <c r="BP65" s="102"/>
      <c r="BQ65" s="82"/>
      <c r="BR65" s="82"/>
      <c r="BS65" s="17"/>
      <c r="BT65" s="82"/>
      <c r="BU65" s="82"/>
      <c r="BV65" s="17"/>
      <c r="BW65" s="17"/>
      <c r="BX65" s="17"/>
      <c r="BY65" s="17"/>
      <c r="BZ65" s="17"/>
      <c r="CA65" s="17"/>
      <c r="CB65" s="17"/>
      <c r="CC65" s="17"/>
      <c r="CD65" s="17"/>
      <c r="CF65" s="82"/>
      <c r="CG65" s="82"/>
      <c r="CH65" s="82"/>
      <c r="CI65" s="82"/>
      <c r="CJ65" s="82"/>
      <c r="CK65" s="82"/>
      <c r="CL65" s="17"/>
      <c r="CP65" s="105"/>
      <c r="CQ65" s="102"/>
      <c r="CR65" s="102"/>
    </row>
    <row r="66" spans="8:96" x14ac:dyDescent="0.2">
      <c r="H66" s="78"/>
      <c r="I66" s="83"/>
      <c r="J66" s="78"/>
      <c r="K66" s="78"/>
      <c r="L66" s="78"/>
      <c r="M66" s="78"/>
      <c r="N66" s="78"/>
      <c r="O66" s="83"/>
      <c r="P66" s="17"/>
      <c r="Q66" s="83"/>
      <c r="R66" s="17"/>
      <c r="S66" s="17"/>
      <c r="T66" s="17"/>
      <c r="U66" s="83"/>
      <c r="V66" s="83"/>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BF66" s="70"/>
      <c r="BG66" s="70"/>
      <c r="BJ66" s="83"/>
      <c r="BL66" s="17"/>
      <c r="BM66" s="17"/>
      <c r="BN66" s="17"/>
      <c r="BO66" s="17"/>
      <c r="BP66" s="102"/>
      <c r="BQ66" s="78"/>
      <c r="BR66" s="78"/>
      <c r="BS66" s="17"/>
      <c r="BT66" s="83"/>
      <c r="BU66" s="83"/>
      <c r="BV66" s="17"/>
      <c r="BW66" s="17"/>
      <c r="BX66" s="17"/>
      <c r="BY66" s="17"/>
      <c r="BZ66" s="17"/>
      <c r="CA66" s="17"/>
      <c r="CB66" s="17"/>
      <c r="CC66" s="17"/>
      <c r="CD66" s="17"/>
      <c r="CF66" s="78"/>
      <c r="CG66" s="83"/>
      <c r="CH66" s="83"/>
      <c r="CI66" s="83"/>
      <c r="CJ66" s="83"/>
      <c r="CK66" s="83"/>
      <c r="CL66" s="17"/>
      <c r="CP66" s="105"/>
      <c r="CQ66" s="102"/>
      <c r="CR66" s="102"/>
    </row>
    <row r="67" spans="8:96" x14ac:dyDescent="0.2">
      <c r="H67" s="81"/>
      <c r="I67" s="81"/>
      <c r="J67" s="81"/>
      <c r="K67" s="81"/>
      <c r="L67" s="81"/>
      <c r="M67" s="81"/>
      <c r="N67" s="81"/>
      <c r="O67" s="81"/>
      <c r="P67" s="17"/>
      <c r="Q67" s="81"/>
      <c r="R67" s="17"/>
      <c r="S67" s="17"/>
      <c r="T67" s="17"/>
      <c r="U67" s="81"/>
      <c r="V67" s="81"/>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BF67" s="70"/>
      <c r="BG67" s="70"/>
      <c r="BJ67" s="81"/>
      <c r="BL67" s="17"/>
      <c r="BM67" s="17"/>
      <c r="BN67" s="17"/>
      <c r="BO67" s="17"/>
      <c r="BP67" s="102"/>
      <c r="BQ67" s="81"/>
      <c r="BR67" s="81"/>
      <c r="BS67" s="17"/>
      <c r="BT67" s="81"/>
      <c r="BU67" s="81"/>
      <c r="BV67" s="17"/>
      <c r="BW67" s="17"/>
      <c r="BX67" s="17"/>
      <c r="BY67" s="17"/>
      <c r="BZ67" s="17"/>
      <c r="CA67" s="17"/>
      <c r="CB67" s="17"/>
      <c r="CC67" s="17"/>
      <c r="CD67" s="17"/>
      <c r="CF67" s="81"/>
      <c r="CG67" s="81"/>
      <c r="CH67" s="81"/>
      <c r="CI67" s="81"/>
      <c r="CJ67" s="81"/>
      <c r="CK67" s="81"/>
      <c r="CL67" s="17"/>
      <c r="CP67" s="105"/>
      <c r="CQ67" s="102"/>
      <c r="CR67" s="102"/>
    </row>
    <row r="68" spans="8:96" x14ac:dyDescent="0.2">
      <c r="O68" s="17"/>
      <c r="P68" s="17"/>
      <c r="R68" s="17"/>
      <c r="S68" s="17"/>
      <c r="T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BF68" s="70"/>
      <c r="BG68" s="70"/>
      <c r="BJ68" s="17"/>
      <c r="BL68" s="17"/>
      <c r="BM68" s="17"/>
      <c r="BN68" s="17"/>
      <c r="BO68" s="17"/>
      <c r="BP68" s="102"/>
      <c r="BS68" s="17"/>
      <c r="BT68" s="17"/>
      <c r="BU68" s="17"/>
      <c r="BV68" s="17"/>
      <c r="BW68" s="17"/>
      <c r="BX68" s="17"/>
      <c r="BY68" s="17"/>
      <c r="BZ68" s="17"/>
      <c r="CA68" s="17"/>
      <c r="CB68" s="17"/>
      <c r="CC68" s="17"/>
      <c r="CD68" s="17"/>
      <c r="CL68" s="17"/>
      <c r="CP68" s="105"/>
      <c r="CQ68" s="102"/>
      <c r="CR68" s="102"/>
    </row>
    <row r="69" spans="8:96" x14ac:dyDescent="0.2">
      <c r="I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BF69" s="70"/>
      <c r="BG69" s="70"/>
      <c r="BJ69" s="17"/>
      <c r="BL69" s="17"/>
      <c r="BM69" s="17"/>
      <c r="BN69" s="17"/>
      <c r="BO69" s="17"/>
      <c r="BP69" s="102"/>
      <c r="BS69" s="17"/>
      <c r="BT69" s="17"/>
      <c r="BU69" s="17"/>
      <c r="BV69" s="17"/>
      <c r="BW69" s="17"/>
      <c r="BX69" s="17"/>
      <c r="BY69" s="17"/>
      <c r="BZ69" s="17"/>
      <c r="CA69" s="17"/>
      <c r="CB69" s="17"/>
      <c r="CC69" s="17"/>
      <c r="CD69" s="17"/>
      <c r="CG69" s="17"/>
      <c r="CH69" s="17"/>
      <c r="CI69" s="17"/>
      <c r="CJ69" s="17"/>
      <c r="CK69" s="17"/>
      <c r="CL69" s="17"/>
      <c r="CP69" s="105"/>
      <c r="CQ69" s="102"/>
      <c r="CR69" s="102"/>
    </row>
    <row r="70" spans="8:96" x14ac:dyDescent="0.2">
      <c r="I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BF70" s="70"/>
      <c r="BG70" s="70"/>
      <c r="BJ70" s="17"/>
      <c r="BL70" s="17"/>
      <c r="BM70" s="17"/>
      <c r="BN70" s="17"/>
      <c r="BO70" s="17"/>
      <c r="BP70" s="102"/>
      <c r="BS70" s="17"/>
      <c r="BT70" s="17"/>
      <c r="BU70" s="17"/>
      <c r="BV70" s="17"/>
      <c r="BW70" s="17"/>
      <c r="BX70" s="17"/>
      <c r="BY70" s="17"/>
      <c r="BZ70" s="17"/>
      <c r="CA70" s="17"/>
      <c r="CB70" s="17"/>
      <c r="CC70" s="17"/>
      <c r="CD70" s="17"/>
      <c r="CG70" s="17"/>
      <c r="CH70" s="17"/>
      <c r="CI70" s="17"/>
      <c r="CJ70" s="17"/>
      <c r="CK70" s="17"/>
      <c r="CL70" s="17"/>
      <c r="CP70" s="105"/>
      <c r="CQ70" s="102"/>
      <c r="CR70" s="102"/>
    </row>
    <row r="71" spans="8:96" x14ac:dyDescent="0.2">
      <c r="I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BF71" s="70"/>
      <c r="BG71" s="70"/>
      <c r="BJ71" s="17"/>
      <c r="BL71" s="17"/>
      <c r="BM71" s="17"/>
      <c r="BN71" s="17"/>
      <c r="BO71" s="17"/>
      <c r="BP71" s="102"/>
      <c r="BS71" s="17"/>
      <c r="BT71" s="17"/>
      <c r="BU71" s="17"/>
      <c r="BV71" s="17"/>
      <c r="BW71" s="17"/>
      <c r="BX71" s="17"/>
      <c r="BY71" s="17"/>
      <c r="BZ71" s="17"/>
      <c r="CA71" s="17"/>
      <c r="CB71" s="17"/>
      <c r="CC71" s="17"/>
      <c r="CD71" s="17"/>
      <c r="CG71" s="17"/>
      <c r="CH71" s="17"/>
      <c r="CI71" s="17"/>
      <c r="CJ71" s="17"/>
      <c r="CK71" s="17"/>
      <c r="CL71" s="17"/>
      <c r="CP71" s="105"/>
      <c r="CQ71" s="102"/>
      <c r="CR71" s="102"/>
    </row>
    <row r="72" spans="8:96" x14ac:dyDescent="0.2">
      <c r="I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BF72" s="70"/>
      <c r="BG72" s="70"/>
      <c r="BJ72" s="17"/>
      <c r="BL72" s="17"/>
      <c r="BM72" s="17"/>
      <c r="BN72" s="17"/>
      <c r="BO72" s="17"/>
      <c r="BP72" s="102"/>
      <c r="BS72" s="17"/>
      <c r="BT72" s="17"/>
      <c r="BU72" s="17"/>
      <c r="BV72" s="17"/>
      <c r="BW72" s="17"/>
      <c r="BX72" s="17"/>
      <c r="BY72" s="17"/>
      <c r="BZ72" s="17"/>
      <c r="CA72" s="17"/>
      <c r="CB72" s="17"/>
      <c r="CC72" s="17"/>
      <c r="CD72" s="17"/>
      <c r="CG72" s="17"/>
      <c r="CH72" s="17"/>
      <c r="CI72" s="17"/>
      <c r="CJ72" s="17"/>
      <c r="CK72" s="17"/>
      <c r="CL72" s="17"/>
      <c r="CP72" s="105"/>
      <c r="CQ72" s="102"/>
      <c r="CR72" s="102"/>
    </row>
    <row r="73" spans="8:96" x14ac:dyDescent="0.2">
      <c r="I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BF73" s="70"/>
      <c r="BG73" s="70"/>
      <c r="BJ73" s="17"/>
      <c r="BL73" s="17"/>
      <c r="BM73" s="17"/>
      <c r="BN73" s="17"/>
      <c r="BO73" s="17"/>
      <c r="BP73" s="102"/>
      <c r="BS73" s="17"/>
      <c r="BT73" s="17"/>
      <c r="BU73" s="17"/>
      <c r="BV73" s="17"/>
      <c r="BW73" s="17"/>
      <c r="BX73" s="17"/>
      <c r="BY73" s="17"/>
      <c r="BZ73" s="17"/>
      <c r="CA73" s="17"/>
      <c r="CB73" s="17"/>
      <c r="CC73" s="17"/>
      <c r="CD73" s="17"/>
      <c r="CG73" s="17"/>
      <c r="CH73" s="17"/>
      <c r="CI73" s="17"/>
      <c r="CJ73" s="17"/>
      <c r="CK73" s="17"/>
      <c r="CL73" s="17"/>
      <c r="CP73" s="105"/>
      <c r="CQ73" s="102"/>
      <c r="CR73" s="102"/>
    </row>
    <row r="74" spans="8:96" x14ac:dyDescent="0.2">
      <c r="I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BF74" s="70"/>
      <c r="BG74" s="70"/>
      <c r="BJ74" s="17"/>
      <c r="BL74" s="17"/>
      <c r="BM74" s="17"/>
      <c r="BN74" s="17"/>
      <c r="BO74" s="17"/>
      <c r="BP74" s="102"/>
      <c r="BS74" s="17"/>
      <c r="BT74" s="17"/>
      <c r="BU74" s="17"/>
      <c r="BV74" s="17"/>
      <c r="BW74" s="17"/>
      <c r="BX74" s="17"/>
      <c r="BY74" s="17"/>
      <c r="BZ74" s="17"/>
      <c r="CA74" s="17"/>
      <c r="CB74" s="17"/>
      <c r="CC74" s="17"/>
      <c r="CD74" s="17"/>
      <c r="CG74" s="17"/>
      <c r="CH74" s="17"/>
      <c r="CI74" s="17"/>
      <c r="CJ74" s="17"/>
      <c r="CK74" s="17"/>
      <c r="CL74" s="17"/>
      <c r="CP74" s="105"/>
      <c r="CQ74" s="102"/>
      <c r="CR74" s="102"/>
    </row>
    <row r="75" spans="8:96" x14ac:dyDescent="0.2">
      <c r="I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BF75" s="70"/>
      <c r="BG75" s="70"/>
      <c r="BJ75" s="17"/>
      <c r="BL75" s="17"/>
      <c r="BM75" s="17"/>
      <c r="BN75" s="17"/>
      <c r="BO75" s="17"/>
      <c r="BP75" s="102"/>
      <c r="BS75" s="17"/>
      <c r="BT75" s="17"/>
      <c r="BU75" s="17"/>
      <c r="BV75" s="17"/>
      <c r="BW75" s="17"/>
      <c r="BX75" s="17"/>
      <c r="BY75" s="17"/>
      <c r="BZ75" s="17"/>
      <c r="CA75" s="17"/>
      <c r="CB75" s="17"/>
      <c r="CC75" s="17"/>
      <c r="CD75" s="17"/>
      <c r="CG75" s="17"/>
      <c r="CH75" s="17"/>
      <c r="CI75" s="17"/>
      <c r="CJ75" s="17"/>
      <c r="CK75" s="17"/>
      <c r="CL75" s="17"/>
      <c r="CP75" s="105"/>
      <c r="CQ75" s="102"/>
      <c r="CR75" s="102"/>
    </row>
    <row r="76" spans="8:96" x14ac:dyDescent="0.2">
      <c r="I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BF76" s="70"/>
      <c r="BG76" s="70"/>
      <c r="BJ76" s="17"/>
      <c r="BL76" s="17"/>
      <c r="BM76" s="17"/>
      <c r="BN76" s="17"/>
      <c r="BO76" s="17"/>
      <c r="BP76" s="102"/>
      <c r="BS76" s="17"/>
      <c r="BT76" s="17"/>
      <c r="BU76" s="17"/>
      <c r="BV76" s="17"/>
      <c r="BW76" s="17"/>
      <c r="BX76" s="17"/>
      <c r="BY76" s="17"/>
      <c r="BZ76" s="17"/>
      <c r="CA76" s="17"/>
      <c r="CB76" s="17"/>
      <c r="CC76" s="17"/>
      <c r="CD76" s="17"/>
      <c r="CG76" s="17"/>
      <c r="CH76" s="17"/>
      <c r="CI76" s="17"/>
      <c r="CJ76" s="17"/>
      <c r="CK76" s="17"/>
      <c r="CL76" s="17"/>
      <c r="CP76" s="105"/>
      <c r="CQ76" s="102"/>
      <c r="CR76" s="102"/>
    </row>
    <row r="77" spans="8:96" x14ac:dyDescent="0.2">
      <c r="I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BF77" s="70"/>
      <c r="BG77" s="70"/>
      <c r="BJ77" s="17"/>
      <c r="BL77" s="17"/>
      <c r="BM77" s="17"/>
      <c r="BN77" s="17"/>
      <c r="BO77" s="17"/>
      <c r="BP77" s="102"/>
      <c r="BS77" s="17"/>
      <c r="BT77" s="17"/>
      <c r="BU77" s="17"/>
      <c r="BV77" s="17"/>
      <c r="BW77" s="17"/>
      <c r="BX77" s="17"/>
      <c r="BY77" s="17"/>
      <c r="BZ77" s="17"/>
      <c r="CA77" s="17"/>
      <c r="CB77" s="17"/>
      <c r="CC77" s="17"/>
      <c r="CD77" s="17"/>
      <c r="CG77" s="17"/>
      <c r="CH77" s="17"/>
      <c r="CI77" s="17"/>
      <c r="CJ77" s="17"/>
      <c r="CK77" s="17"/>
      <c r="CL77" s="17"/>
      <c r="CP77" s="105"/>
      <c r="CQ77" s="102"/>
      <c r="CR77" s="102"/>
    </row>
    <row r="78" spans="8:96" x14ac:dyDescent="0.2">
      <c r="I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BF78" s="70"/>
      <c r="BG78" s="70"/>
      <c r="BJ78" s="17"/>
      <c r="BL78" s="17"/>
      <c r="BM78" s="17"/>
      <c r="BN78" s="17"/>
      <c r="BO78" s="17"/>
      <c r="BP78" s="102"/>
      <c r="BS78" s="17"/>
      <c r="BT78" s="17"/>
      <c r="BU78" s="17"/>
      <c r="BV78" s="17"/>
      <c r="BW78" s="17"/>
      <c r="BX78" s="17"/>
      <c r="BY78" s="17"/>
      <c r="BZ78" s="17"/>
      <c r="CA78" s="17"/>
      <c r="CB78" s="17"/>
      <c r="CC78" s="17"/>
      <c r="CD78" s="17"/>
      <c r="CG78" s="17"/>
      <c r="CH78" s="17"/>
      <c r="CI78" s="17"/>
      <c r="CJ78" s="17"/>
      <c r="CK78" s="17"/>
      <c r="CL78" s="17"/>
      <c r="CP78" s="105"/>
      <c r="CQ78" s="102"/>
      <c r="CR78" s="102"/>
    </row>
    <row r="79" spans="8:96" x14ac:dyDescent="0.2">
      <c r="I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BF79" s="70"/>
      <c r="BG79" s="70"/>
      <c r="BJ79" s="17"/>
      <c r="BL79" s="17"/>
      <c r="BM79" s="17"/>
      <c r="BN79" s="17"/>
      <c r="BO79" s="17"/>
      <c r="BP79" s="102"/>
      <c r="BS79" s="17"/>
      <c r="BT79" s="17"/>
      <c r="BU79" s="17"/>
      <c r="BV79" s="17"/>
      <c r="BW79" s="17"/>
      <c r="BX79" s="17"/>
      <c r="BY79" s="17"/>
      <c r="BZ79" s="17"/>
      <c r="CA79" s="17"/>
      <c r="CB79" s="17"/>
      <c r="CC79" s="17"/>
      <c r="CD79" s="17"/>
      <c r="CG79" s="17"/>
      <c r="CH79" s="17"/>
      <c r="CI79" s="17"/>
      <c r="CJ79" s="17"/>
      <c r="CK79" s="17"/>
      <c r="CL79" s="17"/>
      <c r="CP79" s="105"/>
      <c r="CQ79" s="102"/>
      <c r="CR79" s="102"/>
    </row>
    <row r="80" spans="8:96" x14ac:dyDescent="0.2">
      <c r="I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BF80" s="70"/>
      <c r="BG80" s="70"/>
      <c r="BJ80" s="17"/>
      <c r="BL80" s="17"/>
      <c r="BM80" s="17"/>
      <c r="BN80" s="17"/>
      <c r="BO80" s="17"/>
      <c r="BP80" s="102"/>
      <c r="BS80" s="17"/>
      <c r="BT80" s="17"/>
      <c r="BU80" s="17"/>
      <c r="BV80" s="17"/>
      <c r="BW80" s="17"/>
      <c r="BX80" s="17"/>
      <c r="BY80" s="17"/>
      <c r="BZ80" s="17"/>
      <c r="CA80" s="17"/>
      <c r="CB80" s="17"/>
      <c r="CC80" s="17"/>
      <c r="CD80" s="17"/>
      <c r="CG80" s="17"/>
      <c r="CH80" s="17"/>
      <c r="CI80" s="17"/>
      <c r="CJ80" s="17"/>
      <c r="CK80" s="17"/>
      <c r="CL80" s="17"/>
      <c r="CP80" s="105"/>
      <c r="CQ80" s="102"/>
      <c r="CR80" s="102"/>
    </row>
    <row r="81" spans="9:96" x14ac:dyDescent="0.2">
      <c r="I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BF81" s="70"/>
      <c r="BG81" s="70"/>
      <c r="BJ81" s="17"/>
      <c r="BL81" s="17"/>
      <c r="BM81" s="17"/>
      <c r="BN81" s="17"/>
      <c r="BO81" s="17"/>
      <c r="BP81" s="102"/>
      <c r="BS81" s="17"/>
      <c r="BT81" s="17"/>
      <c r="BU81" s="17"/>
      <c r="BV81" s="17"/>
      <c r="BW81" s="17"/>
      <c r="BX81" s="17"/>
      <c r="BY81" s="17"/>
      <c r="BZ81" s="17"/>
      <c r="CA81" s="17"/>
      <c r="CB81" s="17"/>
      <c r="CC81" s="17"/>
      <c r="CD81" s="17"/>
      <c r="CG81" s="17"/>
      <c r="CH81" s="17"/>
      <c r="CI81" s="17"/>
      <c r="CJ81" s="17"/>
      <c r="CK81" s="17"/>
      <c r="CL81" s="17"/>
      <c r="CP81" s="105"/>
      <c r="CQ81" s="102"/>
      <c r="CR81" s="102"/>
    </row>
    <row r="82" spans="9:96" x14ac:dyDescent="0.2">
      <c r="I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BF82" s="70"/>
      <c r="BG82" s="70"/>
      <c r="BJ82" s="17"/>
      <c r="BL82" s="17"/>
      <c r="BM82" s="17"/>
      <c r="BN82" s="17"/>
      <c r="BO82" s="17"/>
      <c r="BP82" s="102"/>
      <c r="BS82" s="17"/>
      <c r="BT82" s="17"/>
      <c r="BU82" s="17"/>
      <c r="BV82" s="17"/>
      <c r="BW82" s="17"/>
      <c r="BX82" s="17"/>
      <c r="BY82" s="17"/>
      <c r="BZ82" s="17"/>
      <c r="CA82" s="17"/>
      <c r="CB82" s="17"/>
      <c r="CC82" s="17"/>
      <c r="CD82" s="17"/>
      <c r="CG82" s="17"/>
      <c r="CH82" s="17"/>
      <c r="CI82" s="17"/>
      <c r="CJ82" s="17"/>
      <c r="CK82" s="17"/>
      <c r="CL82" s="17"/>
      <c r="CP82" s="105"/>
      <c r="CQ82" s="102"/>
      <c r="CR82" s="102"/>
    </row>
    <row r="83" spans="9:96" x14ac:dyDescent="0.2">
      <c r="I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BF83" s="70"/>
      <c r="BG83" s="70"/>
      <c r="BJ83" s="17"/>
      <c r="BL83" s="17"/>
      <c r="BM83" s="17"/>
      <c r="BN83" s="17"/>
      <c r="BO83" s="17"/>
      <c r="BP83" s="102"/>
      <c r="BS83" s="17"/>
      <c r="BT83" s="17"/>
      <c r="BU83" s="17"/>
      <c r="BV83" s="17"/>
      <c r="BW83" s="17"/>
      <c r="BX83" s="17"/>
      <c r="BY83" s="17"/>
      <c r="BZ83" s="17"/>
      <c r="CA83" s="17"/>
      <c r="CB83" s="17"/>
      <c r="CC83" s="17"/>
      <c r="CD83" s="17"/>
      <c r="CG83" s="17"/>
      <c r="CH83" s="17"/>
      <c r="CI83" s="17"/>
      <c r="CJ83" s="17"/>
      <c r="CK83" s="17"/>
      <c r="CL83" s="17"/>
      <c r="CP83" s="105"/>
      <c r="CQ83" s="102"/>
      <c r="CR83" s="102"/>
    </row>
    <row r="84" spans="9:96" x14ac:dyDescent="0.2">
      <c r="I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BF84" s="70"/>
      <c r="BG84" s="70"/>
      <c r="BJ84" s="17"/>
      <c r="BL84" s="17"/>
      <c r="BM84" s="17"/>
      <c r="BN84" s="17"/>
      <c r="BO84" s="17"/>
      <c r="BP84" s="102"/>
      <c r="BS84" s="17"/>
      <c r="BT84" s="17"/>
      <c r="BU84" s="17"/>
      <c r="BV84" s="17"/>
      <c r="BW84" s="17"/>
      <c r="BX84" s="17"/>
      <c r="BY84" s="17"/>
      <c r="BZ84" s="17"/>
      <c r="CA84" s="17"/>
      <c r="CB84" s="17"/>
      <c r="CC84" s="17"/>
      <c r="CD84" s="17"/>
      <c r="CG84" s="17"/>
      <c r="CH84" s="17"/>
      <c r="CI84" s="17"/>
      <c r="CJ84" s="17"/>
      <c r="CK84" s="17"/>
      <c r="CL84" s="17"/>
      <c r="CP84" s="105"/>
      <c r="CQ84" s="102"/>
      <c r="CR84" s="102"/>
    </row>
    <row r="85" spans="9:96" x14ac:dyDescent="0.2">
      <c r="I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BF85" s="70"/>
      <c r="BG85" s="70"/>
      <c r="BJ85" s="17"/>
      <c r="BL85" s="17"/>
      <c r="BM85" s="17"/>
      <c r="BN85" s="17"/>
      <c r="BO85" s="17"/>
      <c r="BP85" s="102"/>
      <c r="BS85" s="17"/>
      <c r="BT85" s="17"/>
      <c r="BU85" s="17"/>
      <c r="BV85" s="17"/>
      <c r="BW85" s="17"/>
      <c r="BX85" s="17"/>
      <c r="BY85" s="17"/>
      <c r="BZ85" s="17"/>
      <c r="CA85" s="17"/>
      <c r="CB85" s="17"/>
      <c r="CC85" s="17"/>
      <c r="CD85" s="17"/>
      <c r="CG85" s="17"/>
      <c r="CH85" s="17"/>
      <c r="CI85" s="17"/>
      <c r="CJ85" s="17"/>
      <c r="CK85" s="17"/>
      <c r="CL85" s="17"/>
      <c r="CP85" s="105"/>
      <c r="CQ85" s="102"/>
      <c r="CR85" s="102"/>
    </row>
    <row r="86" spans="9:96" x14ac:dyDescent="0.2">
      <c r="I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BF86" s="70"/>
      <c r="BG86" s="70"/>
      <c r="BJ86" s="17"/>
      <c r="BL86" s="17"/>
      <c r="BM86" s="17"/>
      <c r="BN86" s="17"/>
      <c r="BO86" s="17"/>
      <c r="BP86" s="102"/>
      <c r="BS86" s="17"/>
      <c r="BT86" s="17"/>
      <c r="BU86" s="17"/>
      <c r="BV86" s="17"/>
      <c r="BW86" s="17"/>
      <c r="BX86" s="17"/>
      <c r="BY86" s="17"/>
      <c r="BZ86" s="17"/>
      <c r="CA86" s="17"/>
      <c r="CB86" s="17"/>
      <c r="CC86" s="17"/>
      <c r="CD86" s="17"/>
      <c r="CG86" s="17"/>
      <c r="CH86" s="17"/>
      <c r="CI86" s="17"/>
      <c r="CJ86" s="17"/>
      <c r="CK86" s="17"/>
      <c r="CL86" s="17"/>
      <c r="CP86" s="105"/>
      <c r="CQ86" s="102"/>
      <c r="CR86" s="102"/>
    </row>
    <row r="87" spans="9:96" x14ac:dyDescent="0.2">
      <c r="I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BF87" s="70"/>
      <c r="BG87" s="70"/>
      <c r="BJ87" s="17"/>
      <c r="BL87" s="17"/>
      <c r="BM87" s="17"/>
      <c r="BN87" s="17"/>
      <c r="BO87" s="17"/>
      <c r="BP87" s="102"/>
      <c r="BS87" s="17"/>
      <c r="BT87" s="17"/>
      <c r="BU87" s="17"/>
      <c r="BV87" s="17"/>
      <c r="BW87" s="17"/>
      <c r="BX87" s="17"/>
      <c r="BY87" s="17"/>
      <c r="BZ87" s="17"/>
      <c r="CA87" s="17"/>
      <c r="CB87" s="17"/>
      <c r="CC87" s="17"/>
      <c r="CD87" s="17"/>
      <c r="CG87" s="17"/>
      <c r="CH87" s="17"/>
      <c r="CI87" s="17"/>
      <c r="CJ87" s="17"/>
      <c r="CK87" s="17"/>
      <c r="CL87" s="17"/>
      <c r="CP87" s="105"/>
      <c r="CQ87" s="102"/>
      <c r="CR87" s="102"/>
    </row>
    <row r="88" spans="9:96" x14ac:dyDescent="0.2">
      <c r="I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BF88" s="70"/>
      <c r="BG88" s="70"/>
      <c r="BJ88" s="17"/>
      <c r="BL88" s="17"/>
      <c r="BM88" s="17"/>
      <c r="BN88" s="17"/>
      <c r="BO88" s="17"/>
      <c r="BP88" s="102"/>
      <c r="BS88" s="17"/>
      <c r="BT88" s="17"/>
      <c r="BU88" s="17"/>
      <c r="BV88" s="17"/>
      <c r="BW88" s="17"/>
      <c r="BX88" s="17"/>
      <c r="BY88" s="17"/>
      <c r="BZ88" s="17"/>
      <c r="CA88" s="17"/>
      <c r="CB88" s="17"/>
      <c r="CC88" s="17"/>
      <c r="CD88" s="17"/>
      <c r="CG88" s="17"/>
      <c r="CH88" s="17"/>
      <c r="CI88" s="17"/>
      <c r="CJ88" s="17"/>
      <c r="CK88" s="17"/>
      <c r="CL88" s="17"/>
      <c r="CP88" s="105"/>
      <c r="CQ88" s="102"/>
      <c r="CR88" s="102"/>
    </row>
    <row r="89" spans="9:96" x14ac:dyDescent="0.2">
      <c r="I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BF89" s="70"/>
      <c r="BG89" s="70"/>
      <c r="BJ89" s="17"/>
      <c r="BL89" s="17"/>
      <c r="BM89" s="17"/>
      <c r="BN89" s="17"/>
      <c r="BO89" s="17"/>
      <c r="BP89" s="102"/>
      <c r="BS89" s="17"/>
      <c r="BT89" s="17"/>
      <c r="BU89" s="17"/>
      <c r="BV89" s="17"/>
      <c r="BW89" s="17"/>
      <c r="BX89" s="17"/>
      <c r="BY89" s="17"/>
      <c r="BZ89" s="17"/>
      <c r="CA89" s="17"/>
      <c r="CB89" s="17"/>
      <c r="CC89" s="17"/>
      <c r="CD89" s="17"/>
      <c r="CG89" s="17"/>
      <c r="CH89" s="17"/>
      <c r="CI89" s="17"/>
      <c r="CJ89" s="17"/>
      <c r="CK89" s="17"/>
      <c r="CL89" s="17"/>
      <c r="CP89" s="105"/>
      <c r="CQ89" s="102"/>
      <c r="CR89" s="102"/>
    </row>
    <row r="90" spans="9:96" x14ac:dyDescent="0.2">
      <c r="I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BF90" s="70"/>
      <c r="BG90" s="70"/>
      <c r="BJ90" s="17"/>
      <c r="BL90" s="17"/>
      <c r="BM90" s="17"/>
      <c r="BN90" s="17"/>
      <c r="BO90" s="17"/>
      <c r="BP90" s="102"/>
      <c r="BS90" s="17"/>
      <c r="BT90" s="17"/>
      <c r="BU90" s="17"/>
      <c r="BV90" s="17"/>
      <c r="BW90" s="17"/>
      <c r="BX90" s="17"/>
      <c r="BY90" s="17"/>
      <c r="BZ90" s="17"/>
      <c r="CA90" s="17"/>
      <c r="CB90" s="17"/>
      <c r="CC90" s="17"/>
      <c r="CD90" s="17"/>
      <c r="CG90" s="17"/>
      <c r="CH90" s="17"/>
      <c r="CI90" s="17"/>
      <c r="CJ90" s="17"/>
      <c r="CK90" s="17"/>
      <c r="CL90" s="17"/>
      <c r="CP90" s="105"/>
      <c r="CQ90" s="102"/>
      <c r="CR90" s="102"/>
    </row>
    <row r="91" spans="9:96" x14ac:dyDescent="0.2">
      <c r="I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BF91" s="70"/>
      <c r="BG91" s="70"/>
      <c r="BJ91" s="17"/>
      <c r="BL91" s="17"/>
      <c r="BM91" s="17"/>
      <c r="BN91" s="17"/>
      <c r="BO91" s="17"/>
      <c r="BP91" s="102"/>
      <c r="BS91" s="17"/>
      <c r="BT91" s="17"/>
      <c r="BU91" s="17"/>
      <c r="BV91" s="17"/>
      <c r="BW91" s="17"/>
      <c r="BX91" s="17"/>
      <c r="BY91" s="17"/>
      <c r="BZ91" s="17"/>
      <c r="CA91" s="17"/>
      <c r="CB91" s="17"/>
      <c r="CC91" s="17"/>
      <c r="CD91" s="17"/>
      <c r="CG91" s="17"/>
      <c r="CH91" s="17"/>
      <c r="CI91" s="17"/>
      <c r="CJ91" s="17"/>
      <c r="CK91" s="17"/>
      <c r="CL91" s="17"/>
      <c r="CP91" s="105"/>
      <c r="CQ91" s="102"/>
      <c r="CR91" s="102"/>
    </row>
    <row r="92" spans="9:96" x14ac:dyDescent="0.2">
      <c r="I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BF92" s="70"/>
      <c r="BG92" s="70"/>
      <c r="BJ92" s="17"/>
      <c r="BL92" s="17"/>
      <c r="BM92" s="17"/>
      <c r="BN92" s="17"/>
      <c r="BO92" s="17"/>
      <c r="BP92" s="102"/>
      <c r="BS92" s="17"/>
      <c r="BT92" s="17"/>
      <c r="BU92" s="17"/>
      <c r="BV92" s="17"/>
      <c r="BW92" s="17"/>
      <c r="BX92" s="17"/>
      <c r="BY92" s="17"/>
      <c r="BZ92" s="17"/>
      <c r="CA92" s="17"/>
      <c r="CB92" s="17"/>
      <c r="CC92" s="17"/>
      <c r="CD92" s="17"/>
      <c r="CG92" s="17"/>
      <c r="CH92" s="17"/>
      <c r="CI92" s="17"/>
      <c r="CJ92" s="17"/>
      <c r="CK92" s="17"/>
      <c r="CL92" s="17"/>
      <c r="CP92" s="105"/>
      <c r="CQ92" s="102"/>
      <c r="CR92" s="102"/>
    </row>
    <row r="93" spans="9:96" x14ac:dyDescent="0.2">
      <c r="I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BF93" s="70"/>
      <c r="BG93" s="70"/>
      <c r="BJ93" s="17"/>
      <c r="BL93" s="17"/>
      <c r="BM93" s="17"/>
      <c r="BN93" s="17"/>
      <c r="BO93" s="17"/>
      <c r="BP93" s="102"/>
      <c r="BS93" s="17"/>
      <c r="BT93" s="17"/>
      <c r="BU93" s="17"/>
      <c r="BV93" s="17"/>
      <c r="BW93" s="17"/>
      <c r="BX93" s="17"/>
      <c r="BY93" s="17"/>
      <c r="BZ93" s="17"/>
      <c r="CA93" s="17"/>
      <c r="CB93" s="17"/>
      <c r="CC93" s="17"/>
      <c r="CD93" s="17"/>
      <c r="CG93" s="17"/>
      <c r="CH93" s="17"/>
      <c r="CI93" s="17"/>
      <c r="CJ93" s="17"/>
      <c r="CK93" s="17"/>
      <c r="CL93" s="17"/>
      <c r="CP93" s="105"/>
      <c r="CQ93" s="102"/>
      <c r="CR93" s="102"/>
    </row>
    <row r="94" spans="9:96" x14ac:dyDescent="0.2">
      <c r="I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BF94" s="70"/>
      <c r="BG94" s="70"/>
      <c r="BJ94" s="17"/>
      <c r="BL94" s="17"/>
      <c r="BM94" s="17"/>
      <c r="BN94" s="17"/>
      <c r="BO94" s="17"/>
      <c r="BP94" s="102"/>
      <c r="BS94" s="17"/>
      <c r="BT94" s="17"/>
      <c r="BU94" s="17"/>
      <c r="BV94" s="17"/>
      <c r="BW94" s="17"/>
      <c r="BX94" s="17"/>
      <c r="BY94" s="17"/>
      <c r="BZ94" s="17"/>
      <c r="CA94" s="17"/>
      <c r="CB94" s="17"/>
      <c r="CC94" s="17"/>
      <c r="CD94" s="17"/>
      <c r="CG94" s="17"/>
      <c r="CH94" s="17"/>
      <c r="CI94" s="17"/>
      <c r="CJ94" s="17"/>
      <c r="CK94" s="17"/>
      <c r="CL94" s="17"/>
      <c r="CP94" s="105"/>
      <c r="CQ94" s="102"/>
      <c r="CR94" s="102"/>
    </row>
    <row r="95" spans="9:96" x14ac:dyDescent="0.2">
      <c r="I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BF95" s="70"/>
      <c r="BG95" s="70"/>
      <c r="BJ95" s="17"/>
      <c r="BL95" s="17"/>
      <c r="BM95" s="17"/>
      <c r="BN95" s="17"/>
      <c r="BO95" s="17"/>
      <c r="BP95" s="102"/>
      <c r="BS95" s="17"/>
      <c r="BT95" s="17"/>
      <c r="BU95" s="17"/>
      <c r="BV95" s="17"/>
      <c r="BW95" s="17"/>
      <c r="BX95" s="17"/>
      <c r="BY95" s="17"/>
      <c r="BZ95" s="17"/>
      <c r="CA95" s="17"/>
      <c r="CB95" s="17"/>
      <c r="CC95" s="17"/>
      <c r="CD95" s="17"/>
      <c r="CG95" s="17"/>
      <c r="CH95" s="17"/>
      <c r="CI95" s="17"/>
      <c r="CJ95" s="17"/>
      <c r="CK95" s="17"/>
      <c r="CL95" s="17"/>
      <c r="CP95" s="105"/>
      <c r="CQ95" s="102"/>
      <c r="CR95" s="102"/>
    </row>
    <row r="96" spans="9:96" x14ac:dyDescent="0.2">
      <c r="I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BF96" s="70"/>
      <c r="BG96" s="70"/>
      <c r="BJ96" s="17"/>
      <c r="BL96" s="17"/>
      <c r="BM96" s="17"/>
      <c r="BN96" s="17"/>
      <c r="BO96" s="17"/>
      <c r="BP96" s="102"/>
      <c r="BS96" s="17"/>
      <c r="BT96" s="17"/>
      <c r="BU96" s="17"/>
      <c r="BV96" s="17"/>
      <c r="BW96" s="17"/>
      <c r="BX96" s="17"/>
      <c r="BY96" s="17"/>
      <c r="BZ96" s="17"/>
      <c r="CA96" s="17"/>
      <c r="CB96" s="17"/>
      <c r="CC96" s="17"/>
      <c r="CD96" s="17"/>
      <c r="CG96" s="17"/>
      <c r="CH96" s="17"/>
      <c r="CI96" s="17"/>
      <c r="CJ96" s="17"/>
      <c r="CK96" s="17"/>
      <c r="CL96" s="17"/>
      <c r="CP96" s="105"/>
      <c r="CQ96" s="102"/>
      <c r="CR96" s="102"/>
    </row>
    <row r="97" spans="9:96" x14ac:dyDescent="0.2">
      <c r="I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BF97" s="70"/>
      <c r="BG97" s="70"/>
      <c r="BJ97" s="17"/>
      <c r="BL97" s="17"/>
      <c r="BM97" s="17"/>
      <c r="BN97" s="17"/>
      <c r="BO97" s="17"/>
      <c r="BP97" s="102"/>
      <c r="BS97" s="17"/>
      <c r="BT97" s="17"/>
      <c r="BU97" s="17"/>
      <c r="BV97" s="17"/>
      <c r="BW97" s="17"/>
      <c r="BX97" s="17"/>
      <c r="BY97" s="17"/>
      <c r="BZ97" s="17"/>
      <c r="CA97" s="17"/>
      <c r="CB97" s="17"/>
      <c r="CC97" s="17"/>
      <c r="CD97" s="17"/>
      <c r="CG97" s="17"/>
      <c r="CH97" s="17"/>
      <c r="CI97" s="17"/>
      <c r="CJ97" s="17"/>
      <c r="CK97" s="17"/>
      <c r="CL97" s="17"/>
      <c r="CP97" s="105"/>
      <c r="CQ97" s="102"/>
      <c r="CR97" s="102"/>
    </row>
    <row r="98" spans="9:96" x14ac:dyDescent="0.2">
      <c r="I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BF98" s="70"/>
      <c r="BG98" s="70"/>
      <c r="BJ98" s="17"/>
      <c r="BL98" s="17"/>
      <c r="BM98" s="17"/>
      <c r="BN98" s="17"/>
      <c r="BO98" s="17"/>
      <c r="BP98" s="102"/>
      <c r="BS98" s="17"/>
      <c r="BT98" s="17"/>
      <c r="BU98" s="17"/>
      <c r="BV98" s="17"/>
      <c r="BW98" s="17"/>
      <c r="BX98" s="17"/>
      <c r="BY98" s="17"/>
      <c r="BZ98" s="17"/>
      <c r="CA98" s="17"/>
      <c r="CB98" s="17"/>
      <c r="CC98" s="17"/>
      <c r="CD98" s="17"/>
      <c r="CG98" s="17"/>
      <c r="CH98" s="17"/>
      <c r="CI98" s="17"/>
      <c r="CJ98" s="17"/>
      <c r="CK98" s="17"/>
      <c r="CL98" s="17"/>
      <c r="CP98" s="105"/>
      <c r="CQ98" s="102"/>
      <c r="CR98" s="102"/>
    </row>
    <row r="99" spans="9:96" x14ac:dyDescent="0.2">
      <c r="I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BF99" s="70"/>
      <c r="BG99" s="70"/>
      <c r="BJ99" s="17"/>
      <c r="BL99" s="17"/>
      <c r="BM99" s="17"/>
      <c r="BN99" s="17"/>
      <c r="BO99" s="17"/>
      <c r="BP99" s="102"/>
      <c r="BS99" s="17"/>
      <c r="BT99" s="17"/>
      <c r="BU99" s="17"/>
      <c r="BV99" s="17"/>
      <c r="BW99" s="17"/>
      <c r="BX99" s="17"/>
      <c r="BY99" s="17"/>
      <c r="BZ99" s="17"/>
      <c r="CA99" s="17"/>
      <c r="CB99" s="17"/>
      <c r="CC99" s="17"/>
      <c r="CD99" s="17"/>
      <c r="CG99" s="17"/>
      <c r="CH99" s="17"/>
      <c r="CI99" s="17"/>
      <c r="CJ99" s="17"/>
      <c r="CK99" s="17"/>
      <c r="CL99" s="17"/>
      <c r="CP99" s="105"/>
      <c r="CQ99" s="102"/>
      <c r="CR99" s="102"/>
    </row>
    <row r="100" spans="9:96" x14ac:dyDescent="0.2">
      <c r="I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BF100" s="70"/>
      <c r="BG100" s="70"/>
      <c r="BJ100" s="17"/>
      <c r="BL100" s="17"/>
      <c r="BM100" s="17"/>
      <c r="BN100" s="17"/>
      <c r="BO100" s="17"/>
      <c r="BP100" s="102"/>
      <c r="BS100" s="17"/>
      <c r="BT100" s="17"/>
      <c r="BU100" s="17"/>
      <c r="BV100" s="17"/>
      <c r="BW100" s="17"/>
      <c r="BX100" s="17"/>
      <c r="BY100" s="17"/>
      <c r="BZ100" s="17"/>
      <c r="CA100" s="17"/>
      <c r="CB100" s="17"/>
      <c r="CC100" s="17"/>
      <c r="CD100" s="17"/>
      <c r="CG100" s="17"/>
      <c r="CH100" s="17"/>
      <c r="CI100" s="17"/>
      <c r="CJ100" s="17"/>
      <c r="CK100" s="17"/>
      <c r="CL100" s="17"/>
      <c r="CP100" s="105"/>
      <c r="CQ100" s="102"/>
      <c r="CR100" s="102"/>
    </row>
    <row r="101" spans="9:96" x14ac:dyDescent="0.2">
      <c r="I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BF101" s="70"/>
      <c r="BG101" s="70"/>
      <c r="BJ101" s="17"/>
      <c r="BL101" s="17"/>
      <c r="BM101" s="17"/>
      <c r="BN101" s="17"/>
      <c r="BO101" s="17"/>
      <c r="BP101" s="102"/>
      <c r="BS101" s="17"/>
      <c r="BT101" s="17"/>
      <c r="BU101" s="17"/>
      <c r="BV101" s="17"/>
      <c r="BW101" s="17"/>
      <c r="BX101" s="17"/>
      <c r="BY101" s="17"/>
      <c r="BZ101" s="17"/>
      <c r="CA101" s="17"/>
      <c r="CB101" s="17"/>
      <c r="CC101" s="17"/>
      <c r="CD101" s="17"/>
      <c r="CG101" s="17"/>
      <c r="CH101" s="17"/>
      <c r="CI101" s="17"/>
      <c r="CJ101" s="17"/>
      <c r="CK101" s="17"/>
      <c r="CL101" s="17"/>
      <c r="CP101" s="105"/>
      <c r="CQ101" s="102"/>
      <c r="CR101" s="102"/>
    </row>
    <row r="102" spans="9:96" x14ac:dyDescent="0.2">
      <c r="I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BF102" s="70"/>
      <c r="BG102" s="70"/>
      <c r="BJ102" s="17"/>
      <c r="BL102" s="17"/>
      <c r="BM102" s="17"/>
      <c r="BN102" s="17"/>
      <c r="BO102" s="17"/>
      <c r="BP102" s="102"/>
      <c r="BS102" s="17"/>
      <c r="BT102" s="17"/>
      <c r="BU102" s="17"/>
      <c r="BV102" s="17"/>
      <c r="BW102" s="17"/>
      <c r="BX102" s="17"/>
      <c r="BY102" s="17"/>
      <c r="BZ102" s="17"/>
      <c r="CA102" s="17"/>
      <c r="CB102" s="17"/>
      <c r="CC102" s="17"/>
      <c r="CD102" s="17"/>
      <c r="CG102" s="17"/>
      <c r="CH102" s="17"/>
      <c r="CI102" s="17"/>
      <c r="CJ102" s="17"/>
      <c r="CK102" s="17"/>
      <c r="CL102" s="17"/>
      <c r="CP102" s="105"/>
      <c r="CQ102" s="102"/>
      <c r="CR102" s="102"/>
    </row>
    <row r="103" spans="9:96" x14ac:dyDescent="0.2">
      <c r="I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BF103" s="70"/>
      <c r="BG103" s="70"/>
      <c r="BJ103" s="17"/>
      <c r="BL103" s="17"/>
      <c r="BM103" s="17"/>
      <c r="BN103" s="17"/>
      <c r="BO103" s="17"/>
      <c r="BP103" s="102"/>
      <c r="BS103" s="17"/>
      <c r="BT103" s="17"/>
      <c r="BU103" s="17"/>
      <c r="BV103" s="17"/>
      <c r="BW103" s="17"/>
      <c r="BX103" s="17"/>
      <c r="BY103" s="17"/>
      <c r="BZ103" s="17"/>
      <c r="CA103" s="17"/>
      <c r="CB103" s="17"/>
      <c r="CC103" s="17"/>
      <c r="CD103" s="17"/>
      <c r="CG103" s="17"/>
      <c r="CH103" s="17"/>
      <c r="CI103" s="17"/>
      <c r="CJ103" s="17"/>
      <c r="CK103" s="17"/>
      <c r="CL103" s="17"/>
      <c r="CP103" s="105"/>
      <c r="CQ103" s="102"/>
      <c r="CR103" s="102"/>
    </row>
    <row r="104" spans="9:96" x14ac:dyDescent="0.2">
      <c r="I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BF104" s="70"/>
      <c r="BG104" s="70"/>
      <c r="BJ104" s="17"/>
      <c r="BL104" s="17"/>
      <c r="BM104" s="17"/>
      <c r="BN104" s="17"/>
      <c r="BO104" s="17"/>
      <c r="BP104" s="102"/>
      <c r="BS104" s="17"/>
      <c r="BT104" s="17"/>
      <c r="BU104" s="17"/>
      <c r="BV104" s="17"/>
      <c r="BW104" s="17"/>
      <c r="BX104" s="17"/>
      <c r="BY104" s="17"/>
      <c r="BZ104" s="17"/>
      <c r="CA104" s="17"/>
      <c r="CB104" s="17"/>
      <c r="CC104" s="17"/>
      <c r="CD104" s="17"/>
      <c r="CG104" s="17"/>
      <c r="CH104" s="17"/>
      <c r="CI104" s="17"/>
      <c r="CJ104" s="17"/>
      <c r="CK104" s="17"/>
      <c r="CL104" s="17"/>
      <c r="CP104" s="105"/>
      <c r="CQ104" s="102"/>
      <c r="CR104" s="102"/>
    </row>
    <row r="105" spans="9:96" x14ac:dyDescent="0.2">
      <c r="I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BF105" s="70"/>
      <c r="BG105" s="70"/>
      <c r="BJ105" s="17"/>
      <c r="BL105" s="17"/>
      <c r="BM105" s="17"/>
      <c r="BN105" s="17"/>
      <c r="BO105" s="17"/>
      <c r="BP105" s="102"/>
      <c r="BS105" s="17"/>
      <c r="BT105" s="17"/>
      <c r="BU105" s="17"/>
      <c r="BV105" s="17"/>
      <c r="BW105" s="17"/>
      <c r="BX105" s="17"/>
      <c r="BY105" s="17"/>
      <c r="BZ105" s="17"/>
      <c r="CA105" s="17"/>
      <c r="CB105" s="17"/>
      <c r="CC105" s="17"/>
      <c r="CD105" s="17"/>
      <c r="CG105" s="17"/>
      <c r="CH105" s="17"/>
      <c r="CI105" s="17"/>
      <c r="CJ105" s="17"/>
      <c r="CK105" s="17"/>
      <c r="CL105" s="17"/>
      <c r="CP105" s="105"/>
      <c r="CQ105" s="102"/>
      <c r="CR105" s="102"/>
    </row>
    <row r="106" spans="9:96" x14ac:dyDescent="0.2">
      <c r="I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BF106" s="70"/>
      <c r="BG106" s="70"/>
      <c r="BJ106" s="17"/>
      <c r="BL106" s="17"/>
      <c r="BM106" s="17"/>
      <c r="BN106" s="17"/>
      <c r="BO106" s="17"/>
      <c r="BP106" s="102"/>
      <c r="BS106" s="17"/>
      <c r="BT106" s="17"/>
      <c r="BU106" s="17"/>
      <c r="BV106" s="17"/>
      <c r="BW106" s="17"/>
      <c r="BX106" s="17"/>
      <c r="BY106" s="17"/>
      <c r="BZ106" s="17"/>
      <c r="CA106" s="17"/>
      <c r="CB106" s="17"/>
      <c r="CC106" s="17"/>
      <c r="CD106" s="17"/>
      <c r="CG106" s="17"/>
      <c r="CH106" s="17"/>
      <c r="CI106" s="17"/>
      <c r="CJ106" s="17"/>
      <c r="CK106" s="17"/>
      <c r="CL106" s="17"/>
      <c r="CP106" s="105"/>
      <c r="CQ106" s="102"/>
      <c r="CR106" s="102"/>
    </row>
    <row r="107" spans="9:96" x14ac:dyDescent="0.2">
      <c r="I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BF107" s="70"/>
      <c r="BG107" s="70"/>
      <c r="BJ107" s="17"/>
      <c r="BL107" s="17"/>
      <c r="BM107" s="17"/>
      <c r="BN107" s="17"/>
      <c r="BO107" s="17"/>
      <c r="BP107" s="102"/>
      <c r="BS107" s="17"/>
      <c r="BT107" s="17"/>
      <c r="BU107" s="17"/>
      <c r="BV107" s="17"/>
      <c r="BW107" s="17"/>
      <c r="BX107" s="17"/>
      <c r="BY107" s="17"/>
      <c r="BZ107" s="17"/>
      <c r="CA107" s="17"/>
      <c r="CB107" s="17"/>
      <c r="CC107" s="17"/>
      <c r="CD107" s="17"/>
      <c r="CG107" s="17"/>
      <c r="CH107" s="17"/>
      <c r="CI107" s="17"/>
      <c r="CJ107" s="17"/>
      <c r="CK107" s="17"/>
      <c r="CL107" s="17"/>
      <c r="CP107" s="105"/>
      <c r="CQ107" s="102"/>
      <c r="CR107" s="102"/>
    </row>
    <row r="108" spans="9:96" x14ac:dyDescent="0.2">
      <c r="I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BF108" s="70"/>
      <c r="BG108" s="70"/>
      <c r="BJ108" s="17"/>
      <c r="BL108" s="17"/>
      <c r="BM108" s="17"/>
      <c r="BN108" s="17"/>
      <c r="BO108" s="17"/>
      <c r="BP108" s="102"/>
      <c r="BS108" s="17"/>
      <c r="BT108" s="17"/>
      <c r="BU108" s="17"/>
      <c r="BV108" s="17"/>
      <c r="BW108" s="17"/>
      <c r="BX108" s="17"/>
      <c r="BY108" s="17"/>
      <c r="BZ108" s="17"/>
      <c r="CA108" s="17"/>
      <c r="CB108" s="17"/>
      <c r="CC108" s="17"/>
      <c r="CD108" s="17"/>
      <c r="CG108" s="17"/>
      <c r="CH108" s="17"/>
      <c r="CI108" s="17"/>
      <c r="CJ108" s="17"/>
      <c r="CK108" s="17"/>
      <c r="CL108" s="17"/>
      <c r="CP108" s="105"/>
      <c r="CQ108" s="102"/>
      <c r="CR108" s="102"/>
    </row>
    <row r="109" spans="9:96" x14ac:dyDescent="0.2">
      <c r="I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BF109" s="70"/>
      <c r="BG109" s="70"/>
      <c r="BJ109" s="17"/>
      <c r="BL109" s="17"/>
      <c r="BM109" s="17"/>
      <c r="BN109" s="17"/>
      <c r="BO109" s="17"/>
      <c r="BP109" s="102"/>
      <c r="BS109" s="17"/>
      <c r="BT109" s="17"/>
      <c r="BU109" s="17"/>
      <c r="BV109" s="17"/>
      <c r="BW109" s="17"/>
      <c r="BX109" s="17"/>
      <c r="BY109" s="17"/>
      <c r="BZ109" s="17"/>
      <c r="CA109" s="17"/>
      <c r="CB109" s="17"/>
      <c r="CC109" s="17"/>
      <c r="CD109" s="17"/>
      <c r="CG109" s="17"/>
      <c r="CH109" s="17"/>
      <c r="CI109" s="17"/>
      <c r="CJ109" s="17"/>
      <c r="CK109" s="17"/>
      <c r="CL109" s="17"/>
      <c r="CP109" s="105"/>
      <c r="CQ109" s="102"/>
      <c r="CR109" s="102"/>
    </row>
    <row r="110" spans="9:96" x14ac:dyDescent="0.2">
      <c r="I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BF110" s="70"/>
      <c r="BG110" s="70"/>
      <c r="BJ110" s="17"/>
      <c r="BL110" s="17"/>
      <c r="BM110" s="17"/>
      <c r="BN110" s="17"/>
      <c r="BO110" s="17"/>
      <c r="BP110" s="102"/>
      <c r="BS110" s="17"/>
      <c r="BT110" s="17"/>
      <c r="BU110" s="17"/>
      <c r="BV110" s="17"/>
      <c r="BW110" s="17"/>
      <c r="BX110" s="17"/>
      <c r="BY110" s="17"/>
      <c r="BZ110" s="17"/>
      <c r="CA110" s="17"/>
      <c r="CB110" s="17"/>
      <c r="CC110" s="17"/>
      <c r="CD110" s="17"/>
      <c r="CG110" s="17"/>
      <c r="CH110" s="17"/>
      <c r="CI110" s="17"/>
      <c r="CJ110" s="17"/>
      <c r="CK110" s="17"/>
      <c r="CL110" s="17"/>
      <c r="CP110" s="105"/>
      <c r="CQ110" s="102"/>
      <c r="CR110" s="102"/>
    </row>
    <row r="111" spans="9:96" x14ac:dyDescent="0.2">
      <c r="I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c r="BF111" s="70"/>
      <c r="BG111" s="70"/>
      <c r="BJ111" s="17"/>
      <c r="BL111" s="17"/>
      <c r="BM111" s="17"/>
      <c r="BN111" s="17"/>
      <c r="BO111" s="17"/>
      <c r="BP111" s="102"/>
      <c r="BS111" s="17"/>
      <c r="BT111" s="17"/>
      <c r="BU111" s="17"/>
      <c r="BV111" s="17"/>
      <c r="BW111" s="17"/>
      <c r="BX111" s="17"/>
      <c r="BY111" s="17"/>
      <c r="BZ111" s="17"/>
      <c r="CA111" s="17"/>
      <c r="CB111" s="17"/>
      <c r="CC111" s="17"/>
      <c r="CD111" s="17"/>
      <c r="CG111" s="17"/>
      <c r="CH111" s="17"/>
      <c r="CI111" s="17"/>
      <c r="CJ111" s="17"/>
      <c r="CK111" s="17"/>
      <c r="CL111" s="17"/>
      <c r="CP111" s="105"/>
      <c r="CQ111" s="102"/>
      <c r="CR111" s="102"/>
    </row>
    <row r="112" spans="9:96" x14ac:dyDescent="0.2">
      <c r="I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c r="BF112" s="70"/>
      <c r="BG112" s="70"/>
      <c r="BJ112" s="17"/>
      <c r="BL112" s="17"/>
      <c r="BM112" s="17"/>
      <c r="BN112" s="17"/>
      <c r="BO112" s="17"/>
      <c r="BP112" s="102"/>
      <c r="BS112" s="17"/>
      <c r="BT112" s="17"/>
      <c r="BU112" s="17"/>
      <c r="BV112" s="17"/>
      <c r="BW112" s="17"/>
      <c r="BX112" s="17"/>
      <c r="BY112" s="17"/>
      <c r="BZ112" s="17"/>
      <c r="CA112" s="17"/>
      <c r="CB112" s="17"/>
      <c r="CC112" s="17"/>
      <c r="CD112" s="17"/>
      <c r="CG112" s="17"/>
      <c r="CH112" s="17"/>
      <c r="CI112" s="17"/>
      <c r="CJ112" s="17"/>
      <c r="CK112" s="17"/>
      <c r="CL112" s="17"/>
      <c r="CP112" s="105"/>
      <c r="CQ112" s="102"/>
      <c r="CR112" s="102"/>
    </row>
    <row r="113" spans="9:96" x14ac:dyDescent="0.2">
      <c r="I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c r="BF113" s="70"/>
      <c r="BG113" s="70"/>
      <c r="BJ113" s="17"/>
      <c r="BL113" s="17"/>
      <c r="BM113" s="17"/>
      <c r="BN113" s="17"/>
      <c r="BO113" s="17"/>
      <c r="BP113" s="102"/>
      <c r="BS113" s="17"/>
      <c r="BT113" s="17"/>
      <c r="BU113" s="17"/>
      <c r="BV113" s="17"/>
      <c r="BW113" s="17"/>
      <c r="BX113" s="17"/>
      <c r="BY113" s="17"/>
      <c r="BZ113" s="17"/>
      <c r="CA113" s="17"/>
      <c r="CB113" s="17"/>
      <c r="CC113" s="17"/>
      <c r="CD113" s="17"/>
      <c r="CG113" s="17"/>
      <c r="CH113" s="17"/>
      <c r="CI113" s="17"/>
      <c r="CJ113" s="17"/>
      <c r="CK113" s="17"/>
      <c r="CL113" s="17"/>
      <c r="CP113" s="105"/>
      <c r="CQ113" s="102"/>
      <c r="CR113" s="102"/>
    </row>
    <row r="114" spans="9:96" x14ac:dyDescent="0.2">
      <c r="I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c r="BF114" s="70"/>
      <c r="BG114" s="70"/>
      <c r="BJ114" s="17"/>
      <c r="BL114" s="17"/>
      <c r="BM114" s="17"/>
      <c r="BN114" s="17"/>
      <c r="BO114" s="17"/>
      <c r="BP114" s="102"/>
      <c r="BS114" s="17"/>
      <c r="BT114" s="17"/>
      <c r="BU114" s="17"/>
      <c r="BV114" s="17"/>
      <c r="BW114" s="17"/>
      <c r="BX114" s="17"/>
      <c r="BY114" s="17"/>
      <c r="BZ114" s="17"/>
      <c r="CA114" s="17"/>
      <c r="CB114" s="17"/>
      <c r="CC114" s="17"/>
      <c r="CD114" s="17"/>
      <c r="CG114" s="17"/>
      <c r="CH114" s="17"/>
      <c r="CI114" s="17"/>
      <c r="CJ114" s="17"/>
      <c r="CK114" s="17"/>
      <c r="CL114" s="17"/>
      <c r="CP114" s="105"/>
      <c r="CQ114" s="102"/>
      <c r="CR114" s="102"/>
    </row>
    <row r="115" spans="9:96" x14ac:dyDescent="0.2">
      <c r="I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BF115" s="70"/>
      <c r="BG115" s="70"/>
      <c r="BJ115" s="17"/>
      <c r="BL115" s="17"/>
      <c r="BM115" s="17"/>
      <c r="BN115" s="17"/>
      <c r="BO115" s="17"/>
      <c r="BP115" s="102"/>
      <c r="BS115" s="17"/>
      <c r="BT115" s="17"/>
      <c r="BU115" s="17"/>
      <c r="BV115" s="17"/>
      <c r="BW115" s="17"/>
      <c r="BX115" s="17"/>
      <c r="BY115" s="17"/>
      <c r="BZ115" s="17"/>
      <c r="CA115" s="17"/>
      <c r="CB115" s="17"/>
      <c r="CC115" s="17"/>
      <c r="CD115" s="17"/>
      <c r="CG115" s="17"/>
      <c r="CH115" s="17"/>
      <c r="CI115" s="17"/>
      <c r="CJ115" s="17"/>
      <c r="CK115" s="17"/>
      <c r="CL115" s="17"/>
      <c r="CP115" s="105"/>
      <c r="CQ115" s="102"/>
      <c r="CR115" s="102"/>
    </row>
    <row r="116" spans="9:96" x14ac:dyDescent="0.2">
      <c r="I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BF116" s="70"/>
      <c r="BG116" s="70"/>
      <c r="BJ116" s="17"/>
      <c r="BL116" s="17"/>
      <c r="BM116" s="17"/>
      <c r="BN116" s="17"/>
      <c r="BO116" s="17"/>
      <c r="BP116" s="102"/>
      <c r="BS116" s="17"/>
      <c r="BT116" s="17"/>
      <c r="BU116" s="17"/>
      <c r="BV116" s="17"/>
      <c r="BW116" s="17"/>
      <c r="BX116" s="17"/>
      <c r="BY116" s="17"/>
      <c r="BZ116" s="17"/>
      <c r="CA116" s="17"/>
      <c r="CB116" s="17"/>
      <c r="CC116" s="17"/>
      <c r="CD116" s="17"/>
      <c r="CG116" s="17"/>
      <c r="CH116" s="17"/>
      <c r="CI116" s="17"/>
      <c r="CJ116" s="17"/>
      <c r="CK116" s="17"/>
      <c r="CL116" s="17"/>
      <c r="CP116" s="105"/>
      <c r="CQ116" s="102"/>
      <c r="CR116" s="102"/>
    </row>
    <row r="117" spans="9:96" x14ac:dyDescent="0.2">
      <c r="I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c r="BF117" s="70"/>
      <c r="BG117" s="70"/>
      <c r="BJ117" s="17"/>
      <c r="BL117" s="17"/>
      <c r="BM117" s="17"/>
      <c r="BN117" s="17"/>
      <c r="BO117" s="17"/>
      <c r="BP117" s="102"/>
      <c r="BS117" s="17"/>
      <c r="BT117" s="17"/>
      <c r="BU117" s="17"/>
      <c r="BV117" s="17"/>
      <c r="BW117" s="17"/>
      <c r="BX117" s="17"/>
      <c r="BY117" s="17"/>
      <c r="BZ117" s="17"/>
      <c r="CA117" s="17"/>
      <c r="CB117" s="17"/>
      <c r="CC117" s="17"/>
      <c r="CD117" s="17"/>
      <c r="CG117" s="17"/>
      <c r="CH117" s="17"/>
      <c r="CI117" s="17"/>
      <c r="CJ117" s="17"/>
      <c r="CK117" s="17"/>
      <c r="CL117" s="17"/>
      <c r="CP117" s="105"/>
      <c r="CQ117" s="102"/>
      <c r="CR117" s="102"/>
    </row>
    <row r="118" spans="9:96" x14ac:dyDescent="0.2">
      <c r="I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BF118" s="70"/>
      <c r="BG118" s="70"/>
      <c r="BJ118" s="17"/>
      <c r="BL118" s="17"/>
      <c r="BM118" s="17"/>
      <c r="BN118" s="17"/>
      <c r="BO118" s="17"/>
      <c r="BP118" s="102"/>
      <c r="BS118" s="17"/>
      <c r="BT118" s="17"/>
      <c r="BU118" s="17"/>
      <c r="BV118" s="17"/>
      <c r="BW118" s="17"/>
      <c r="BX118" s="17"/>
      <c r="BY118" s="17"/>
      <c r="BZ118" s="17"/>
      <c r="CA118" s="17"/>
      <c r="CB118" s="17"/>
      <c r="CC118" s="17"/>
      <c r="CD118" s="17"/>
      <c r="CG118" s="17"/>
      <c r="CH118" s="17"/>
      <c r="CI118" s="17"/>
      <c r="CJ118" s="17"/>
      <c r="CK118" s="17"/>
      <c r="CL118" s="17"/>
      <c r="CP118" s="105"/>
      <c r="CQ118" s="102"/>
      <c r="CR118" s="102"/>
    </row>
    <row r="119" spans="9:96" x14ac:dyDescent="0.2">
      <c r="I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BF119" s="70"/>
      <c r="BG119" s="70"/>
      <c r="BJ119" s="17"/>
      <c r="BL119" s="17"/>
      <c r="BM119" s="17"/>
      <c r="BN119" s="17"/>
      <c r="BO119" s="17"/>
      <c r="BP119" s="102"/>
      <c r="BS119" s="17"/>
      <c r="BT119" s="17"/>
      <c r="BU119" s="17"/>
      <c r="BV119" s="17"/>
      <c r="BW119" s="17"/>
      <c r="BX119" s="17"/>
      <c r="BY119" s="17"/>
      <c r="BZ119" s="17"/>
      <c r="CA119" s="17"/>
      <c r="CB119" s="17"/>
      <c r="CC119" s="17"/>
      <c r="CD119" s="17"/>
      <c r="CG119" s="17"/>
      <c r="CH119" s="17"/>
      <c r="CI119" s="17"/>
      <c r="CJ119" s="17"/>
      <c r="CK119" s="17"/>
      <c r="CL119" s="17"/>
      <c r="CP119" s="105"/>
      <c r="CQ119" s="102"/>
      <c r="CR119" s="102"/>
    </row>
    <row r="120" spans="9:96" x14ac:dyDescent="0.2">
      <c r="I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BF120" s="70"/>
      <c r="BG120" s="70"/>
      <c r="BJ120" s="17"/>
      <c r="BL120" s="17"/>
      <c r="BM120" s="17"/>
      <c r="BN120" s="17"/>
      <c r="BO120" s="17"/>
      <c r="BP120" s="102"/>
      <c r="BS120" s="17"/>
      <c r="BT120" s="17"/>
      <c r="BU120" s="17"/>
      <c r="BV120" s="17"/>
      <c r="BW120" s="17"/>
      <c r="BX120" s="17"/>
      <c r="BY120" s="17"/>
      <c r="BZ120" s="17"/>
      <c r="CA120" s="17"/>
      <c r="CB120" s="17"/>
      <c r="CC120" s="17"/>
      <c r="CD120" s="17"/>
      <c r="CG120" s="17"/>
      <c r="CH120" s="17"/>
      <c r="CI120" s="17"/>
      <c r="CJ120" s="17"/>
      <c r="CK120" s="17"/>
      <c r="CL120" s="17"/>
      <c r="CP120" s="105"/>
      <c r="CQ120" s="102"/>
      <c r="CR120" s="102"/>
    </row>
    <row r="121" spans="9:96" x14ac:dyDescent="0.2">
      <c r="I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BF121" s="70"/>
      <c r="BG121" s="70"/>
      <c r="BJ121" s="17"/>
      <c r="BL121" s="17"/>
      <c r="BM121" s="17"/>
      <c r="BN121" s="17"/>
      <c r="BO121" s="17"/>
      <c r="BP121" s="102"/>
      <c r="BS121" s="17"/>
      <c r="BT121" s="17"/>
      <c r="BU121" s="17"/>
      <c r="BV121" s="17"/>
      <c r="BW121" s="17"/>
      <c r="BX121" s="17"/>
      <c r="BY121" s="17"/>
      <c r="BZ121" s="17"/>
      <c r="CA121" s="17"/>
      <c r="CB121" s="17"/>
      <c r="CC121" s="17"/>
      <c r="CD121" s="17"/>
      <c r="CG121" s="17"/>
      <c r="CH121" s="17"/>
      <c r="CI121" s="17"/>
      <c r="CJ121" s="17"/>
      <c r="CK121" s="17"/>
      <c r="CL121" s="17"/>
      <c r="CP121" s="105"/>
      <c r="CQ121" s="102"/>
      <c r="CR121" s="102"/>
    </row>
    <row r="122" spans="9:96" x14ac:dyDescent="0.2">
      <c r="I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BF122" s="70"/>
      <c r="BG122" s="70"/>
      <c r="BJ122" s="17"/>
      <c r="BL122" s="17"/>
      <c r="BM122" s="17"/>
      <c r="BN122" s="17"/>
      <c r="BO122" s="17"/>
      <c r="BP122" s="102"/>
      <c r="BS122" s="17"/>
      <c r="BT122" s="17"/>
      <c r="BU122" s="17"/>
      <c r="BV122" s="17"/>
      <c r="BW122" s="17"/>
      <c r="BX122" s="17"/>
      <c r="BY122" s="17"/>
      <c r="BZ122" s="17"/>
      <c r="CA122" s="17"/>
      <c r="CB122" s="17"/>
      <c r="CC122" s="17"/>
      <c r="CD122" s="17"/>
      <c r="CG122" s="17"/>
      <c r="CH122" s="17"/>
      <c r="CI122" s="17"/>
      <c r="CJ122" s="17"/>
      <c r="CK122" s="17"/>
      <c r="CL122" s="17"/>
      <c r="CP122" s="105"/>
      <c r="CQ122" s="102"/>
      <c r="CR122" s="102"/>
    </row>
    <row r="123" spans="9:96" x14ac:dyDescent="0.2">
      <c r="I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BF123" s="70"/>
      <c r="BG123" s="70"/>
      <c r="BJ123" s="17"/>
      <c r="BL123" s="17"/>
      <c r="BM123" s="17"/>
      <c r="BN123" s="17"/>
      <c r="BO123" s="17"/>
      <c r="BP123" s="102"/>
      <c r="BS123" s="17"/>
      <c r="BT123" s="17"/>
      <c r="BU123" s="17"/>
      <c r="BV123" s="17"/>
      <c r="BW123" s="17"/>
      <c r="BX123" s="17"/>
      <c r="BY123" s="17"/>
      <c r="BZ123" s="17"/>
      <c r="CA123" s="17"/>
      <c r="CB123" s="17"/>
      <c r="CC123" s="17"/>
      <c r="CD123" s="17"/>
      <c r="CG123" s="17"/>
      <c r="CH123" s="17"/>
      <c r="CI123" s="17"/>
      <c r="CJ123" s="17"/>
      <c r="CK123" s="17"/>
      <c r="CL123" s="17"/>
      <c r="CP123" s="105"/>
      <c r="CQ123" s="102"/>
      <c r="CR123" s="102"/>
    </row>
    <row r="124" spans="9:96" x14ac:dyDescent="0.2">
      <c r="I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BF124" s="70"/>
      <c r="BG124" s="70"/>
      <c r="BJ124" s="17"/>
      <c r="BL124" s="17"/>
      <c r="BM124" s="17"/>
      <c r="BN124" s="17"/>
      <c r="BO124" s="17"/>
      <c r="BP124" s="102"/>
      <c r="BS124" s="17"/>
      <c r="BT124" s="17"/>
      <c r="BU124" s="17"/>
      <c r="BV124" s="17"/>
      <c r="BW124" s="17"/>
      <c r="BX124" s="17"/>
      <c r="BY124" s="17"/>
      <c r="BZ124" s="17"/>
      <c r="CA124" s="17"/>
      <c r="CB124" s="17"/>
      <c r="CC124" s="17"/>
      <c r="CD124" s="17"/>
      <c r="CG124" s="17"/>
      <c r="CH124" s="17"/>
      <c r="CI124" s="17"/>
      <c r="CJ124" s="17"/>
      <c r="CK124" s="17"/>
      <c r="CL124" s="17"/>
      <c r="CP124" s="105"/>
      <c r="CQ124" s="102"/>
      <c r="CR124" s="102"/>
    </row>
    <row r="125" spans="9:96" x14ac:dyDescent="0.2">
      <c r="I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BF125" s="70"/>
      <c r="BG125" s="70"/>
      <c r="BJ125" s="17"/>
      <c r="BL125" s="17"/>
      <c r="BM125" s="17"/>
      <c r="BN125" s="17"/>
      <c r="BO125" s="17"/>
      <c r="BP125" s="102"/>
      <c r="BS125" s="17"/>
      <c r="BT125" s="17"/>
      <c r="BU125" s="17"/>
      <c r="BV125" s="17"/>
      <c r="BW125" s="17"/>
      <c r="BX125" s="17"/>
      <c r="BY125" s="17"/>
      <c r="BZ125" s="17"/>
      <c r="CA125" s="17"/>
      <c r="CB125" s="17"/>
      <c r="CC125" s="17"/>
      <c r="CD125" s="17"/>
      <c r="CG125" s="17"/>
      <c r="CH125" s="17"/>
      <c r="CI125" s="17"/>
      <c r="CJ125" s="17"/>
      <c r="CK125" s="17"/>
      <c r="CL125" s="17"/>
      <c r="CP125" s="105"/>
      <c r="CQ125" s="102"/>
      <c r="CR125" s="102"/>
    </row>
    <row r="126" spans="9:96" x14ac:dyDescent="0.2">
      <c r="I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BF126" s="70"/>
      <c r="BG126" s="70"/>
      <c r="BJ126" s="17"/>
      <c r="BL126" s="17"/>
      <c r="BM126" s="17"/>
      <c r="BN126" s="17"/>
      <c r="BO126" s="17"/>
      <c r="BP126" s="102"/>
      <c r="BS126" s="17"/>
      <c r="BT126" s="17"/>
      <c r="BU126" s="17"/>
      <c r="BV126" s="17"/>
      <c r="BW126" s="17"/>
      <c r="BX126" s="17"/>
      <c r="BY126" s="17"/>
      <c r="BZ126" s="17"/>
      <c r="CA126" s="17"/>
      <c r="CB126" s="17"/>
      <c r="CC126" s="17"/>
      <c r="CD126" s="17"/>
      <c r="CG126" s="17"/>
      <c r="CH126" s="17"/>
      <c r="CI126" s="17"/>
      <c r="CJ126" s="17"/>
      <c r="CK126" s="17"/>
      <c r="CL126" s="17"/>
      <c r="CP126" s="105"/>
      <c r="CQ126" s="102"/>
      <c r="CR126" s="102"/>
    </row>
    <row r="127" spans="9:96" x14ac:dyDescent="0.2">
      <c r="I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BF127" s="70"/>
      <c r="BG127" s="70"/>
      <c r="BJ127" s="17"/>
      <c r="BL127" s="17"/>
      <c r="BM127" s="17"/>
      <c r="BN127" s="17"/>
      <c r="BO127" s="17"/>
      <c r="BP127" s="102"/>
      <c r="BS127" s="17"/>
      <c r="BT127" s="17"/>
      <c r="BU127" s="17"/>
      <c r="BV127" s="17"/>
      <c r="BW127" s="17"/>
      <c r="BX127" s="17"/>
      <c r="BY127" s="17"/>
      <c r="BZ127" s="17"/>
      <c r="CA127" s="17"/>
      <c r="CB127" s="17"/>
      <c r="CC127" s="17"/>
      <c r="CD127" s="17"/>
      <c r="CG127" s="17"/>
      <c r="CH127" s="17"/>
      <c r="CI127" s="17"/>
      <c r="CJ127" s="17"/>
      <c r="CK127" s="17"/>
      <c r="CL127" s="17"/>
      <c r="CP127" s="105"/>
      <c r="CQ127" s="102"/>
      <c r="CR127" s="102"/>
    </row>
    <row r="128" spans="9:96" x14ac:dyDescent="0.2">
      <c r="I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BF128" s="70"/>
      <c r="BG128" s="70"/>
      <c r="BJ128" s="17"/>
      <c r="BL128" s="17"/>
      <c r="BM128" s="17"/>
      <c r="BN128" s="17"/>
      <c r="BO128" s="17"/>
      <c r="BP128" s="102"/>
      <c r="BS128" s="17"/>
      <c r="BT128" s="17"/>
      <c r="BU128" s="17"/>
      <c r="BV128" s="17"/>
      <c r="BW128" s="17"/>
      <c r="BX128" s="17"/>
      <c r="BY128" s="17"/>
      <c r="BZ128" s="17"/>
      <c r="CA128" s="17"/>
      <c r="CB128" s="17"/>
      <c r="CC128" s="17"/>
      <c r="CD128" s="17"/>
      <c r="CG128" s="17"/>
      <c r="CH128" s="17"/>
      <c r="CI128" s="17"/>
      <c r="CJ128" s="17"/>
      <c r="CK128" s="17"/>
      <c r="CL128" s="17"/>
      <c r="CP128" s="105"/>
      <c r="CQ128" s="102"/>
      <c r="CR128" s="102"/>
    </row>
    <row r="129" spans="9:96" x14ac:dyDescent="0.2">
      <c r="I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BF129" s="70"/>
      <c r="BG129" s="70"/>
      <c r="BJ129" s="17"/>
      <c r="BL129" s="17"/>
      <c r="BM129" s="17"/>
      <c r="BN129" s="17"/>
      <c r="BO129" s="17"/>
      <c r="BP129" s="102"/>
      <c r="BS129" s="17"/>
      <c r="BT129" s="17"/>
      <c r="BU129" s="17"/>
      <c r="BV129" s="17"/>
      <c r="BW129" s="17"/>
      <c r="BX129" s="17"/>
      <c r="BY129" s="17"/>
      <c r="BZ129" s="17"/>
      <c r="CA129" s="17"/>
      <c r="CB129" s="17"/>
      <c r="CC129" s="17"/>
      <c r="CD129" s="17"/>
      <c r="CG129" s="17"/>
      <c r="CH129" s="17"/>
      <c r="CI129" s="17"/>
      <c r="CJ129" s="17"/>
      <c r="CK129" s="17"/>
      <c r="CL129" s="17"/>
      <c r="CP129" s="105"/>
      <c r="CQ129" s="102"/>
      <c r="CR129" s="102"/>
    </row>
    <row r="130" spans="9:96" x14ac:dyDescent="0.2">
      <c r="I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BF130" s="70"/>
      <c r="BG130" s="70"/>
      <c r="BJ130" s="17"/>
      <c r="BL130" s="17"/>
      <c r="BM130" s="17"/>
      <c r="BN130" s="17"/>
      <c r="BO130" s="17"/>
      <c r="BP130" s="102"/>
      <c r="BS130" s="17"/>
      <c r="BT130" s="17"/>
      <c r="BU130" s="17"/>
      <c r="BV130" s="17"/>
      <c r="BW130" s="17"/>
      <c r="BX130" s="17"/>
      <c r="BY130" s="17"/>
      <c r="BZ130" s="17"/>
      <c r="CA130" s="17"/>
      <c r="CB130" s="17"/>
      <c r="CC130" s="17"/>
      <c r="CD130" s="17"/>
      <c r="CG130" s="17"/>
      <c r="CH130" s="17"/>
      <c r="CI130" s="17"/>
      <c r="CJ130" s="17"/>
      <c r="CK130" s="17"/>
      <c r="CL130" s="17"/>
      <c r="CP130" s="105"/>
      <c r="CQ130" s="102"/>
      <c r="CR130" s="102"/>
    </row>
    <row r="131" spans="9:96" ht="12.75" customHeight="1" x14ac:dyDescent="0.2">
      <c r="I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BF131" s="70"/>
      <c r="BG131" s="70"/>
      <c r="BJ131" s="17"/>
      <c r="BL131" s="17"/>
      <c r="BM131" s="17"/>
      <c r="BN131" s="17"/>
      <c r="BO131" s="17"/>
      <c r="BP131" s="102"/>
      <c r="BS131" s="17"/>
      <c r="BT131" s="17"/>
      <c r="BU131" s="17"/>
      <c r="BV131" s="17"/>
      <c r="BW131" s="17"/>
      <c r="BX131" s="17"/>
      <c r="BY131" s="17"/>
      <c r="BZ131" s="17"/>
      <c r="CA131" s="17"/>
      <c r="CB131" s="17"/>
      <c r="CC131" s="17"/>
      <c r="CD131" s="17"/>
      <c r="CG131" s="17"/>
      <c r="CH131" s="17"/>
      <c r="CI131" s="17"/>
      <c r="CJ131" s="17"/>
      <c r="CK131" s="17"/>
      <c r="CL131" s="17"/>
      <c r="CP131" s="105"/>
      <c r="CQ131" s="102"/>
      <c r="CR131" s="102"/>
    </row>
    <row r="132" spans="9:96" ht="12.75" customHeight="1" x14ac:dyDescent="0.2">
      <c r="I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BF132" s="70"/>
      <c r="BG132" s="70"/>
      <c r="BJ132" s="17"/>
      <c r="BL132" s="17"/>
      <c r="BM132" s="17"/>
      <c r="BN132" s="17"/>
      <c r="BO132" s="17"/>
      <c r="BP132" s="102"/>
      <c r="BS132" s="17"/>
      <c r="BT132" s="17"/>
      <c r="BU132" s="17"/>
      <c r="BV132" s="17"/>
      <c r="BW132" s="17"/>
      <c r="BX132" s="17"/>
      <c r="BY132" s="17"/>
      <c r="BZ132" s="17"/>
      <c r="CA132" s="17"/>
      <c r="CB132" s="17"/>
      <c r="CC132" s="17"/>
      <c r="CD132" s="17"/>
      <c r="CG132" s="17"/>
      <c r="CH132" s="17"/>
      <c r="CI132" s="17"/>
      <c r="CJ132" s="17"/>
      <c r="CK132" s="17"/>
      <c r="CL132" s="17"/>
      <c r="CP132" s="105"/>
      <c r="CQ132" s="102"/>
      <c r="CR132" s="102"/>
    </row>
    <row r="133" spans="9:96" ht="12.75" customHeight="1" x14ac:dyDescent="0.2">
      <c r="I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BF133" s="70"/>
      <c r="BG133" s="70"/>
      <c r="BJ133" s="17"/>
      <c r="BL133" s="17"/>
      <c r="BM133" s="17"/>
      <c r="BN133" s="17"/>
      <c r="BO133" s="17"/>
      <c r="BP133" s="102"/>
      <c r="BS133" s="17"/>
      <c r="BT133" s="17"/>
      <c r="BU133" s="17"/>
      <c r="BV133" s="17"/>
      <c r="BW133" s="17"/>
      <c r="BX133" s="17"/>
      <c r="BY133" s="17"/>
      <c r="BZ133" s="17"/>
      <c r="CA133" s="17"/>
      <c r="CB133" s="17"/>
      <c r="CC133" s="17"/>
      <c r="CD133" s="17"/>
      <c r="CG133" s="17"/>
      <c r="CH133" s="17"/>
      <c r="CI133" s="17"/>
      <c r="CJ133" s="17"/>
      <c r="CK133" s="17"/>
      <c r="CL133" s="17"/>
      <c r="CP133" s="105"/>
      <c r="CQ133" s="102"/>
      <c r="CR133" s="102"/>
    </row>
  </sheetData>
  <autoFilter ref="F7:CL50"/>
  <dataConsolidate/>
  <mergeCells count="22">
    <mergeCell ref="AQ6:AX6"/>
    <mergeCell ref="AY6:BG6"/>
    <mergeCell ref="AQ5:BG5"/>
    <mergeCell ref="A8:A16"/>
    <mergeCell ref="C5:C6"/>
    <mergeCell ref="B5:B6"/>
    <mergeCell ref="B41:B44"/>
    <mergeCell ref="A1:C1"/>
    <mergeCell ref="CF5:CL6"/>
    <mergeCell ref="A2:A7"/>
    <mergeCell ref="BV6:BY6"/>
    <mergeCell ref="CA6:CC6"/>
    <mergeCell ref="BH5:BQ6"/>
    <mergeCell ref="F5:I6"/>
    <mergeCell ref="AG6:AP6"/>
    <mergeCell ref="W6:AF6"/>
    <mergeCell ref="N5:V6"/>
    <mergeCell ref="J5:M6"/>
    <mergeCell ref="BR5:CE5"/>
    <mergeCell ref="B2:C4"/>
    <mergeCell ref="F2:F3"/>
    <mergeCell ref="A18:A21"/>
  </mergeCells>
  <conditionalFormatting sqref="BU36:BU37">
    <cfRule type="dataBar" priority="34">
      <dataBar>
        <cfvo type="min"/>
        <cfvo type="max"/>
        <color rgb="FF63C384"/>
      </dataBar>
    </cfRule>
  </conditionalFormatting>
  <conditionalFormatting sqref="B17:C17">
    <cfRule type="expression" dxfId="0" priority="26">
      <formula>$C$17=100</formula>
    </cfRule>
  </conditionalFormatting>
  <conditionalFormatting sqref="BQ36:BQ37">
    <cfRule type="dataBar" priority="205">
      <dataBar>
        <cfvo type="min"/>
        <cfvo type="max"/>
        <color rgb="FF63C384"/>
      </dataBar>
    </cfRule>
  </conditionalFormatting>
  <conditionalFormatting sqref="BH8:BH35">
    <cfRule type="dataBar" priority="4">
      <dataBar>
        <cfvo type="min"/>
        <cfvo type="max"/>
        <color rgb="FFFF555A"/>
      </dataBar>
      <extLst>
        <ext xmlns:x14="http://schemas.microsoft.com/office/spreadsheetml/2009/9/main" uri="{B025F937-C7B1-47D3-B67F-A62EFF666E3E}">
          <x14:id>{3D2FAD69-B522-40F1-B6AD-D19C823BF81B}</x14:id>
        </ext>
      </extLst>
    </cfRule>
  </conditionalFormatting>
  <conditionalFormatting sqref="BJ8:BJ35">
    <cfRule type="dataBar" priority="227">
      <dataBar>
        <cfvo type="min"/>
        <cfvo type="max"/>
        <color rgb="FF63C384"/>
      </dataBar>
      <extLst>
        <ext xmlns:x14="http://schemas.microsoft.com/office/spreadsheetml/2009/9/main" uri="{B025F937-C7B1-47D3-B67F-A62EFF666E3E}">
          <x14:id>{2183C9EF-BDA8-4459-9B29-CEDEEBCC5BDD}</x14:id>
        </ext>
      </extLst>
    </cfRule>
  </conditionalFormatting>
  <conditionalFormatting sqref="BR8:BR35">
    <cfRule type="dataBar" priority="5">
      <dataBar>
        <cfvo type="min"/>
        <cfvo type="max"/>
        <color rgb="FF638EC6"/>
      </dataBar>
      <extLst>
        <ext xmlns:x14="http://schemas.microsoft.com/office/spreadsheetml/2009/9/main" uri="{B025F937-C7B1-47D3-B67F-A62EFF666E3E}">
          <x14:id>{7BF54513-CC72-4CE1-85D0-BDB8AB529072}</x14:id>
        </ext>
      </extLst>
    </cfRule>
  </conditionalFormatting>
  <conditionalFormatting sqref="BJ8:BJ37">
    <cfRule type="dataBar" priority="257">
      <dataBar>
        <cfvo type="min"/>
        <cfvo type="max"/>
        <color rgb="FF63C384"/>
      </dataBar>
    </cfRule>
  </conditionalFormatting>
  <conditionalFormatting sqref="BK8:BK35">
    <cfRule type="dataBar" priority="263">
      <dataBar>
        <cfvo type="min"/>
        <cfvo type="max"/>
        <color rgb="FF63C384"/>
      </dataBar>
      <extLst>
        <ext xmlns:x14="http://schemas.microsoft.com/office/spreadsheetml/2009/9/main" uri="{B025F937-C7B1-47D3-B67F-A62EFF666E3E}">
          <x14:id>{6326B77B-F7B6-4BC8-9E44-A6A10D15354B}</x14:id>
        </ext>
      </extLst>
    </cfRule>
  </conditionalFormatting>
  <conditionalFormatting sqref="CD36:CD37 BM36:BM37">
    <cfRule type="dataBar" priority="266">
      <dataBar>
        <cfvo type="min"/>
        <cfvo type="max"/>
        <color rgb="FFFF555A"/>
      </dataBar>
      <extLst>
        <ext xmlns:x14="http://schemas.microsoft.com/office/spreadsheetml/2009/9/main" uri="{B025F937-C7B1-47D3-B67F-A62EFF666E3E}">
          <x14:id>{ABB4450C-F897-4052-8108-1957E53F3B4F}</x14:id>
        </ext>
      </extLst>
    </cfRule>
  </conditionalFormatting>
  <conditionalFormatting sqref="BI8:BI38">
    <cfRule type="dataBar" priority="268">
      <dataBar>
        <cfvo type="min"/>
        <cfvo type="max"/>
        <color rgb="FF638EC6"/>
      </dataBar>
    </cfRule>
  </conditionalFormatting>
  <conditionalFormatting sqref="BI8:BI35">
    <cfRule type="dataBar" priority="3">
      <dataBar>
        <cfvo type="min"/>
        <cfvo type="max"/>
        <color rgb="FFFFB628"/>
      </dataBar>
      <extLst>
        <ext xmlns:x14="http://schemas.microsoft.com/office/spreadsheetml/2009/9/main" uri="{B025F937-C7B1-47D3-B67F-A62EFF666E3E}">
          <x14:id>{2C0496CA-2A24-4DB6-831F-D5EB47B892C5}</x14:id>
        </ext>
      </extLst>
    </cfRule>
  </conditionalFormatting>
  <conditionalFormatting sqref="BL8:BL35">
    <cfRule type="dataBar" priority="2">
      <dataBar>
        <cfvo type="min"/>
        <cfvo type="max"/>
        <color rgb="FF63C384"/>
      </dataBar>
      <extLst>
        <ext xmlns:x14="http://schemas.microsoft.com/office/spreadsheetml/2009/9/main" uri="{B025F937-C7B1-47D3-B67F-A62EFF666E3E}">
          <x14:id>{647C5D0A-8509-4879-B613-432DDABECC84}</x14:id>
        </ext>
      </extLst>
    </cfRule>
  </conditionalFormatting>
  <conditionalFormatting sqref="BM8:BQ35">
    <cfRule type="dataBar" priority="1">
      <dataBar>
        <cfvo type="min"/>
        <cfvo type="max"/>
        <color rgb="FF63C384"/>
      </dataBar>
      <extLst>
        <ext xmlns:x14="http://schemas.microsoft.com/office/spreadsheetml/2009/9/main" uri="{B025F937-C7B1-47D3-B67F-A62EFF666E3E}">
          <x14:id>{6B22CFAA-0FC6-430D-B8E0-03409C9EFBDF}</x14:id>
        </ext>
      </extLst>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3D2FAD69-B522-40F1-B6AD-D19C823BF81B}">
            <x14:dataBar border="1" negativeBarColorSameAsPositive="1" negativeBarBorderColorSameAsPositive="0" axisPosition="none">
              <x14:cfvo type="min"/>
              <x14:cfvo type="max"/>
              <x14:borderColor rgb="FF63C384"/>
              <x14:negativeBorderColor rgb="FF638EC6"/>
            </x14:dataBar>
          </x14:cfRule>
          <xm:sqref>BH8:BH35</xm:sqref>
        </x14:conditionalFormatting>
        <x14:conditionalFormatting xmlns:xm="http://schemas.microsoft.com/office/excel/2006/main">
          <x14:cfRule type="dataBar" id="{2183C9EF-BDA8-4459-9B29-CEDEEBCC5BDD}">
            <x14:dataBar minLength="0" maxLength="100" border="1" negativeBarBorderColorSameAsPositive="0">
              <x14:cfvo type="autoMin"/>
              <x14:cfvo type="autoMax"/>
              <x14:borderColor rgb="FF63C384"/>
              <x14:negativeFillColor rgb="FFFF0000"/>
              <x14:negativeBorderColor rgb="FFFF0000"/>
              <x14:axisColor rgb="FF000000"/>
            </x14:dataBar>
          </x14:cfRule>
          <xm:sqref>BJ8:BJ35</xm:sqref>
        </x14:conditionalFormatting>
        <x14:conditionalFormatting xmlns:xm="http://schemas.microsoft.com/office/excel/2006/main">
          <x14:cfRule type="dataBar" id="{7BF54513-CC72-4CE1-85D0-BDB8AB529072}">
            <x14:dataBar minLength="0" maxLength="100" border="1" negativeBarBorderColorSameAsPositive="0">
              <x14:cfvo type="autoMin"/>
              <x14:cfvo type="autoMax"/>
              <x14:borderColor rgb="FFFF555A"/>
              <x14:negativeFillColor rgb="FFFF0000"/>
              <x14:negativeBorderColor rgb="FFFF0000"/>
              <x14:axisColor rgb="FF000000"/>
            </x14:dataBar>
          </x14:cfRule>
          <xm:sqref>BR8:BR35</xm:sqref>
        </x14:conditionalFormatting>
        <x14:conditionalFormatting xmlns:xm="http://schemas.microsoft.com/office/excel/2006/main">
          <x14:cfRule type="dataBar" id="{6326B77B-F7B6-4BC8-9E44-A6A10D15354B}">
            <x14:dataBar border="1" negativeBarColorSameAsPositive="1" negativeBarBorderColorSameAsPositive="0" axisPosition="none">
              <x14:cfvo type="min"/>
              <x14:cfvo type="max"/>
              <x14:borderColor rgb="FF63C384"/>
              <x14:negativeBorderColor rgb="FFFFB628"/>
            </x14:dataBar>
          </x14:cfRule>
          <xm:sqref>BK8:BK35</xm:sqref>
        </x14:conditionalFormatting>
        <x14:conditionalFormatting xmlns:xm="http://schemas.microsoft.com/office/excel/2006/main">
          <x14:cfRule type="dataBar" id="{ABB4450C-F897-4052-8108-1957E53F3B4F}">
            <x14:dataBar minLength="0" maxLength="100" border="1" negativeBarBorderColorSameAsPositive="0">
              <x14:cfvo type="autoMin"/>
              <x14:cfvo type="autoMax"/>
              <x14:borderColor rgb="FFFF555A"/>
              <x14:negativeFillColor rgb="FFFF0000"/>
              <x14:negativeBorderColor rgb="FFFF0000"/>
              <x14:axisColor rgb="FF000000"/>
            </x14:dataBar>
          </x14:cfRule>
          <xm:sqref>CD36:CD37 BM36:BM37</xm:sqref>
        </x14:conditionalFormatting>
        <x14:conditionalFormatting xmlns:xm="http://schemas.microsoft.com/office/excel/2006/main">
          <x14:cfRule type="dataBar" id="{2C0496CA-2A24-4DB6-831F-D5EB47B892C5}">
            <x14:dataBar border="1" negativeBarColorSameAsPositive="1" negativeBarBorderColorSameAsPositive="0" axisPosition="none">
              <x14:cfvo type="min"/>
              <x14:cfvo type="max"/>
              <x14:borderColor rgb="FF63C384"/>
              <x14:negativeBorderColor rgb="FF638EC6"/>
            </x14:dataBar>
          </x14:cfRule>
          <xm:sqref>BI8:BI35</xm:sqref>
        </x14:conditionalFormatting>
        <x14:conditionalFormatting xmlns:xm="http://schemas.microsoft.com/office/excel/2006/main">
          <x14:cfRule type="dataBar" id="{647C5D0A-8509-4879-B613-432DDABECC84}">
            <x14:dataBar border="1" negativeBarColorSameAsPositive="1" negativeBarBorderColorSameAsPositive="0" axisPosition="none">
              <x14:cfvo type="min"/>
              <x14:cfvo type="max"/>
              <x14:borderColor rgb="FF63C384"/>
              <x14:negativeBorderColor rgb="FFFFB628"/>
            </x14:dataBar>
          </x14:cfRule>
          <xm:sqref>BL8:BL35</xm:sqref>
        </x14:conditionalFormatting>
        <x14:conditionalFormatting xmlns:xm="http://schemas.microsoft.com/office/excel/2006/main">
          <x14:cfRule type="dataBar" id="{6B22CFAA-0FC6-430D-B8E0-03409C9EFBDF}">
            <x14:dataBar border="1" negativeBarColorSameAsPositive="1" negativeBarBorderColorSameAsPositive="0" axisPosition="none">
              <x14:cfvo type="min"/>
              <x14:cfvo type="max"/>
              <x14:borderColor rgb="FF63C384"/>
              <x14:negativeBorderColor rgb="FFFFB628"/>
            </x14:dataBar>
          </x14:cfRule>
          <xm:sqref>BM8:BQ35</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2"/>
  <sheetViews>
    <sheetView zoomScale="55" zoomScaleNormal="55" zoomScalePageLayoutView="55" workbookViewId="0">
      <selection activeCell="E49" sqref="E49"/>
    </sheetView>
  </sheetViews>
  <sheetFormatPr baseColWidth="10" defaultRowHeight="12.75" x14ac:dyDescent="0.2"/>
  <sheetData>
    <row r="2" spans="1:12" ht="18.75" customHeight="1" x14ac:dyDescent="0.3">
      <c r="A2" s="286" t="s">
        <v>53</v>
      </c>
      <c r="B2" s="286"/>
      <c r="C2" s="286"/>
      <c r="D2" s="286"/>
      <c r="E2" s="286"/>
      <c r="F2" s="286"/>
      <c r="G2" s="287" t="s">
        <v>52</v>
      </c>
      <c r="H2" s="287"/>
      <c r="I2" s="287"/>
    </row>
    <row r="3" spans="1:12" x14ac:dyDescent="0.2">
      <c r="A3" s="288"/>
      <c r="B3" s="288"/>
      <c r="C3" s="288"/>
      <c r="D3" s="288"/>
      <c r="E3" s="288"/>
      <c r="F3" s="288"/>
      <c r="G3" s="288"/>
      <c r="H3" s="288"/>
      <c r="I3" s="288"/>
      <c r="J3" s="288"/>
      <c r="K3" s="288"/>
      <c r="L3" s="288"/>
    </row>
    <row r="4" spans="1:12" x14ac:dyDescent="0.2">
      <c r="A4" s="288"/>
      <c r="B4" s="288"/>
      <c r="C4" s="288"/>
      <c r="D4" s="288"/>
      <c r="E4" s="288"/>
      <c r="F4" s="288"/>
      <c r="G4" s="288"/>
      <c r="H4" s="288"/>
      <c r="I4" s="288"/>
      <c r="J4" s="288"/>
      <c r="K4" s="288"/>
      <c r="L4" s="288"/>
    </row>
    <row r="5" spans="1:12" x14ac:dyDescent="0.2">
      <c r="A5" s="288"/>
      <c r="B5" s="288"/>
      <c r="C5" s="288"/>
      <c r="D5" s="288"/>
      <c r="E5" s="288"/>
      <c r="F5" s="288"/>
      <c r="G5" s="288"/>
      <c r="H5" s="288"/>
      <c r="I5" s="288"/>
      <c r="J5" s="288"/>
      <c r="K5" s="288"/>
      <c r="L5" s="288"/>
    </row>
    <row r="6" spans="1:12" x14ac:dyDescent="0.2">
      <c r="A6" s="288"/>
      <c r="B6" s="288"/>
      <c r="C6" s="288"/>
      <c r="D6" s="288"/>
      <c r="E6" s="288"/>
      <c r="F6" s="288"/>
      <c r="G6" s="288"/>
      <c r="H6" s="288"/>
      <c r="I6" s="288"/>
      <c r="J6" s="288"/>
      <c r="K6" s="288"/>
      <c r="L6" s="288"/>
    </row>
    <row r="7" spans="1:12" x14ac:dyDescent="0.2">
      <c r="A7" s="288"/>
      <c r="B7" s="288"/>
      <c r="C7" s="288"/>
      <c r="D7" s="288"/>
      <c r="E7" s="288"/>
      <c r="F7" s="288"/>
      <c r="G7" s="288"/>
      <c r="H7" s="288"/>
      <c r="I7" s="288"/>
      <c r="J7" s="288"/>
      <c r="K7" s="288"/>
      <c r="L7" s="288"/>
    </row>
    <row r="8" spans="1:12" x14ac:dyDescent="0.2">
      <c r="A8" s="288"/>
      <c r="B8" s="288"/>
      <c r="C8" s="288"/>
      <c r="D8" s="288"/>
      <c r="E8" s="288"/>
      <c r="F8" s="288"/>
      <c r="G8" s="288"/>
      <c r="H8" s="288"/>
      <c r="I8" s="288"/>
      <c r="J8" s="288"/>
      <c r="K8" s="288"/>
      <c r="L8" s="288"/>
    </row>
    <row r="9" spans="1:12" x14ac:dyDescent="0.2">
      <c r="A9" s="288"/>
      <c r="B9" s="288"/>
      <c r="C9" s="288"/>
      <c r="D9" s="288"/>
      <c r="E9" s="288"/>
      <c r="F9" s="288"/>
      <c r="G9" s="288"/>
      <c r="H9" s="288"/>
      <c r="I9" s="288"/>
      <c r="J9" s="288"/>
      <c r="K9" s="288"/>
      <c r="L9" s="288"/>
    </row>
    <row r="10" spans="1:12" x14ac:dyDescent="0.2">
      <c r="A10" s="288"/>
      <c r="B10" s="288"/>
      <c r="C10" s="288"/>
      <c r="D10" s="288"/>
      <c r="E10" s="288"/>
      <c r="F10" s="288"/>
      <c r="G10" s="288"/>
      <c r="H10" s="288"/>
      <c r="I10" s="288"/>
      <c r="J10" s="288"/>
      <c r="K10" s="288"/>
      <c r="L10" s="288"/>
    </row>
    <row r="11" spans="1:12" x14ac:dyDescent="0.2">
      <c r="A11" s="288"/>
      <c r="B11" s="288"/>
      <c r="C11" s="288"/>
      <c r="D11" s="288"/>
      <c r="E11" s="288"/>
      <c r="F11" s="288"/>
      <c r="G11" s="288"/>
      <c r="H11" s="288"/>
      <c r="I11" s="288"/>
      <c r="J11" s="288"/>
      <c r="K11" s="288"/>
      <c r="L11" s="288"/>
    </row>
    <row r="12" spans="1:12" x14ac:dyDescent="0.2">
      <c r="A12" s="288"/>
      <c r="B12" s="288"/>
      <c r="C12" s="288"/>
      <c r="D12" s="288"/>
      <c r="E12" s="288"/>
      <c r="F12" s="288"/>
      <c r="G12" s="288"/>
      <c r="H12" s="288"/>
      <c r="I12" s="288"/>
      <c r="J12" s="288"/>
      <c r="K12" s="288"/>
      <c r="L12" s="288"/>
    </row>
    <row r="13" spans="1:12" x14ac:dyDescent="0.2">
      <c r="A13" s="288"/>
      <c r="B13" s="288"/>
      <c r="C13" s="288"/>
      <c r="D13" s="288"/>
      <c r="E13" s="288"/>
      <c r="F13" s="288"/>
      <c r="G13" s="288"/>
      <c r="H13" s="288"/>
      <c r="I13" s="288"/>
      <c r="J13" s="288"/>
      <c r="K13" s="288"/>
      <c r="L13" s="288"/>
    </row>
    <row r="14" spans="1:12" x14ac:dyDescent="0.2">
      <c r="A14" s="288"/>
      <c r="B14" s="288"/>
      <c r="C14" s="288"/>
      <c r="D14" s="288"/>
      <c r="E14" s="288"/>
      <c r="F14" s="288"/>
      <c r="G14" s="288"/>
      <c r="H14" s="288"/>
      <c r="I14" s="288"/>
      <c r="J14" s="288"/>
      <c r="K14" s="288"/>
      <c r="L14" s="288"/>
    </row>
    <row r="15" spans="1:12" x14ac:dyDescent="0.2">
      <c r="A15" s="288"/>
      <c r="B15" s="288"/>
      <c r="C15" s="288"/>
      <c r="D15" s="288"/>
      <c r="E15" s="288"/>
      <c r="F15" s="288"/>
      <c r="G15" s="288"/>
      <c r="H15" s="288"/>
      <c r="I15" s="288"/>
      <c r="J15" s="288"/>
      <c r="K15" s="288"/>
      <c r="L15" s="288"/>
    </row>
    <row r="16" spans="1:12" x14ac:dyDescent="0.2">
      <c r="A16" s="288"/>
      <c r="B16" s="288"/>
      <c r="C16" s="288"/>
      <c r="D16" s="288"/>
      <c r="E16" s="288"/>
      <c r="F16" s="288"/>
      <c r="G16" s="288"/>
      <c r="H16" s="288"/>
      <c r="I16" s="288"/>
      <c r="J16" s="288"/>
      <c r="K16" s="288"/>
      <c r="L16" s="288"/>
    </row>
    <row r="17" spans="1:12" x14ac:dyDescent="0.2">
      <c r="A17" s="288"/>
      <c r="B17" s="288"/>
      <c r="C17" s="288"/>
      <c r="D17" s="288"/>
      <c r="E17" s="288"/>
      <c r="F17" s="288"/>
      <c r="G17" s="288"/>
      <c r="H17" s="288"/>
      <c r="I17" s="288"/>
      <c r="J17" s="288"/>
      <c r="K17" s="288"/>
      <c r="L17" s="288"/>
    </row>
    <row r="18" spans="1:12" x14ac:dyDescent="0.2">
      <c r="A18" s="288"/>
      <c r="B18" s="288"/>
      <c r="C18" s="288"/>
      <c r="D18" s="288"/>
      <c r="E18" s="288"/>
      <c r="F18" s="288"/>
      <c r="G18" s="288"/>
      <c r="H18" s="288"/>
      <c r="I18" s="288"/>
      <c r="J18" s="288"/>
      <c r="K18" s="288"/>
      <c r="L18" s="288"/>
    </row>
    <row r="19" spans="1:12" x14ac:dyDescent="0.2">
      <c r="A19" s="288"/>
      <c r="B19" s="288"/>
      <c r="C19" s="288"/>
      <c r="D19" s="288"/>
      <c r="E19" s="288"/>
      <c r="F19" s="288"/>
      <c r="G19" s="288"/>
      <c r="H19" s="288"/>
      <c r="I19" s="288"/>
      <c r="J19" s="288"/>
      <c r="K19" s="288"/>
      <c r="L19" s="288"/>
    </row>
    <row r="20" spans="1:12" x14ac:dyDescent="0.2">
      <c r="A20" s="288"/>
      <c r="B20" s="288"/>
      <c r="C20" s="288"/>
      <c r="D20" s="288"/>
      <c r="E20" s="288"/>
      <c r="F20" s="288"/>
      <c r="G20" s="288"/>
      <c r="H20" s="288"/>
      <c r="I20" s="288"/>
      <c r="J20" s="288"/>
      <c r="K20" s="288"/>
      <c r="L20" s="288"/>
    </row>
    <row r="21" spans="1:12" x14ac:dyDescent="0.2">
      <c r="A21" s="288"/>
      <c r="B21" s="288"/>
      <c r="C21" s="288"/>
      <c r="D21" s="288"/>
      <c r="E21" s="288"/>
      <c r="F21" s="288"/>
      <c r="G21" s="288"/>
      <c r="H21" s="288"/>
      <c r="I21" s="288"/>
      <c r="J21" s="288"/>
      <c r="K21" s="288"/>
      <c r="L21" s="288"/>
    </row>
    <row r="22" spans="1:12" x14ac:dyDescent="0.2">
      <c r="A22" s="288"/>
      <c r="B22" s="288"/>
      <c r="C22" s="288"/>
      <c r="D22" s="288"/>
      <c r="E22" s="288"/>
      <c r="F22" s="288"/>
      <c r="G22" s="288"/>
      <c r="H22" s="288"/>
      <c r="I22" s="288"/>
      <c r="J22" s="288"/>
      <c r="K22" s="288"/>
      <c r="L22" s="288"/>
    </row>
    <row r="23" spans="1:12" x14ac:dyDescent="0.2">
      <c r="A23" s="288"/>
      <c r="B23" s="288"/>
      <c r="C23" s="288"/>
      <c r="D23" s="288"/>
      <c r="E23" s="288"/>
      <c r="F23" s="288"/>
      <c r="G23" s="288"/>
      <c r="H23" s="288"/>
      <c r="I23" s="288"/>
      <c r="J23" s="288"/>
      <c r="K23" s="288"/>
      <c r="L23" s="288"/>
    </row>
    <row r="24" spans="1:12" x14ac:dyDescent="0.2">
      <c r="A24" s="288"/>
      <c r="B24" s="288"/>
      <c r="C24" s="288"/>
      <c r="D24" s="288"/>
      <c r="E24" s="288"/>
      <c r="F24" s="288"/>
      <c r="G24" s="288"/>
      <c r="H24" s="288"/>
      <c r="I24" s="288"/>
      <c r="J24" s="288"/>
      <c r="K24" s="288"/>
      <c r="L24" s="288"/>
    </row>
    <row r="25" spans="1:12" x14ac:dyDescent="0.2">
      <c r="A25" s="288"/>
      <c r="B25" s="288"/>
      <c r="C25" s="288"/>
      <c r="D25" s="288"/>
      <c r="E25" s="288"/>
      <c r="F25" s="288"/>
      <c r="G25" s="288"/>
      <c r="H25" s="288"/>
      <c r="I25" s="288"/>
      <c r="J25" s="288"/>
      <c r="K25" s="288"/>
      <c r="L25" s="288"/>
    </row>
    <row r="26" spans="1:12" x14ac:dyDescent="0.2">
      <c r="A26" s="288"/>
      <c r="B26" s="288"/>
      <c r="C26" s="288"/>
      <c r="D26" s="288"/>
      <c r="E26" s="288"/>
      <c r="F26" s="288"/>
      <c r="G26" s="288"/>
      <c r="H26" s="288"/>
      <c r="I26" s="288"/>
      <c r="J26" s="288"/>
      <c r="K26" s="288"/>
      <c r="L26" s="288"/>
    </row>
    <row r="27" spans="1:12" x14ac:dyDescent="0.2">
      <c r="A27" s="288"/>
      <c r="B27" s="288"/>
      <c r="C27" s="288"/>
      <c r="D27" s="288"/>
      <c r="E27" s="288"/>
      <c r="F27" s="288"/>
      <c r="G27" s="288"/>
      <c r="H27" s="288"/>
      <c r="I27" s="288"/>
      <c r="J27" s="288"/>
      <c r="K27" s="288"/>
      <c r="L27" s="288"/>
    </row>
    <row r="28" spans="1:12" x14ac:dyDescent="0.2">
      <c r="A28" s="288"/>
      <c r="B28" s="288"/>
      <c r="C28" s="288"/>
      <c r="D28" s="288"/>
      <c r="E28" s="288"/>
      <c r="F28" s="288"/>
      <c r="G28" s="288"/>
      <c r="H28" s="288"/>
      <c r="I28" s="288"/>
      <c r="J28" s="288"/>
      <c r="K28" s="288"/>
      <c r="L28" s="288"/>
    </row>
    <row r="29" spans="1:12" x14ac:dyDescent="0.2">
      <c r="A29" s="288"/>
      <c r="B29" s="288"/>
      <c r="C29" s="288"/>
      <c r="D29" s="288"/>
      <c r="E29" s="288"/>
      <c r="F29" s="288"/>
      <c r="G29" s="288"/>
      <c r="H29" s="288"/>
      <c r="I29" s="288"/>
      <c r="J29" s="288"/>
      <c r="K29" s="288"/>
      <c r="L29" s="288"/>
    </row>
    <row r="30" spans="1:12" x14ac:dyDescent="0.2">
      <c r="A30" s="288"/>
      <c r="B30" s="288"/>
      <c r="C30" s="288"/>
      <c r="D30" s="288"/>
      <c r="E30" s="288"/>
      <c r="F30" s="288"/>
      <c r="G30" s="288"/>
      <c r="H30" s="288"/>
      <c r="I30" s="288"/>
      <c r="J30" s="288"/>
      <c r="K30" s="288"/>
      <c r="L30" s="288"/>
    </row>
    <row r="31" spans="1:12" x14ac:dyDescent="0.2">
      <c r="A31" s="288"/>
      <c r="B31" s="288"/>
      <c r="C31" s="288"/>
      <c r="D31" s="288"/>
      <c r="E31" s="288"/>
      <c r="F31" s="288"/>
      <c r="G31" s="288"/>
      <c r="H31" s="288"/>
      <c r="I31" s="288"/>
      <c r="J31" s="288"/>
      <c r="K31" s="288"/>
      <c r="L31" s="288"/>
    </row>
    <row r="32" spans="1:12" x14ac:dyDescent="0.2">
      <c r="A32" s="288"/>
      <c r="B32" s="288"/>
      <c r="C32" s="288"/>
      <c r="D32" s="288"/>
      <c r="E32" s="288"/>
      <c r="F32" s="288"/>
      <c r="G32" s="288"/>
      <c r="H32" s="288"/>
      <c r="I32" s="288"/>
      <c r="J32" s="288"/>
      <c r="K32" s="288"/>
      <c r="L32" s="288"/>
    </row>
    <row r="33" spans="1:12" x14ac:dyDescent="0.2">
      <c r="A33" s="288"/>
      <c r="B33" s="288"/>
      <c r="C33" s="288"/>
      <c r="D33" s="288"/>
      <c r="E33" s="288"/>
      <c r="F33" s="288"/>
      <c r="G33" s="288"/>
      <c r="H33" s="288"/>
      <c r="I33" s="288"/>
      <c r="J33" s="288"/>
      <c r="K33" s="288"/>
      <c r="L33" s="288"/>
    </row>
    <row r="34" spans="1:12" x14ac:dyDescent="0.2">
      <c r="A34" s="288"/>
      <c r="B34" s="288"/>
      <c r="C34" s="288"/>
      <c r="D34" s="288"/>
      <c r="E34" s="288"/>
      <c r="F34" s="288"/>
      <c r="G34" s="288"/>
      <c r="H34" s="288"/>
      <c r="I34" s="288"/>
      <c r="J34" s="288"/>
      <c r="K34" s="288"/>
      <c r="L34" s="288"/>
    </row>
    <row r="35" spans="1:12" x14ac:dyDescent="0.2">
      <c r="A35" s="288"/>
      <c r="B35" s="288"/>
      <c r="C35" s="288"/>
      <c r="D35" s="288"/>
      <c r="E35" s="288"/>
      <c r="F35" s="288"/>
      <c r="G35" s="288"/>
      <c r="H35" s="288"/>
      <c r="I35" s="288"/>
      <c r="J35" s="288"/>
      <c r="K35" s="288"/>
      <c r="L35" s="288"/>
    </row>
    <row r="36" spans="1:12" x14ac:dyDescent="0.2">
      <c r="A36" s="288"/>
      <c r="B36" s="288"/>
      <c r="C36" s="288"/>
      <c r="D36" s="288"/>
      <c r="E36" s="288"/>
      <c r="F36" s="288"/>
      <c r="G36" s="288"/>
      <c r="H36" s="288"/>
      <c r="I36" s="288"/>
      <c r="J36" s="288"/>
      <c r="K36" s="288"/>
      <c r="L36" s="288"/>
    </row>
    <row r="37" spans="1:12" x14ac:dyDescent="0.2">
      <c r="A37" s="288"/>
      <c r="B37" s="288"/>
      <c r="C37" s="288"/>
      <c r="D37" s="288"/>
      <c r="E37" s="288"/>
      <c r="F37" s="288"/>
      <c r="G37" s="288"/>
      <c r="H37" s="288"/>
      <c r="I37" s="288"/>
      <c r="J37" s="288"/>
      <c r="K37" s="288"/>
      <c r="L37" s="288"/>
    </row>
    <row r="38" spans="1:12" x14ac:dyDescent="0.2">
      <c r="A38" s="288"/>
      <c r="B38" s="288"/>
      <c r="C38" s="288"/>
      <c r="D38" s="288"/>
      <c r="E38" s="288"/>
      <c r="F38" s="288"/>
      <c r="G38" s="288"/>
      <c r="H38" s="288"/>
      <c r="I38" s="288"/>
      <c r="J38" s="288"/>
      <c r="K38" s="288"/>
      <c r="L38" s="288"/>
    </row>
    <row r="39" spans="1:12" x14ac:dyDescent="0.2">
      <c r="A39" s="288"/>
      <c r="B39" s="288"/>
      <c r="C39" s="288"/>
      <c r="D39" s="288"/>
      <c r="E39" s="288"/>
      <c r="F39" s="288"/>
      <c r="G39" s="288"/>
      <c r="H39" s="288"/>
      <c r="I39" s="288"/>
      <c r="J39" s="288"/>
      <c r="K39" s="288"/>
      <c r="L39" s="288"/>
    </row>
    <row r="40" spans="1:12" x14ac:dyDescent="0.2">
      <c r="A40" s="288"/>
      <c r="B40" s="288"/>
      <c r="C40" s="288"/>
      <c r="D40" s="288"/>
      <c r="E40" s="288"/>
      <c r="F40" s="288"/>
      <c r="G40" s="288"/>
      <c r="H40" s="288"/>
      <c r="I40" s="288"/>
      <c r="J40" s="288"/>
      <c r="K40" s="288"/>
      <c r="L40" s="288"/>
    </row>
    <row r="41" spans="1:12" x14ac:dyDescent="0.2">
      <c r="A41" s="288"/>
      <c r="B41" s="288"/>
      <c r="C41" s="288"/>
      <c r="D41" s="288"/>
      <c r="E41" s="288"/>
      <c r="F41" s="288"/>
      <c r="G41" s="288"/>
      <c r="H41" s="288"/>
      <c r="I41" s="288"/>
      <c r="J41" s="288"/>
      <c r="K41" s="288"/>
      <c r="L41" s="288"/>
    </row>
    <row r="51" spans="1:10" ht="167.25" customHeight="1" x14ac:dyDescent="0.3">
      <c r="A51" s="286" t="s">
        <v>49</v>
      </c>
      <c r="B51" s="286"/>
      <c r="C51" s="286"/>
      <c r="D51" s="286"/>
      <c r="E51" s="286"/>
      <c r="F51" s="286"/>
      <c r="G51" s="287" t="s">
        <v>83</v>
      </c>
      <c r="H51" s="287"/>
      <c r="I51" s="287"/>
      <c r="J51" s="287"/>
    </row>
    <row r="79" ht="20.25" customHeight="1" x14ac:dyDescent="0.2"/>
    <row r="98" s="15" customFormat="1" x14ac:dyDescent="0.2"/>
    <row r="99" s="15" customFormat="1" x14ac:dyDescent="0.2"/>
    <row r="100" s="15" customFormat="1" x14ac:dyDescent="0.2"/>
    <row r="101" s="15" customFormat="1" x14ac:dyDescent="0.2"/>
    <row r="102" s="15" customFormat="1" x14ac:dyDescent="0.2"/>
    <row r="103" s="15" customFormat="1" x14ac:dyDescent="0.2"/>
    <row r="104" s="15" customFormat="1" x14ac:dyDescent="0.2"/>
    <row r="105" s="15" customFormat="1" x14ac:dyDescent="0.2"/>
    <row r="106" s="15" customFormat="1" x14ac:dyDescent="0.2"/>
    <row r="107" s="15" customFormat="1" x14ac:dyDescent="0.2"/>
    <row r="108" s="15" customFormat="1" x14ac:dyDescent="0.2"/>
    <row r="109" s="15" customFormat="1" x14ac:dyDescent="0.2"/>
    <row r="110" s="15" customFormat="1" x14ac:dyDescent="0.2"/>
    <row r="111" s="15" customFormat="1" x14ac:dyDescent="0.2"/>
    <row r="112" s="15" customFormat="1" x14ac:dyDescent="0.2"/>
    <row r="113" s="15" customFormat="1" x14ac:dyDescent="0.2"/>
    <row r="114" s="15" customFormat="1" x14ac:dyDescent="0.2"/>
    <row r="115" s="15" customFormat="1" x14ac:dyDescent="0.2"/>
    <row r="116" s="15" customFormat="1" x14ac:dyDescent="0.2"/>
    <row r="117" s="15" customFormat="1" x14ac:dyDescent="0.2"/>
    <row r="118" s="15" customFormat="1" x14ac:dyDescent="0.2"/>
    <row r="119" s="15" customFormat="1" x14ac:dyDescent="0.2"/>
    <row r="120" s="15" customFormat="1" x14ac:dyDescent="0.2"/>
    <row r="121" s="15" customFormat="1" x14ac:dyDescent="0.2"/>
    <row r="122" s="15" customFormat="1" x14ac:dyDescent="0.2"/>
    <row r="123" s="15" customFormat="1" x14ac:dyDescent="0.2"/>
    <row r="124" s="15" customFormat="1" x14ac:dyDescent="0.2"/>
    <row r="125" s="13" customFormat="1" x14ac:dyDescent="0.2"/>
    <row r="129" spans="7:7" x14ac:dyDescent="0.2">
      <c r="G129" s="3" t="s">
        <v>50</v>
      </c>
    </row>
    <row r="202" spans="1:6" ht="20.25" x14ac:dyDescent="0.3">
      <c r="A202" s="286" t="s">
        <v>51</v>
      </c>
      <c r="B202" s="286"/>
      <c r="C202" s="286"/>
      <c r="D202" s="286"/>
      <c r="E202" s="286"/>
      <c r="F202" s="286"/>
    </row>
  </sheetData>
  <mergeCells count="6">
    <mergeCell ref="A2:F2"/>
    <mergeCell ref="A51:F51"/>
    <mergeCell ref="A202:F202"/>
    <mergeCell ref="G2:I2"/>
    <mergeCell ref="A3:L41"/>
    <mergeCell ref="G51:J51"/>
  </mergeCells>
  <hyperlinks>
    <hyperlink ref="G129" r:id="rId1"/>
    <hyperlink ref="G2" r:id="rId2" display="RSI"/>
    <hyperlink ref="G51" r:id="rId3"/>
  </hyperlinks>
  <pageMargins left="0.7" right="0.7" top="0.78740157499999996" bottom="0.78740157499999996" header="0.3" footer="0.3"/>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9</vt:i4>
      </vt:variant>
    </vt:vector>
  </HeadingPairs>
  <TitlesOfParts>
    <vt:vector size="13" baseType="lpstr">
      <vt:lpstr>Evaluations</vt:lpstr>
      <vt:lpstr>Settings</vt:lpstr>
      <vt:lpstr>Master</vt:lpstr>
      <vt:lpstr>Additionals</vt:lpstr>
      <vt:lpstr>Master!dbb11azflb0u</vt:lpstr>
      <vt:lpstr>Master!f2d6qh7ausy1</vt:lpstr>
      <vt:lpstr>Master!o4s06hx8wiup</vt:lpstr>
      <vt:lpstr>Master!settingPulldown</vt:lpstr>
      <vt:lpstr>Master!u3azwj62r29q</vt:lpstr>
      <vt:lpstr>Master!v2tkqs7o66i3</vt:lpstr>
      <vt:lpstr>Master!ws91ume8tvdf</vt:lpstr>
      <vt:lpstr>Master!x0cxjoyajmbo</vt:lpstr>
      <vt:lpstr>Master!yu67gtbt7xxc</vt:lpstr>
    </vt:vector>
  </TitlesOfParts>
  <Manager>Circus</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 Citizen Ship Analyzer</dc:title>
  <dc:creator>Circus</dc:creator>
  <cp:keywords>robertsspaceindustries</cp:keywords>
  <cp:lastModifiedBy>DSLSPEEDTEST</cp:lastModifiedBy>
  <dcterms:created xsi:type="dcterms:W3CDTF">2012-11-23T12:50:47Z</dcterms:created>
  <dcterms:modified xsi:type="dcterms:W3CDTF">2013-11-20T10:29:53Z</dcterms:modified>
  <cp:category>star citizen</cp:category>
</cp:coreProperties>
</file>