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Recipe" sheetId="1" r:id="rId1"/>
    <sheet name="Ingrédient" sheetId="2" r:id="rId2"/>
  </sheets>
  <calcPr calcId="124519"/>
</workbook>
</file>

<file path=xl/calcChain.xml><?xml version="1.0" encoding="utf-8"?>
<calcChain xmlns="http://schemas.openxmlformats.org/spreadsheetml/2006/main">
  <c r="E15" i="2"/>
  <c r="A32"/>
  <c r="E8"/>
  <c r="E7"/>
  <c r="E3"/>
  <c r="E14"/>
  <c r="E6"/>
  <c r="A45"/>
  <c r="A28"/>
  <c r="A23"/>
  <c r="C19"/>
  <c r="E19" s="1"/>
  <c r="C18"/>
  <c r="E18" s="1"/>
  <c r="C17"/>
  <c r="E17" s="1"/>
  <c r="C16"/>
  <c r="E16" s="1"/>
  <c r="C15"/>
  <c r="C14"/>
  <c r="C13"/>
  <c r="E13" s="1"/>
  <c r="C12"/>
  <c r="E12" s="1"/>
  <c r="C11"/>
  <c r="E11" s="1"/>
  <c r="C10"/>
  <c r="E10" s="1"/>
  <c r="C9"/>
  <c r="C8"/>
  <c r="C7"/>
  <c r="C6"/>
  <c r="C5"/>
  <c r="E5" s="1"/>
  <c r="C4"/>
  <c r="E4" s="1"/>
  <c r="C3"/>
  <c r="E2"/>
  <c r="E9" l="1"/>
</calcChain>
</file>

<file path=xl/sharedStrings.xml><?xml version="1.0" encoding="utf-8"?>
<sst xmlns="http://schemas.openxmlformats.org/spreadsheetml/2006/main" count="85" uniqueCount="67">
  <si>
    <t>TOTAL</t>
  </si>
  <si>
    <t>Moi</t>
  </si>
  <si>
    <t>1 Recipe: Tallum Blade</t>
  </si>
  <si>
    <t>1875 Iron Ore</t>
  </si>
  <si>
    <t>768 Coal</t>
  </si>
  <si>
    <t>150 Stem</t>
  </si>
  <si>
    <t>Steel mold OK</t>
  </si>
  <si>
    <t>112 Stone of Purity</t>
  </si>
  <si>
    <t>1156 Varnish</t>
  </si>
  <si>
    <t>3360 Animal Bone</t>
  </si>
  <si>
    <t>ou Coarse Bone Powder</t>
  </si>
  <si>
    <t>http://lineage.pmfun.com/loc/21305/eye-of-pilgrim.html</t>
  </si>
  <si>
    <t>60 Adamantite Nugget</t>
  </si>
  <si>
    <t>http://lineage.pmfun.com/loc/21088/bloody-banshee.html</t>
  </si>
  <si>
    <t>56 Enria</t>
  </si>
  <si>
    <t>http://lineage.pmfun.com/npc/21302/eye-of-watchman.html</t>
  </si>
  <si>
    <t>60 Mold Hardener</t>
  </si>
  <si>
    <t>13 Tallum Blade Edge</t>
  </si>
  <si>
    <t>287 Mithril Ore</t>
  </si>
  <si>
    <t>&lt; avec &gt; des durable metal plate (*5)</t>
  </si>
  <si>
    <t>2050 Thread</t>
  </si>
  <si>
    <t>82 Oriharukon Ore</t>
  </si>
  <si>
    <t>738 Charcoal</t>
  </si>
  <si>
    <t>143 Gemstone B</t>
  </si>
  <si>
    <t>192 Crystal: B-Grade</t>
  </si>
  <si>
    <t>Durable</t>
  </si>
  <si>
    <t>5 Mithril Ore</t>
  </si>
  <si>
    <t>5 Metallic Thread</t>
  </si>
  <si>
    <t>5 iron ore</t>
  </si>
  <si>
    <t>Metallic Thread</t>
  </si>
  <si>
    <t>10 thread</t>
  </si>
  <si>
    <t>10 Thread</t>
  </si>
  <si>
    <t>Synthetic cokes</t>
  </si>
  <si>
    <t>1 Oriharukon Ore</t>
  </si>
  <si>
    <t>3 cokes</t>
  </si>
  <si>
    <t>3 Coal</t>
  </si>
  <si>
    <t>3 charcoal</t>
  </si>
  <si>
    <t>Steel</t>
  </si>
  <si>
    <t>5 Varnish</t>
  </si>
  <si>
    <t>1 Varnish of Purity</t>
  </si>
  <si>
    <t>1 Stone of Purity </t>
  </si>
  <si>
    <t>3 Varnish</t>
  </si>
  <si>
    <t>3 Coarse Bone Powder</t>
  </si>
  <si>
    <t xml:space="preserve">10 Animal Bone </t>
  </si>
  <si>
    <t>Tallum</t>
  </si>
  <si>
    <t>1 Recipe: Tallum Blade(60%)</t>
  </si>
  <si>
    <t>3 Craftsman Mold</t>
  </si>
  <si>
    <t>2 Artisan's Frame (6 total)</t>
  </si>
  <si>
    <t>1 Steel Mold (6 total)</t>
  </si>
  <si>
    <t>5 Varnish of purity (30 total)</t>
  </si>
  <si>
    <t>10 Adamantite Nugget</t>
  </si>
  <si>
    <t>5 Enria</t>
  </si>
  <si>
    <t>20 Mold Hardener</t>
  </si>
  <si>
    <t>41 Enria (78 autre DLE)</t>
  </si>
  <si>
    <t>41 Durable Metal Plate (78)</t>
  </si>
  <si>
    <t>PAS DE RECIPE</t>
  </si>
  <si>
    <t>82 Synthetic Cokes (156)</t>
  </si>
  <si>
    <t>1 Oriharukon Ore </t>
  </si>
  <si>
    <t>3 Cokes</t>
  </si>
  <si>
    <t>82 Mithril Alloy</t>
  </si>
  <si>
    <t>1 Mithril Ore</t>
  </si>
  <si>
    <t>2 Steel </t>
  </si>
  <si>
    <t>Dualsword Craft Stamp </t>
  </si>
  <si>
    <t>Pour les 3</t>
  </si>
  <si>
    <t>Artisan's Frame (6 total)</t>
  </si>
  <si>
    <t>warlord</t>
  </si>
  <si>
    <t>Mithril Alloy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</si>
</sst>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rgb="FFFFFFFF"/>
      <name val="Arial"/>
      <family val="2"/>
    </font>
    <font>
      <i/>
      <u/>
      <sz val="11"/>
      <name val="Calibri"/>
      <family val="2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3" fillId="0" borderId="0" xfId="1" applyFont="1" applyAlignment="1" applyProtection="1"/>
    <xf numFmtId="0" fontId="4" fillId="0" borderId="0" xfId="0" applyFont="1"/>
    <xf numFmtId="0" fontId="1" fillId="0" borderId="0" xfId="1" applyAlignment="1" applyProtection="1">
      <alignment horizontal="left" wrapText="1" indent="1"/>
    </xf>
    <xf numFmtId="0" fontId="0" fillId="0" borderId="1" xfId="0" applyBorder="1"/>
    <xf numFmtId="0" fontId="0" fillId="4" borderId="1" xfId="0" applyFill="1" applyBorder="1"/>
    <xf numFmtId="0" fontId="0" fillId="2" borderId="1" xfId="0" applyFill="1" applyBorder="1"/>
    <xf numFmtId="0" fontId="5" fillId="3" borderId="0" xfId="1" applyFont="1" applyFill="1" applyAlignment="1" applyProtection="1"/>
    <xf numFmtId="0" fontId="6" fillId="3" borderId="0" xfId="0" applyFont="1" applyFill="1"/>
    <xf numFmtId="0" fontId="6" fillId="3" borderId="1" xfId="0" applyFont="1" applyFill="1" applyBorder="1"/>
    <xf numFmtId="0" fontId="7" fillId="0" borderId="0" xfId="0" applyFont="1"/>
    <xf numFmtId="0" fontId="8" fillId="0" borderId="0" xfId="1" applyFont="1" applyFill="1" applyAlignment="1" applyProtection="1"/>
    <xf numFmtId="0" fontId="0" fillId="4" borderId="0" xfId="0" applyFill="1"/>
    <xf numFmtId="0" fontId="6" fillId="0" borderId="0" xfId="0" applyFont="1" applyFill="1"/>
    <xf numFmtId="0" fontId="9" fillId="0" borderId="0" xfId="0" applyFont="1"/>
    <xf numFmtId="0" fontId="0" fillId="0" borderId="0" xfId="0" applyFont="1"/>
    <xf numFmtId="0" fontId="0" fillId="0" borderId="0" xfId="0" applyFont="1" applyFill="1"/>
    <xf numFmtId="0" fontId="3" fillId="0" borderId="0" xfId="1" applyFont="1" applyFill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ineage.pmfun.com/item/5550/durable-metal-plate.html" TargetMode="External"/><Relationship Id="rId13" Type="http://schemas.openxmlformats.org/officeDocument/2006/relationships/hyperlink" Target="http://lineage.pmfun.com/item/1879/cokes.html" TargetMode="External"/><Relationship Id="rId18" Type="http://schemas.openxmlformats.org/officeDocument/2006/relationships/hyperlink" Target="http://lineage.pmfun.com/item/1887/varnish-of-purity.html" TargetMode="External"/><Relationship Id="rId3" Type="http://schemas.openxmlformats.org/officeDocument/2006/relationships/hyperlink" Target="http://lineage.pmfun.com/item/4047/craftsman-mold.html" TargetMode="External"/><Relationship Id="rId21" Type="http://schemas.openxmlformats.org/officeDocument/2006/relationships/hyperlink" Target="http://lineage.pmfun.com/item/1881/coarse-bone-powder.html" TargetMode="External"/><Relationship Id="rId7" Type="http://schemas.openxmlformats.org/officeDocument/2006/relationships/hyperlink" Target="http://lineage.pmfun.com/item/4042/enria.html" TargetMode="External"/><Relationship Id="rId12" Type="http://schemas.openxmlformats.org/officeDocument/2006/relationships/hyperlink" Target="http://lineage.pmfun.com/item/1874/oriharukon-ore.html" TargetMode="External"/><Relationship Id="rId17" Type="http://schemas.openxmlformats.org/officeDocument/2006/relationships/hyperlink" Target="http://lineage.pmfun.com/item/1876/mithril-ore.html" TargetMode="External"/><Relationship Id="rId2" Type="http://schemas.openxmlformats.org/officeDocument/2006/relationships/hyperlink" Target="http://lineage.pmfun.com/item/4047/craftsman-mold.html" TargetMode="External"/><Relationship Id="rId16" Type="http://schemas.openxmlformats.org/officeDocument/2006/relationships/hyperlink" Target="http://lineage.pmfun.com/item/1887/varnish-of-purity.html" TargetMode="External"/><Relationship Id="rId20" Type="http://schemas.openxmlformats.org/officeDocument/2006/relationships/hyperlink" Target="http://lineage.pmfun.com/item/1865/varnish.html" TargetMode="External"/><Relationship Id="rId1" Type="http://schemas.openxmlformats.org/officeDocument/2006/relationships/hyperlink" Target="http://lineage.pmfun.com/item/5470/recipe-tallum-blade.html" TargetMode="External"/><Relationship Id="rId6" Type="http://schemas.openxmlformats.org/officeDocument/2006/relationships/hyperlink" Target="http://lineage.pmfun.com/item/5548/tallum-blade-edge.html" TargetMode="External"/><Relationship Id="rId11" Type="http://schemas.openxmlformats.org/officeDocument/2006/relationships/hyperlink" Target="http://lineage.pmfun.com/item/1888/synthetic-cokes.html" TargetMode="External"/><Relationship Id="rId5" Type="http://schemas.openxmlformats.org/officeDocument/2006/relationships/hyperlink" Target="http://lineage.pmfun.com/item/4041/mold-hardener.html" TargetMode="External"/><Relationship Id="rId15" Type="http://schemas.openxmlformats.org/officeDocument/2006/relationships/hyperlink" Target="http://lineage.pmfun.com/item/1876/mithril-ore.html" TargetMode="External"/><Relationship Id="rId10" Type="http://schemas.openxmlformats.org/officeDocument/2006/relationships/hyperlink" Target="http://lineage.pmfun.com/item/5549/metallic-thread.html" TargetMode="External"/><Relationship Id="rId19" Type="http://schemas.openxmlformats.org/officeDocument/2006/relationships/hyperlink" Target="http://lineage.pmfun.com/item/1875/stone-of-purity.html" TargetMode="External"/><Relationship Id="rId4" Type="http://schemas.openxmlformats.org/officeDocument/2006/relationships/hyperlink" Target="http://lineage.pmfun.com/item/4042/enria.html" TargetMode="External"/><Relationship Id="rId9" Type="http://schemas.openxmlformats.org/officeDocument/2006/relationships/hyperlink" Target="http://lineage.pmfun.com/item/1876/mithril-ore.html" TargetMode="External"/><Relationship Id="rId14" Type="http://schemas.openxmlformats.org/officeDocument/2006/relationships/hyperlink" Target="http://lineage.pmfun.com/item/1890/mithril-alloy.html" TargetMode="External"/><Relationship Id="rId22" Type="http://schemas.openxmlformats.org/officeDocument/2006/relationships/hyperlink" Target="http://base.l2j.ru/graciafinal/index.php?p=2&amp;id=512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lineage.pmfun.com/item/4042/enria.html" TargetMode="External"/><Relationship Id="rId13" Type="http://schemas.openxmlformats.org/officeDocument/2006/relationships/hyperlink" Target="http://lineage.pmfun.com/item/1874/oriharukon-ore.html" TargetMode="External"/><Relationship Id="rId18" Type="http://schemas.openxmlformats.org/officeDocument/2006/relationships/hyperlink" Target="http://lineage.pmfun.com/item/1876/mithril-ore.html" TargetMode="External"/><Relationship Id="rId26" Type="http://schemas.openxmlformats.org/officeDocument/2006/relationships/hyperlink" Target="http://lineage.pmfun.com/item/1876/mithril-ore.html" TargetMode="External"/><Relationship Id="rId3" Type="http://schemas.openxmlformats.org/officeDocument/2006/relationships/hyperlink" Target="http://lineage.pmfun.com/item/1864/stem.html" TargetMode="External"/><Relationship Id="rId21" Type="http://schemas.openxmlformats.org/officeDocument/2006/relationships/hyperlink" Target="http://lineage.pmfun.com/item/1875/stone-of-purity.html" TargetMode="External"/><Relationship Id="rId7" Type="http://schemas.openxmlformats.org/officeDocument/2006/relationships/hyperlink" Target="http://lineage.pmfun.com/item/1877/adamantite-nugget.html" TargetMode="External"/><Relationship Id="rId12" Type="http://schemas.openxmlformats.org/officeDocument/2006/relationships/hyperlink" Target="http://lineage.pmfun.com/item/1868/thread.html" TargetMode="External"/><Relationship Id="rId17" Type="http://schemas.openxmlformats.org/officeDocument/2006/relationships/hyperlink" Target="http://lineage.pmfun.com/item/5470/recipe-tallum-blade.html" TargetMode="External"/><Relationship Id="rId25" Type="http://schemas.openxmlformats.org/officeDocument/2006/relationships/hyperlink" Target="http://lineage.pmfun.com/item/1890/mithril-alloy.html" TargetMode="External"/><Relationship Id="rId2" Type="http://schemas.openxmlformats.org/officeDocument/2006/relationships/hyperlink" Target="http://lineage.pmfun.com/item/1870/coal.html" TargetMode="External"/><Relationship Id="rId16" Type="http://schemas.openxmlformats.org/officeDocument/2006/relationships/hyperlink" Target="http://lineage.pmfun.com/item/1460/crystal-bgrade.html" TargetMode="External"/><Relationship Id="rId20" Type="http://schemas.openxmlformats.org/officeDocument/2006/relationships/hyperlink" Target="http://lineage.pmfun.com/item/1887/varnish-of-purity.html" TargetMode="External"/><Relationship Id="rId1" Type="http://schemas.openxmlformats.org/officeDocument/2006/relationships/hyperlink" Target="http://lineage.pmfun.com/item/1869/iron-ore.html" TargetMode="External"/><Relationship Id="rId6" Type="http://schemas.openxmlformats.org/officeDocument/2006/relationships/hyperlink" Target="http://lineage.pmfun.com/item/1872/animal-bone.html" TargetMode="External"/><Relationship Id="rId11" Type="http://schemas.openxmlformats.org/officeDocument/2006/relationships/hyperlink" Target="http://lineage.pmfun.com/item/1876/mithril-ore.html" TargetMode="External"/><Relationship Id="rId24" Type="http://schemas.openxmlformats.org/officeDocument/2006/relationships/hyperlink" Target="http://lineage.pmfun.com/item/4047/craftsman-mold.html" TargetMode="External"/><Relationship Id="rId5" Type="http://schemas.openxmlformats.org/officeDocument/2006/relationships/hyperlink" Target="http://lineage.pmfun.com/item/1865/varnish.html" TargetMode="External"/><Relationship Id="rId15" Type="http://schemas.openxmlformats.org/officeDocument/2006/relationships/hyperlink" Target="http://lineage.pmfun.com/item/2132/gemstone-b.html" TargetMode="External"/><Relationship Id="rId23" Type="http://schemas.openxmlformats.org/officeDocument/2006/relationships/hyperlink" Target="http://lineage.pmfun.com/item/1881/coarse-bone-powder.html" TargetMode="External"/><Relationship Id="rId10" Type="http://schemas.openxmlformats.org/officeDocument/2006/relationships/hyperlink" Target="http://lineage.pmfun.com/item/5548/tallum-blade-edge.html" TargetMode="External"/><Relationship Id="rId19" Type="http://schemas.openxmlformats.org/officeDocument/2006/relationships/hyperlink" Target="http://lineage.pmfun.com/item/5549/metallic-thread.html" TargetMode="External"/><Relationship Id="rId4" Type="http://schemas.openxmlformats.org/officeDocument/2006/relationships/hyperlink" Target="http://lineage.pmfun.com/item/1875/stone-of-purity.html" TargetMode="External"/><Relationship Id="rId9" Type="http://schemas.openxmlformats.org/officeDocument/2006/relationships/hyperlink" Target="http://lineage.pmfun.com/item/4041/mold-hardener.html" TargetMode="External"/><Relationship Id="rId14" Type="http://schemas.openxmlformats.org/officeDocument/2006/relationships/hyperlink" Target="http://lineage.pmfun.com/item/1871/charcoal.html" TargetMode="External"/><Relationship Id="rId22" Type="http://schemas.openxmlformats.org/officeDocument/2006/relationships/hyperlink" Target="http://lineage.pmfun.com/item/1865/varnish.html" TargetMode="External"/><Relationship Id="rId27" Type="http://schemas.openxmlformats.org/officeDocument/2006/relationships/hyperlink" Target="http://lineage.pmfun.com/item/1887/varnish-of-purit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opLeftCell="A11" workbookViewId="0">
      <selection activeCell="B19" sqref="B19:C25"/>
    </sheetView>
  </sheetViews>
  <sheetFormatPr baseColWidth="10" defaultRowHeight="15"/>
  <cols>
    <col min="2" max="2" width="22.5703125" bestFit="1" customWidth="1"/>
    <col min="3" max="3" width="20.85546875" bestFit="1" customWidth="1"/>
    <col min="4" max="4" width="15.140625" bestFit="1" customWidth="1"/>
  </cols>
  <sheetData>
    <row r="1" spans="1:7" ht="15.75">
      <c r="A1" s="1" t="s">
        <v>65</v>
      </c>
      <c r="B1" s="15" t="s">
        <v>44</v>
      </c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2" t="s">
        <v>45</v>
      </c>
      <c r="C3" s="1"/>
      <c r="D3" s="1"/>
      <c r="E3" s="1"/>
      <c r="F3" s="4"/>
      <c r="G3" s="1"/>
    </row>
    <row r="4" spans="1:7">
      <c r="A4" s="1"/>
      <c r="B4" s="2" t="s">
        <v>46</v>
      </c>
      <c r="C4" s="1"/>
      <c r="D4" s="1"/>
      <c r="E4" s="1"/>
      <c r="F4" s="4"/>
      <c r="G4" s="1"/>
    </row>
    <row r="5" spans="1:7">
      <c r="A5" s="1"/>
      <c r="B5" s="1"/>
      <c r="C5" s="2" t="s">
        <v>47</v>
      </c>
      <c r="D5" s="1"/>
      <c r="E5" s="1"/>
      <c r="F5" s="1"/>
      <c r="G5" s="1"/>
    </row>
    <row r="6" spans="1:7">
      <c r="A6" s="1"/>
      <c r="B6" s="1"/>
      <c r="C6" s="16"/>
      <c r="D6" s="17" t="s">
        <v>48</v>
      </c>
      <c r="E6" s="1"/>
      <c r="F6" s="4"/>
      <c r="G6" s="1"/>
    </row>
    <row r="7" spans="1:7">
      <c r="A7" s="1"/>
      <c r="B7" s="1"/>
      <c r="C7" s="1"/>
      <c r="D7" s="1" t="s">
        <v>49</v>
      </c>
      <c r="E7" s="1"/>
      <c r="F7" s="4"/>
      <c r="G7" s="1"/>
    </row>
    <row r="8" spans="1:7">
      <c r="A8" s="1"/>
      <c r="B8" s="1"/>
      <c r="C8" s="1"/>
      <c r="D8" s="1" t="s">
        <v>50</v>
      </c>
      <c r="E8" s="1"/>
      <c r="F8" s="4"/>
      <c r="G8" s="1"/>
    </row>
    <row r="9" spans="1:7">
      <c r="A9" s="1"/>
      <c r="B9" s="1"/>
      <c r="C9" s="2" t="s">
        <v>51</v>
      </c>
      <c r="D9" s="1"/>
      <c r="E9" s="1"/>
      <c r="F9" s="18"/>
      <c r="G9" s="1"/>
    </row>
    <row r="10" spans="1:7">
      <c r="A10" s="1"/>
      <c r="B10" s="1"/>
      <c r="C10" s="2" t="s">
        <v>52</v>
      </c>
      <c r="D10" s="1"/>
      <c r="E10" s="1"/>
      <c r="F10" s="4"/>
      <c r="G10" s="1"/>
    </row>
    <row r="11" spans="1:7">
      <c r="A11" s="1"/>
      <c r="B11" s="2" t="s">
        <v>17</v>
      </c>
      <c r="C11" s="1"/>
      <c r="D11" s="1"/>
      <c r="E11" s="1"/>
      <c r="F11" s="4"/>
      <c r="G11" s="1"/>
    </row>
    <row r="12" spans="1:7">
      <c r="A12" s="1"/>
      <c r="B12" s="2" t="s">
        <v>53</v>
      </c>
      <c r="C12" s="1"/>
      <c r="D12" s="1"/>
      <c r="E12" s="1"/>
      <c r="F12" s="4"/>
      <c r="G12" s="1"/>
    </row>
    <row r="13" spans="1:7">
      <c r="A13" s="1"/>
      <c r="B13" s="2" t="s">
        <v>54</v>
      </c>
      <c r="C13" s="1"/>
      <c r="D13" s="1"/>
      <c r="E13" s="1"/>
      <c r="F13" s="1"/>
      <c r="G13" s="1"/>
    </row>
    <row r="14" spans="1:7">
      <c r="A14" s="1"/>
      <c r="B14" s="1"/>
      <c r="C14" s="2" t="s">
        <v>26</v>
      </c>
      <c r="D14" s="1"/>
      <c r="E14" s="1"/>
      <c r="F14" s="4"/>
      <c r="G14" s="1"/>
    </row>
    <row r="15" spans="1:7">
      <c r="A15" s="1"/>
      <c r="B15" s="1"/>
      <c r="C15" s="2" t="s">
        <v>27</v>
      </c>
      <c r="D15" s="1" t="s">
        <v>55</v>
      </c>
      <c r="E15" s="1"/>
      <c r="F15" s="4"/>
      <c r="G15" s="1"/>
    </row>
    <row r="16" spans="1:7">
      <c r="A16" s="1"/>
      <c r="B16" s="2" t="s">
        <v>56</v>
      </c>
      <c r="C16" s="1"/>
      <c r="D16" s="1"/>
      <c r="E16" s="1"/>
      <c r="F16" s="4"/>
      <c r="G16" s="1"/>
    </row>
    <row r="17" spans="1:8">
      <c r="A17" s="1"/>
      <c r="B17" s="1"/>
      <c r="C17" s="2" t="s">
        <v>57</v>
      </c>
      <c r="D17" s="1"/>
      <c r="E17" s="1"/>
      <c r="F17" s="4"/>
      <c r="G17" s="1"/>
      <c r="H17" s="1"/>
    </row>
    <row r="18" spans="1:8">
      <c r="A18" s="1"/>
      <c r="B18" s="1"/>
      <c r="C18" s="2" t="s">
        <v>58</v>
      </c>
      <c r="D18" s="1"/>
      <c r="E18" s="1"/>
      <c r="F18" s="4"/>
      <c r="G18" s="1"/>
      <c r="H18" s="1"/>
    </row>
    <row r="19" spans="1:8">
      <c r="A19" s="1"/>
      <c r="B19" s="2" t="s">
        <v>59</v>
      </c>
      <c r="C19" s="1"/>
      <c r="D19" s="1"/>
      <c r="E19" s="1"/>
      <c r="F19" s="1"/>
      <c r="G19" s="1"/>
      <c r="H19" s="1"/>
    </row>
    <row r="20" spans="1:8">
      <c r="A20" s="1"/>
      <c r="B20" s="6"/>
      <c r="C20" s="2" t="s">
        <v>60</v>
      </c>
      <c r="D20" s="1"/>
      <c r="E20" s="1"/>
      <c r="F20" s="1"/>
      <c r="G20" s="1"/>
      <c r="H20" s="1"/>
    </row>
    <row r="21" spans="1:8">
      <c r="A21" s="1"/>
      <c r="B21" s="2"/>
      <c r="C21" s="2" t="s">
        <v>39</v>
      </c>
      <c r="D21" s="1"/>
      <c r="E21" s="1"/>
      <c r="F21" s="1"/>
      <c r="G21" s="1"/>
      <c r="H21" s="1"/>
    </row>
    <row r="22" spans="1:8">
      <c r="A22" s="1"/>
      <c r="B22" s="2"/>
      <c r="C22" s="2"/>
      <c r="D22" s="2" t="s">
        <v>40</v>
      </c>
      <c r="E22" s="1"/>
      <c r="F22" s="5"/>
      <c r="G22" s="3"/>
      <c r="H22" s="3"/>
    </row>
    <row r="23" spans="1:8">
      <c r="A23" s="1"/>
      <c r="B23" s="1"/>
      <c r="C23" s="2"/>
      <c r="D23" s="2" t="s">
        <v>41</v>
      </c>
      <c r="E23" s="1"/>
      <c r="F23" s="5"/>
      <c r="G23" s="3"/>
      <c r="H23" s="3"/>
    </row>
    <row r="24" spans="1:8">
      <c r="A24" s="1"/>
      <c r="B24" s="2"/>
      <c r="C24" s="2"/>
      <c r="D24" s="2" t="s">
        <v>42</v>
      </c>
      <c r="E24" s="1" t="s">
        <v>43</v>
      </c>
      <c r="F24" s="5"/>
      <c r="G24" s="3"/>
      <c r="H24" s="3"/>
    </row>
    <row r="25" spans="1:8">
      <c r="A25" s="1"/>
      <c r="B25" s="1"/>
      <c r="C25" s="2" t="s">
        <v>61</v>
      </c>
      <c r="D25" s="1"/>
      <c r="E25" s="1"/>
      <c r="F25" s="5"/>
      <c r="G25" s="3"/>
      <c r="H25" s="3"/>
    </row>
    <row r="26" spans="1:8">
      <c r="A26" s="1"/>
      <c r="B26" s="2" t="s">
        <v>23</v>
      </c>
      <c r="C26" s="1"/>
      <c r="D26" s="1"/>
      <c r="E26" s="1"/>
      <c r="F26" s="5"/>
      <c r="G26" s="3"/>
      <c r="H26" s="3"/>
    </row>
    <row r="27" spans="1:8">
      <c r="A27" s="1"/>
      <c r="B27" s="2" t="s">
        <v>24</v>
      </c>
      <c r="C27" s="1"/>
      <c r="D27" s="1"/>
      <c r="E27" s="1"/>
      <c r="F27" s="5"/>
      <c r="G27" s="3"/>
      <c r="H27" s="3"/>
    </row>
    <row r="28" spans="1:8">
      <c r="A28" s="1"/>
      <c r="B28" s="1"/>
      <c r="C28" s="1"/>
      <c r="D28" s="1"/>
      <c r="E28" s="1"/>
      <c r="F28" s="5"/>
      <c r="G28" s="3"/>
      <c r="H28" s="3"/>
    </row>
    <row r="29" spans="1:8">
      <c r="A29" s="1"/>
      <c r="B29" s="1"/>
      <c r="C29" s="1"/>
      <c r="D29" s="1"/>
      <c r="E29" s="1"/>
      <c r="F29" s="5"/>
      <c r="G29" s="3"/>
      <c r="H29" s="3"/>
    </row>
    <row r="30" spans="1:8">
      <c r="A30" s="1"/>
      <c r="B30" s="1"/>
      <c r="C30" s="1"/>
      <c r="D30" s="1"/>
      <c r="E30" s="1"/>
      <c r="F30" s="5"/>
      <c r="G30" s="3"/>
      <c r="H30" s="3"/>
    </row>
    <row r="31" spans="1:8">
      <c r="A31" s="1"/>
      <c r="B31" s="2" t="s">
        <v>62</v>
      </c>
      <c r="C31" s="1"/>
      <c r="D31" s="1"/>
      <c r="E31" s="1"/>
      <c r="F31" s="5"/>
      <c r="G31" s="3"/>
      <c r="H31" s="3"/>
    </row>
    <row r="32" spans="1:8">
      <c r="A32" s="3"/>
      <c r="B32" s="3"/>
      <c r="C32" s="3"/>
      <c r="D32" s="3"/>
      <c r="E32" s="3"/>
      <c r="F32" s="5"/>
      <c r="G32" s="3"/>
      <c r="H32" s="3"/>
    </row>
    <row r="33" spans="1:8">
      <c r="A33" s="3"/>
      <c r="B33" s="3"/>
      <c r="C33" s="3"/>
      <c r="D33" s="3"/>
      <c r="E33" s="3"/>
      <c r="F33" s="5"/>
      <c r="G33" s="3"/>
      <c r="H33" s="3"/>
    </row>
    <row r="34" spans="1:8">
      <c r="A34" s="3"/>
      <c r="B34" s="6"/>
      <c r="C34" s="3"/>
      <c r="D34" s="3"/>
      <c r="E34" s="3"/>
      <c r="F34" s="5"/>
      <c r="G34" s="3"/>
      <c r="H34" s="3"/>
    </row>
    <row r="35" spans="1:8">
      <c r="A35" s="3"/>
      <c r="B35" s="6"/>
      <c r="C35" s="6"/>
      <c r="D35" s="3"/>
      <c r="E35" s="3"/>
      <c r="F35" s="5"/>
      <c r="G35" s="3"/>
      <c r="H35" s="3"/>
    </row>
    <row r="36" spans="1:8">
      <c r="A36" s="3"/>
      <c r="B36" s="6"/>
      <c r="C36" s="6"/>
      <c r="D36" s="3"/>
      <c r="E36" s="3"/>
      <c r="F36" s="5"/>
      <c r="G36" s="3"/>
      <c r="H36" s="3"/>
    </row>
    <row r="37" spans="1:8">
      <c r="A37" s="3"/>
      <c r="B37" s="6"/>
      <c r="C37" s="6"/>
      <c r="D37" s="3"/>
      <c r="E37" s="3"/>
      <c r="F37" s="5"/>
      <c r="G37" s="3"/>
      <c r="H37" s="3"/>
    </row>
  </sheetData>
  <hyperlinks>
    <hyperlink ref="B3" r:id="rId1" display="http://lineage.pmfun.com/item/5470/recipe-tallum-blade.html"/>
    <hyperlink ref="B4" r:id="rId2" display="http://lineage.pmfun.com/item/4047/craftsman-mold.html"/>
    <hyperlink ref="C5" r:id="rId3" display="http://lineage.pmfun.com/item/4047/craftsman-mold.html"/>
    <hyperlink ref="C9" r:id="rId4" display="http://lineage.pmfun.com/item/4042/enria.html"/>
    <hyperlink ref="C10" r:id="rId5" display="http://lineage.pmfun.com/item/4041/mold-hardener.html"/>
    <hyperlink ref="B11" r:id="rId6" display="http://lineage.pmfun.com/item/5548/tallum-blade-edge.html"/>
    <hyperlink ref="B12" r:id="rId7" display="http://lineage.pmfun.com/item/4042/enria.html"/>
    <hyperlink ref="B13" r:id="rId8" display="http://lineage.pmfun.com/item/5550/durable-metal-plate.html"/>
    <hyperlink ref="C14" r:id="rId9" display="http://lineage.pmfun.com/item/1876/mithril-ore.html"/>
    <hyperlink ref="C15" r:id="rId10" display="http://lineage.pmfun.com/item/5549/metallic-thread.html"/>
    <hyperlink ref="B16" r:id="rId11" display="http://lineage.pmfun.com/item/1888/synthetic-cokes.html"/>
    <hyperlink ref="C17" r:id="rId12" display="http://lineage.pmfun.com/item/1874/oriharukon-ore.html"/>
    <hyperlink ref="C18" r:id="rId13" display="http://lineage.pmfun.com/item/1879/cokes.html"/>
    <hyperlink ref="B19" r:id="rId14" display="http://lineage.pmfun.com/item/1890/mithril-alloy.html"/>
    <hyperlink ref="C20" r:id="rId15" display="http://lineage.pmfun.com/item/1876/mithril-ore.html"/>
    <hyperlink ref="C21" r:id="rId16" display="http://lineage.pmfun.com/item/1887/varnish-of-purity.html"/>
    <hyperlink ref="B26" r:id="rId17" display="http://lineage.pmfun.com/item/1876/mithril-ore.html"/>
    <hyperlink ref="B27" r:id="rId18" display="http://lineage.pmfun.com/item/1887/varnish-of-purity.html"/>
    <hyperlink ref="D22" r:id="rId19" display="http://lineage.pmfun.com/item/1875/stone-of-purity.html"/>
    <hyperlink ref="D23" r:id="rId20" display="http://lineage.pmfun.com/item/1865/varnish.html"/>
    <hyperlink ref="D24" r:id="rId21" display="http://lineage.pmfun.com/item/1881/coarse-bone-powder.html"/>
    <hyperlink ref="B31" r:id="rId22" display="http://base.l2j.ru/graciafinal/index.php?p=2&amp;id=51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0"/>
  <sheetViews>
    <sheetView tabSelected="1" workbookViewId="0">
      <selection activeCell="E21" sqref="E21"/>
    </sheetView>
  </sheetViews>
  <sheetFormatPr baseColWidth="10" defaultRowHeight="15"/>
  <cols>
    <col min="2" max="2" width="22.5703125" bestFit="1" customWidth="1"/>
    <col min="4" max="4" width="15.140625" bestFit="1" customWidth="1"/>
  </cols>
  <sheetData>
    <row r="1" spans="1:8">
      <c r="A1" s="1" t="s">
        <v>0</v>
      </c>
      <c r="B1" s="7"/>
      <c r="C1" s="19" t="s">
        <v>63</v>
      </c>
      <c r="D1" s="1"/>
      <c r="E1" s="1"/>
      <c r="F1" s="1" t="s">
        <v>1</v>
      </c>
      <c r="G1" s="1"/>
      <c r="H1" s="1"/>
    </row>
    <row r="2" spans="1:8">
      <c r="A2" s="1"/>
      <c r="B2" s="2" t="s">
        <v>2</v>
      </c>
      <c r="C2" s="1">
        <v>3</v>
      </c>
      <c r="D2" s="1"/>
      <c r="E2" s="9">
        <f>C2-2</f>
        <v>1</v>
      </c>
      <c r="F2" s="4"/>
      <c r="G2" s="1"/>
      <c r="H2" s="1"/>
    </row>
    <row r="3" spans="1:8">
      <c r="A3" s="1"/>
      <c r="B3" s="2" t="s">
        <v>3</v>
      </c>
      <c r="C3" s="1">
        <f>1875*3</f>
        <v>5625</v>
      </c>
      <c r="D3" s="1"/>
      <c r="E3" s="10">
        <f>C3-30*3-(5*A31)-(E23*5)-(A22*5*5)-(A44*2*5)</f>
        <v>-5385</v>
      </c>
      <c r="F3" s="4">
        <v>1867</v>
      </c>
      <c r="G3" s="1"/>
      <c r="H3" s="1"/>
    </row>
    <row r="4" spans="1:8">
      <c r="A4" s="1"/>
      <c r="B4" s="2" t="s">
        <v>4</v>
      </c>
      <c r="C4" s="1">
        <f>768*3</f>
        <v>2304</v>
      </c>
      <c r="D4" s="1"/>
      <c r="E4" s="9">
        <f>C4-30*3-(3*3*A27)</f>
        <v>1845</v>
      </c>
      <c r="F4" s="4">
        <v>154</v>
      </c>
      <c r="G4" s="1"/>
      <c r="H4" s="1"/>
    </row>
    <row r="5" spans="1:8">
      <c r="A5" s="1"/>
      <c r="B5" s="2" t="s">
        <v>5</v>
      </c>
      <c r="C5" s="1">
        <f>150*3</f>
        <v>450</v>
      </c>
      <c r="D5" s="1" t="s">
        <v>6</v>
      </c>
      <c r="E5" s="10">
        <f>C5-150*3</f>
        <v>0</v>
      </c>
      <c r="F5" s="4"/>
      <c r="G5" s="1"/>
      <c r="H5" s="1"/>
    </row>
    <row r="6" spans="1:8">
      <c r="A6" s="1"/>
      <c r="B6" s="2" t="s">
        <v>7</v>
      </c>
      <c r="C6" s="1">
        <f>112*3</f>
        <v>336</v>
      </c>
      <c r="D6" s="1"/>
      <c r="E6" s="9">
        <f>C6-A39*5-A34-A44</f>
        <v>314</v>
      </c>
      <c r="F6" s="4">
        <v>93</v>
      </c>
      <c r="G6" s="1"/>
      <c r="H6" s="1"/>
    </row>
    <row r="7" spans="1:8">
      <c r="A7" s="1"/>
      <c r="B7" s="2" t="s">
        <v>8</v>
      </c>
      <c r="C7" s="1">
        <f>1156*3</f>
        <v>3468</v>
      </c>
      <c r="D7" s="1"/>
      <c r="E7" s="9">
        <f>C7-(A39*5*3)-(5*A31)-(A34*3)-(A44*5*2)</f>
        <v>1495</v>
      </c>
      <c r="F7" s="4">
        <v>452</v>
      </c>
      <c r="G7" s="1"/>
      <c r="H7" s="1"/>
    </row>
    <row r="8" spans="1:8">
      <c r="A8" s="1"/>
      <c r="B8" s="2" t="s">
        <v>9</v>
      </c>
      <c r="C8" s="1">
        <f>3360*3</f>
        <v>10080</v>
      </c>
      <c r="D8" s="1"/>
      <c r="E8" s="9">
        <f>C8-(3*A39*5*10)-(3*(A34+A44)*10)</f>
        <v>9420</v>
      </c>
      <c r="F8" s="4">
        <v>828</v>
      </c>
      <c r="G8" s="1"/>
      <c r="H8" s="1"/>
    </row>
    <row r="9" spans="1:8">
      <c r="A9" s="1"/>
      <c r="B9" s="12" t="s">
        <v>10</v>
      </c>
      <c r="C9" s="13">
        <f>C8/10</f>
        <v>1008</v>
      </c>
      <c r="D9" s="13"/>
      <c r="E9" s="14">
        <f>E8/10</f>
        <v>942</v>
      </c>
      <c r="F9" s="13">
        <v>6</v>
      </c>
      <c r="G9" s="1"/>
      <c r="H9" s="1"/>
    </row>
    <row r="10" spans="1:8">
      <c r="A10" s="1" t="s">
        <v>11</v>
      </c>
      <c r="B10" s="2" t="s">
        <v>12</v>
      </c>
      <c r="C10" s="1">
        <f>60*3</f>
        <v>180</v>
      </c>
      <c r="D10" s="1"/>
      <c r="E10" s="11">
        <f>C10-10</f>
        <v>170</v>
      </c>
      <c r="F10" s="4">
        <v>12</v>
      </c>
      <c r="G10" s="1"/>
      <c r="H10" s="1"/>
    </row>
    <row r="11" spans="1:8">
      <c r="A11" s="1" t="s">
        <v>13</v>
      </c>
      <c r="B11" s="2" t="s">
        <v>14</v>
      </c>
      <c r="C11" s="1">
        <f>56*3</f>
        <v>168</v>
      </c>
      <c r="D11" s="1"/>
      <c r="E11" s="11">
        <f>C11-17</f>
        <v>151</v>
      </c>
      <c r="F11" s="4">
        <v>58</v>
      </c>
      <c r="G11" s="1"/>
      <c r="H11" s="1"/>
    </row>
    <row r="12" spans="1:8">
      <c r="A12" s="1" t="s">
        <v>15</v>
      </c>
      <c r="B12" s="2" t="s">
        <v>16</v>
      </c>
      <c r="C12" s="1">
        <f>60*3</f>
        <v>180</v>
      </c>
      <c r="D12" s="1"/>
      <c r="E12" s="11">
        <f>C12</f>
        <v>180</v>
      </c>
      <c r="F12" s="4">
        <v>59</v>
      </c>
      <c r="G12" s="1"/>
      <c r="H12" s="1"/>
    </row>
    <row r="13" spans="1:8">
      <c r="A13" s="1"/>
      <c r="B13" s="2" t="s">
        <v>17</v>
      </c>
      <c r="C13" s="1">
        <f>13*3</f>
        <v>39</v>
      </c>
      <c r="D13" s="1"/>
      <c r="E13" s="10">
        <f>C13-39</f>
        <v>0</v>
      </c>
      <c r="F13" s="4"/>
      <c r="G13" s="1"/>
      <c r="H13" s="1"/>
    </row>
    <row r="14" spans="1:8">
      <c r="A14" s="1"/>
      <c r="B14" s="2" t="s">
        <v>18</v>
      </c>
      <c r="C14" s="1">
        <f>287*3</f>
        <v>861</v>
      </c>
      <c r="D14" s="1"/>
      <c r="E14" s="11">
        <f>C14-(A22*5)-A44</f>
        <v>290</v>
      </c>
      <c r="F14" s="4">
        <v>51</v>
      </c>
      <c r="G14" s="1" t="s">
        <v>19</v>
      </c>
      <c r="H14" s="1"/>
    </row>
    <row r="15" spans="1:8">
      <c r="A15" s="1"/>
      <c r="B15" s="2" t="s">
        <v>20</v>
      </c>
      <c r="C15" s="1">
        <f>2050*3</f>
        <v>6150</v>
      </c>
      <c r="D15" s="1"/>
      <c r="E15" s="10">
        <f>C15-(E23*10)-(11*5*10)</f>
        <v>-6760</v>
      </c>
      <c r="F15" s="4">
        <v>570</v>
      </c>
      <c r="G15" s="1"/>
      <c r="H15" s="1"/>
    </row>
    <row r="16" spans="1:8">
      <c r="A16" s="1"/>
      <c r="B16" s="2" t="s">
        <v>21</v>
      </c>
      <c r="C16" s="1">
        <f>82*3</f>
        <v>246</v>
      </c>
      <c r="D16" s="1"/>
      <c r="E16" s="11">
        <f>C16- 20</f>
        <v>226</v>
      </c>
      <c r="F16" s="4">
        <v>24</v>
      </c>
      <c r="G16" s="1"/>
      <c r="H16" s="1"/>
    </row>
    <row r="17" spans="1:8">
      <c r="A17" s="1"/>
      <c r="B17" s="2" t="s">
        <v>22</v>
      </c>
      <c r="C17" s="1">
        <f>738*3</f>
        <v>2214</v>
      </c>
      <c r="D17" s="1"/>
      <c r="E17" s="9">
        <f>C17-(A27*3*3)</f>
        <v>1845</v>
      </c>
      <c r="F17" s="4">
        <v>616</v>
      </c>
      <c r="G17" s="1"/>
      <c r="H17" s="1"/>
    </row>
    <row r="18" spans="1:8">
      <c r="A18" s="1"/>
      <c r="B18" s="2" t="s">
        <v>23</v>
      </c>
      <c r="C18" s="1">
        <f>143*3</f>
        <v>429</v>
      </c>
      <c r="D18" s="1"/>
      <c r="E18" s="9">
        <f>C18</f>
        <v>429</v>
      </c>
      <c r="F18" s="4">
        <v>100</v>
      </c>
      <c r="G18" s="1"/>
      <c r="H18" s="1"/>
    </row>
    <row r="19" spans="1:8">
      <c r="A19" s="1"/>
      <c r="B19" s="2" t="s">
        <v>24</v>
      </c>
      <c r="C19" s="1">
        <f>192*3</f>
        <v>576</v>
      </c>
      <c r="D19" s="1"/>
      <c r="E19" s="9">
        <f>C19</f>
        <v>576</v>
      </c>
      <c r="F19" s="4"/>
      <c r="G19" s="1"/>
      <c r="H19" s="1"/>
    </row>
    <row r="20" spans="1:8">
      <c r="A20" s="1"/>
      <c r="B20" s="8"/>
      <c r="C20" s="1"/>
      <c r="D20" s="1"/>
      <c r="E20" s="1"/>
      <c r="F20" s="4"/>
      <c r="G20" s="1"/>
      <c r="H20" s="1"/>
    </row>
    <row r="21" spans="1:8">
      <c r="A21" s="1"/>
      <c r="B21" s="8"/>
      <c r="C21" s="1"/>
      <c r="D21" s="1"/>
      <c r="E21" s="1"/>
      <c r="F21" s="4"/>
      <c r="G21" s="1"/>
      <c r="H21" s="1"/>
    </row>
    <row r="22" spans="1:8">
      <c r="A22" s="3">
        <v>112</v>
      </c>
      <c r="B22" s="3" t="s">
        <v>25</v>
      </c>
      <c r="C22" s="6" t="s">
        <v>26</v>
      </c>
      <c r="D22" s="3"/>
      <c r="E22" s="3"/>
      <c r="F22" s="5"/>
      <c r="G22" s="3"/>
      <c r="H22" s="3"/>
    </row>
    <row r="23" spans="1:8">
      <c r="A23" s="3">
        <f>41*3</f>
        <v>123</v>
      </c>
      <c r="B23" s="3"/>
      <c r="C23" s="6" t="s">
        <v>27</v>
      </c>
      <c r="D23" s="3" t="s">
        <v>28</v>
      </c>
      <c r="E23" s="3">
        <v>1236</v>
      </c>
      <c r="F23" s="5"/>
      <c r="G23" s="3" t="s">
        <v>29</v>
      </c>
      <c r="H23" s="3" t="s">
        <v>28</v>
      </c>
    </row>
    <row r="24" spans="1:8">
      <c r="A24" s="3"/>
      <c r="B24" s="3"/>
      <c r="C24" s="3"/>
      <c r="D24" s="3" t="s">
        <v>30</v>
      </c>
      <c r="E24" s="3"/>
      <c r="F24" s="5"/>
      <c r="G24" s="3"/>
      <c r="H24" s="3" t="s">
        <v>31</v>
      </c>
    </row>
    <row r="25" spans="1:8">
      <c r="A25" s="3"/>
      <c r="B25" s="3"/>
      <c r="C25" s="3"/>
      <c r="D25" s="3"/>
      <c r="E25" s="3"/>
      <c r="F25" s="5"/>
      <c r="G25" s="3"/>
      <c r="H25" s="3"/>
    </row>
    <row r="26" spans="1:8">
      <c r="A26" s="3"/>
      <c r="B26" s="3"/>
      <c r="C26" s="3"/>
      <c r="D26" s="3"/>
      <c r="E26" s="3"/>
      <c r="F26" s="5"/>
      <c r="G26" s="3"/>
      <c r="H26" s="3"/>
    </row>
    <row r="27" spans="1:8">
      <c r="A27" s="3">
        <v>41</v>
      </c>
      <c r="B27" s="3" t="s">
        <v>32</v>
      </c>
      <c r="C27" s="3" t="s">
        <v>33</v>
      </c>
      <c r="D27" s="3"/>
      <c r="E27" s="3"/>
      <c r="F27" s="5"/>
      <c r="G27" s="3"/>
      <c r="H27" s="3"/>
    </row>
    <row r="28" spans="1:8">
      <c r="A28" s="3">
        <f>82*3</f>
        <v>246</v>
      </c>
      <c r="B28" s="3"/>
      <c r="C28" s="3" t="s">
        <v>34</v>
      </c>
      <c r="D28" s="3" t="s">
        <v>35</v>
      </c>
      <c r="E28" s="3"/>
      <c r="F28" s="5"/>
      <c r="G28" s="3"/>
      <c r="H28" s="3"/>
    </row>
    <row r="29" spans="1:8">
      <c r="A29" s="3"/>
      <c r="B29" s="3"/>
      <c r="C29" s="3"/>
      <c r="D29" s="3" t="s">
        <v>36</v>
      </c>
      <c r="E29" s="3"/>
      <c r="F29" s="5"/>
      <c r="G29" s="3"/>
      <c r="H29" s="3"/>
    </row>
    <row r="30" spans="1:8">
      <c r="A30" s="3"/>
      <c r="B30" s="3"/>
      <c r="C30" s="3"/>
      <c r="D30" s="3"/>
      <c r="E30" s="3"/>
      <c r="F30" s="5"/>
      <c r="G30" s="3"/>
      <c r="H30" s="3"/>
    </row>
    <row r="31" spans="1:8">
      <c r="A31" s="3">
        <v>366</v>
      </c>
      <c r="B31" s="3" t="s">
        <v>37</v>
      </c>
      <c r="C31" s="3" t="s">
        <v>38</v>
      </c>
      <c r="D31" s="3"/>
      <c r="E31" s="3"/>
      <c r="F31" s="5"/>
      <c r="G31" s="3"/>
      <c r="H31" s="3"/>
    </row>
    <row r="32" spans="1:8">
      <c r="A32" s="3">
        <f>164*3-A44*2</f>
        <v>470</v>
      </c>
      <c r="B32" s="3"/>
      <c r="C32" s="3" t="s">
        <v>28</v>
      </c>
      <c r="D32" s="3"/>
      <c r="E32" s="3"/>
      <c r="F32" s="5"/>
      <c r="G32" s="3"/>
      <c r="H32" s="3"/>
    </row>
    <row r="33" spans="1:8">
      <c r="A33" s="3"/>
      <c r="B33" s="3"/>
      <c r="C33" s="3"/>
      <c r="D33" s="3"/>
      <c r="E33" s="3"/>
      <c r="F33" s="5"/>
      <c r="G33" s="3"/>
      <c r="H33" s="3"/>
    </row>
    <row r="34" spans="1:8">
      <c r="A34" s="3">
        <v>1</v>
      </c>
      <c r="B34" s="6" t="s">
        <v>39</v>
      </c>
      <c r="C34" s="3"/>
      <c r="D34" s="3"/>
      <c r="E34" s="3"/>
      <c r="F34" s="5"/>
      <c r="G34" s="3"/>
      <c r="H34" s="3"/>
    </row>
    <row r="35" spans="1:8">
      <c r="A35" s="3"/>
      <c r="B35" s="6"/>
      <c r="C35" s="6" t="s">
        <v>40</v>
      </c>
      <c r="D35" s="3"/>
      <c r="E35" s="3"/>
      <c r="F35" s="5"/>
      <c r="G35" s="3"/>
      <c r="H35" s="3"/>
    </row>
    <row r="36" spans="1:8">
      <c r="A36" s="3"/>
      <c r="B36" s="6"/>
      <c r="C36" s="6" t="s">
        <v>41</v>
      </c>
      <c r="D36" s="3"/>
      <c r="E36" s="3"/>
      <c r="F36" s="5"/>
      <c r="G36" s="3"/>
      <c r="H36" s="3"/>
    </row>
    <row r="37" spans="1:8">
      <c r="A37" s="3"/>
      <c r="B37" s="6"/>
      <c r="C37" s="6" t="s">
        <v>42</v>
      </c>
      <c r="D37" s="3" t="s">
        <v>43</v>
      </c>
      <c r="E37" s="3"/>
      <c r="F37" s="5"/>
      <c r="G37" s="3"/>
      <c r="H37" s="3"/>
    </row>
    <row r="38" spans="1:8">
      <c r="A38" s="3"/>
      <c r="B38" s="5"/>
      <c r="C38" s="5"/>
      <c r="D38" s="5"/>
      <c r="E38" s="3"/>
      <c r="F38" s="5"/>
      <c r="G38" s="3"/>
      <c r="H38" s="3"/>
    </row>
    <row r="39" spans="1:8">
      <c r="A39" s="3">
        <v>2</v>
      </c>
      <c r="B39" s="22" t="s">
        <v>64</v>
      </c>
      <c r="C39" s="5"/>
      <c r="D39" s="5"/>
      <c r="E39" s="3"/>
      <c r="F39" s="5"/>
      <c r="G39" s="3"/>
      <c r="H39" s="3"/>
    </row>
    <row r="40" spans="1:8">
      <c r="A40" s="20"/>
      <c r="B40" s="22"/>
      <c r="C40" s="5" t="s">
        <v>48</v>
      </c>
      <c r="D40" s="5"/>
      <c r="E40" s="20"/>
      <c r="F40" s="21"/>
      <c r="G40" s="20"/>
      <c r="H40" s="20"/>
    </row>
    <row r="41" spans="1:8">
      <c r="A41" s="20"/>
      <c r="B41" s="5"/>
      <c r="C41" s="5" t="s">
        <v>49</v>
      </c>
      <c r="D41" s="5"/>
      <c r="E41" s="20"/>
      <c r="F41" s="21"/>
      <c r="G41" s="20"/>
      <c r="H41" s="20"/>
    </row>
    <row r="42" spans="1:8">
      <c r="B42" s="5"/>
      <c r="C42" s="5" t="s">
        <v>50</v>
      </c>
      <c r="D42" s="5"/>
    </row>
    <row r="43" spans="1:8">
      <c r="B43" s="5"/>
      <c r="C43" s="5"/>
      <c r="D43" s="5"/>
    </row>
    <row r="44" spans="1:8">
      <c r="A44">
        <v>11</v>
      </c>
      <c r="B44" s="6" t="s">
        <v>66</v>
      </c>
      <c r="C44" s="3"/>
      <c r="D44" s="3"/>
      <c r="E44" s="3"/>
    </row>
    <row r="45" spans="1:8">
      <c r="A45">
        <f>82*3</f>
        <v>246</v>
      </c>
      <c r="B45" s="6"/>
      <c r="C45" s="6" t="s">
        <v>60</v>
      </c>
      <c r="D45" s="3"/>
      <c r="E45" s="3"/>
    </row>
    <row r="46" spans="1:8">
      <c r="B46" s="6"/>
      <c r="C46" s="6" t="s">
        <v>39</v>
      </c>
      <c r="D46" s="3"/>
      <c r="E46" s="3"/>
    </row>
    <row r="47" spans="1:8">
      <c r="B47" s="6"/>
      <c r="C47" s="6" t="s">
        <v>61</v>
      </c>
      <c r="D47" s="3"/>
      <c r="E47" s="3"/>
    </row>
    <row r="48" spans="1:8">
      <c r="B48" s="3"/>
      <c r="C48" s="6"/>
      <c r="D48" s="3"/>
      <c r="E48" s="3"/>
    </row>
    <row r="49" spans="2:5">
      <c r="B49" s="6"/>
      <c r="C49" s="6"/>
      <c r="D49" s="3"/>
      <c r="E49" s="3"/>
    </row>
    <row r="50" spans="2:5">
      <c r="B50" s="1"/>
      <c r="C50" s="2"/>
    </row>
  </sheetData>
  <hyperlinks>
    <hyperlink ref="B3" r:id="rId1" display="http://lineage.pmfun.com/item/1869/iron-ore.html"/>
    <hyperlink ref="B4" r:id="rId2" display="http://lineage.pmfun.com/item/1870/coal.html"/>
    <hyperlink ref="B5" r:id="rId3" display="http://lineage.pmfun.com/item/1864/stem.html"/>
    <hyperlink ref="B6" r:id="rId4" display="http://lineage.pmfun.com/item/1875/stone-of-purity.html"/>
    <hyperlink ref="B7" r:id="rId5" display="http://lineage.pmfun.com/item/1865/varnish.html"/>
    <hyperlink ref="B8" r:id="rId6" display="http://lineage.pmfun.com/item/1872/animal-bone.html"/>
    <hyperlink ref="B10" r:id="rId7" display="http://lineage.pmfun.com/item/1877/adamantite-nugget.html"/>
    <hyperlink ref="B11" r:id="rId8" display="http://lineage.pmfun.com/item/4042/enria.html"/>
    <hyperlink ref="B12" r:id="rId9" display="http://lineage.pmfun.com/item/4041/mold-hardener.html"/>
    <hyperlink ref="B13" r:id="rId10" display="http://lineage.pmfun.com/item/5548/tallum-blade-edge.html"/>
    <hyperlink ref="B14" r:id="rId11" display="http://lineage.pmfun.com/item/1876/mithril-ore.html"/>
    <hyperlink ref="B15" r:id="rId12" display="http://lineage.pmfun.com/item/1868/thread.html"/>
    <hyperlink ref="B16" r:id="rId13" display="http://lineage.pmfun.com/item/1874/oriharukon-ore.html"/>
    <hyperlink ref="B17" r:id="rId14" display="http://lineage.pmfun.com/item/1871/charcoal.html"/>
    <hyperlink ref="B18" r:id="rId15" display="http://lineage.pmfun.com/item/2132/gemstone-b.html"/>
    <hyperlink ref="B19" r:id="rId16" display="http://lineage.pmfun.com/item/1460/crystal-bgrade.html"/>
    <hyperlink ref="B2" r:id="rId17" display="http://lineage.pmfun.com/item/5470/recipe-tallum-blade.html"/>
    <hyperlink ref="C22" r:id="rId18" display="http://lineage.pmfun.com/item/1876/mithril-ore.html"/>
    <hyperlink ref="C23" r:id="rId19" display="http://lineage.pmfun.com/item/5549/metallic-thread.html"/>
    <hyperlink ref="B34" r:id="rId20" display="http://lineage.pmfun.com/item/1887/varnish-of-purity.html"/>
    <hyperlink ref="C35" r:id="rId21" display="http://lineage.pmfun.com/item/1875/stone-of-purity.html"/>
    <hyperlink ref="C36" r:id="rId22" display="http://lineage.pmfun.com/item/1865/varnish.html"/>
    <hyperlink ref="C37" r:id="rId23" display="http://lineage.pmfun.com/item/1881/coarse-bone-powder.html"/>
    <hyperlink ref="B39" r:id="rId24" display="http://lineage.pmfun.com/item/4047/craftsman-mold.html"/>
    <hyperlink ref="B44" r:id="rId25" display="http://lineage.pmfun.com/item/1890/mithril-alloy.html"/>
    <hyperlink ref="C45" r:id="rId26" display="http://lineage.pmfun.com/item/1876/mithril-ore.html"/>
    <hyperlink ref="C46" r:id="rId27" display="http://lineage.pmfun.com/item/1887/varnish-of-purity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Recipe</vt:lpstr>
      <vt:lpstr>Ingrédient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armange</dc:creator>
  <cp:lastModifiedBy>armange</cp:lastModifiedBy>
  <dcterms:created xsi:type="dcterms:W3CDTF">2014-01-26T00:09:16Z</dcterms:created>
  <dcterms:modified xsi:type="dcterms:W3CDTF">2014-01-27T10:18:18Z</dcterms:modified>
</cp:coreProperties>
</file>