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imothée\Documents\"/>
    </mc:Choice>
  </mc:AlternateContent>
  <bookViews>
    <workbookView xWindow="0" yWindow="0" windowWidth="20490" windowHeight="7905"/>
  </bookViews>
  <sheets>
    <sheet name="FONCTIONNEMENT" sheetId="15" r:id="rId1"/>
    <sheet name="Données de base" sheetId="3" r:id="rId2"/>
    <sheet name="Empire" sheetId="10" r:id="rId3"/>
    <sheet name="Productions Ressources" sheetId="11" r:id="rId4"/>
    <sheet name="Bâtiments cumulés" sheetId="1" r:id="rId5"/>
    <sheet name="Technologies cumulés " sheetId="12" r:id="rId6"/>
    <sheet name="Valeur initiale bâtiments" sheetId="5" r:id="rId7"/>
    <sheet name="Valeur initiale Technologies" sheetId="6" r:id="rId8"/>
    <sheet name="Valeur initiale Vaisseaux" sheetId="7" r:id="rId9"/>
    <sheet name="Valeur initiale Défense" sheetId="9" r:id="rId10"/>
  </sheets>
  <externalReferences>
    <externalReference r:id="rId11"/>
  </externalReferences>
  <definedNames>
    <definedName name="combustion">#REF!</definedName>
    <definedName name="Distance">#REF!</definedName>
    <definedName name="distance1">#REF!</definedName>
    <definedName name="distance2">#REF!</definedName>
    <definedName name="distance3">#REF!</definedName>
    <definedName name="distance4">#REF!</definedName>
    <definedName name="gfin">#REF!</definedName>
    <definedName name="ginit">#REF!</definedName>
    <definedName name="impulsion">#REF!</definedName>
    <definedName name="inertielle">#REF!</definedName>
    <definedName name="inretielle">#REF!</definedName>
    <definedName name="Liste_des_univers" localSheetId="5">#REF!</definedName>
    <definedName name="Liste_des_univers">#REF!</definedName>
    <definedName name="mission">'[1]Données de départ'!$X$1:$X$4</definedName>
    <definedName name="plafin">#REF!</definedName>
    <definedName name="plainit">#REF!</definedName>
    <definedName name="Pourcentage">#REF!</definedName>
    <definedName name="pourcentages">'[1]Données de départ'!$AD$1:$AD$12</definedName>
    <definedName name="ssfin">#REF!</definedName>
    <definedName name="ssinit">#REF!</definedName>
    <definedName name="vmin">#REF!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1" l="1"/>
  <c r="B11" i="12" l="1"/>
  <c r="L21" i="1"/>
  <c r="L24" i="12"/>
  <c r="B11" i="1"/>
  <c r="T33" i="11"/>
  <c r="S33" i="11"/>
  <c r="R33" i="11"/>
  <c r="Q33" i="11"/>
  <c r="P33" i="11"/>
  <c r="O33" i="11"/>
  <c r="N33" i="11"/>
  <c r="M33" i="11"/>
  <c r="L33" i="11"/>
  <c r="K33" i="11"/>
  <c r="J33" i="11"/>
  <c r="I33" i="11"/>
  <c r="H33" i="11"/>
  <c r="G33" i="11"/>
  <c r="F33" i="11"/>
  <c r="U33" i="11" s="1"/>
  <c r="T29" i="11"/>
  <c r="S29" i="11"/>
  <c r="R29" i="11"/>
  <c r="Q29" i="11"/>
  <c r="P29" i="11"/>
  <c r="O29" i="11"/>
  <c r="N29" i="11"/>
  <c r="M29" i="11"/>
  <c r="L29" i="11"/>
  <c r="K29" i="11"/>
  <c r="J29" i="11"/>
  <c r="I29" i="11"/>
  <c r="H29" i="11"/>
  <c r="G29" i="11"/>
  <c r="F29" i="11"/>
  <c r="T27" i="11"/>
  <c r="S27" i="11"/>
  <c r="R27" i="11"/>
  <c r="Q27" i="11"/>
  <c r="P27" i="11"/>
  <c r="O27" i="11"/>
  <c r="N27" i="11"/>
  <c r="M27" i="11"/>
  <c r="L27" i="11"/>
  <c r="K27" i="11"/>
  <c r="J27" i="11"/>
  <c r="I27" i="11"/>
  <c r="H27" i="11"/>
  <c r="G27" i="11"/>
  <c r="F27" i="11"/>
  <c r="T20" i="11"/>
  <c r="S20" i="11"/>
  <c r="R20" i="11"/>
  <c r="Q20" i="11"/>
  <c r="P20" i="11"/>
  <c r="O20" i="11"/>
  <c r="N20" i="11"/>
  <c r="M20" i="11"/>
  <c r="L20" i="11"/>
  <c r="K20" i="11"/>
  <c r="J20" i="11"/>
  <c r="I20" i="11"/>
  <c r="H20" i="11"/>
  <c r="G20" i="11"/>
  <c r="F20" i="11"/>
  <c r="T13" i="11"/>
  <c r="S13" i="11"/>
  <c r="R13" i="11"/>
  <c r="Q13" i="11"/>
  <c r="P13" i="11"/>
  <c r="O13" i="11"/>
  <c r="N13" i="11"/>
  <c r="M13" i="11"/>
  <c r="L13" i="11"/>
  <c r="K13" i="11"/>
  <c r="J13" i="11"/>
  <c r="I13" i="11"/>
  <c r="H13" i="11"/>
  <c r="G13" i="11"/>
  <c r="F13" i="11"/>
  <c r="G6" i="11"/>
  <c r="H6" i="11"/>
  <c r="I6" i="11"/>
  <c r="J6" i="11"/>
  <c r="K6" i="11"/>
  <c r="L6" i="11"/>
  <c r="M6" i="11"/>
  <c r="N6" i="11"/>
  <c r="O6" i="11"/>
  <c r="P6" i="11"/>
  <c r="Q6" i="11"/>
  <c r="R6" i="11"/>
  <c r="S6" i="11"/>
  <c r="T6" i="11"/>
  <c r="G22" i="11" l="1"/>
  <c r="H22" i="11"/>
  <c r="I22" i="11"/>
  <c r="J22" i="11"/>
  <c r="K22" i="11"/>
  <c r="L22" i="11"/>
  <c r="M22" i="11"/>
  <c r="N22" i="11"/>
  <c r="O22" i="11"/>
  <c r="P22" i="11"/>
  <c r="Q22" i="11"/>
  <c r="R22" i="11"/>
  <c r="S22" i="11"/>
  <c r="T22" i="11"/>
  <c r="G15" i="11"/>
  <c r="H15" i="11"/>
  <c r="I15" i="11"/>
  <c r="J15" i="11"/>
  <c r="K15" i="11"/>
  <c r="L15" i="11"/>
  <c r="M15" i="11"/>
  <c r="N15" i="11"/>
  <c r="O15" i="11"/>
  <c r="P15" i="11"/>
  <c r="Q15" i="11"/>
  <c r="R15" i="11"/>
  <c r="S15" i="11"/>
  <c r="T15" i="11"/>
  <c r="G2" i="11"/>
  <c r="H2" i="11"/>
  <c r="I2" i="11"/>
  <c r="J2" i="11"/>
  <c r="K2" i="11"/>
  <c r="L2" i="11"/>
  <c r="M2" i="11"/>
  <c r="N2" i="11"/>
  <c r="O2" i="11"/>
  <c r="P2" i="11"/>
  <c r="Q2" i="11"/>
  <c r="R2" i="11"/>
  <c r="S2" i="11"/>
  <c r="T2" i="11"/>
  <c r="G8" i="11"/>
  <c r="H8" i="11"/>
  <c r="I8" i="11"/>
  <c r="J8" i="11"/>
  <c r="K8" i="11"/>
  <c r="L8" i="11"/>
  <c r="M8" i="11"/>
  <c r="N8" i="11"/>
  <c r="O8" i="11"/>
  <c r="P8" i="11"/>
  <c r="Q8" i="11"/>
  <c r="R8" i="11"/>
  <c r="S8" i="11"/>
  <c r="T8" i="11"/>
  <c r="F8" i="11"/>
  <c r="F15" i="11"/>
  <c r="F22" i="11"/>
  <c r="F2" i="11"/>
  <c r="F6" i="11"/>
  <c r="U13" i="11" l="1"/>
  <c r="U20" i="11"/>
  <c r="U6" i="11"/>
  <c r="B18" i="11" l="1"/>
  <c r="I4" i="12" l="1"/>
  <c r="J4" i="12"/>
  <c r="K4" i="12"/>
  <c r="I5" i="12"/>
  <c r="J5" i="12"/>
  <c r="K5" i="12"/>
  <c r="I6" i="12"/>
  <c r="J6" i="12"/>
  <c r="K6" i="12"/>
  <c r="I7" i="12"/>
  <c r="J7" i="12"/>
  <c r="K7" i="12"/>
  <c r="I8" i="12"/>
  <c r="J8" i="12"/>
  <c r="K8" i="12"/>
  <c r="I9" i="12"/>
  <c r="J9" i="12"/>
  <c r="K9" i="12"/>
  <c r="I10" i="12"/>
  <c r="J10" i="12"/>
  <c r="K10" i="12"/>
  <c r="I11" i="12"/>
  <c r="J11" i="12"/>
  <c r="K11" i="12"/>
  <c r="I12" i="12"/>
  <c r="J12" i="12"/>
  <c r="K12" i="12"/>
  <c r="I13" i="12"/>
  <c r="J13" i="12"/>
  <c r="K13" i="12"/>
  <c r="I14" i="12"/>
  <c r="J14" i="12"/>
  <c r="K14" i="12"/>
  <c r="I15" i="12"/>
  <c r="J15" i="12"/>
  <c r="K15" i="12"/>
  <c r="I16" i="12"/>
  <c r="J16" i="12"/>
  <c r="K16" i="12"/>
  <c r="I17" i="12"/>
  <c r="J17" i="12"/>
  <c r="K17" i="12"/>
  <c r="I18" i="12"/>
  <c r="J18" i="12"/>
  <c r="K18" i="12"/>
  <c r="I19" i="12"/>
  <c r="J19" i="12"/>
  <c r="K19" i="12"/>
  <c r="I20" i="12"/>
  <c r="J20" i="12"/>
  <c r="K20" i="12"/>
  <c r="I21" i="12"/>
  <c r="J21" i="12"/>
  <c r="K21" i="12"/>
  <c r="I22" i="12"/>
  <c r="J22" i="12"/>
  <c r="K22" i="12"/>
  <c r="K3" i="12"/>
  <c r="J3" i="12"/>
  <c r="I3" i="12"/>
  <c r="M21" i="12" l="1"/>
  <c r="M22" i="12"/>
  <c r="M20" i="12"/>
  <c r="M15" i="12"/>
  <c r="M11" i="12"/>
  <c r="M7" i="12"/>
  <c r="B7" i="12"/>
  <c r="B7" i="1"/>
  <c r="J4" i="1"/>
  <c r="K4" i="1"/>
  <c r="J5" i="1"/>
  <c r="K5" i="1"/>
  <c r="J6" i="1"/>
  <c r="K6" i="1"/>
  <c r="J7" i="1"/>
  <c r="K7" i="1"/>
  <c r="J8" i="1"/>
  <c r="K8" i="1"/>
  <c r="J9" i="1"/>
  <c r="K9" i="1"/>
  <c r="J10" i="1"/>
  <c r="K10" i="1"/>
  <c r="J11" i="1"/>
  <c r="K11" i="1"/>
  <c r="J12" i="1"/>
  <c r="K12" i="1"/>
  <c r="J13" i="1"/>
  <c r="K13" i="1"/>
  <c r="J14" i="1"/>
  <c r="K14" i="1"/>
  <c r="J15" i="1"/>
  <c r="K15" i="1"/>
  <c r="J16" i="1"/>
  <c r="K16" i="1"/>
  <c r="J17" i="1"/>
  <c r="K17" i="1"/>
  <c r="J18" i="1"/>
  <c r="K18" i="1"/>
  <c r="J19" i="1"/>
  <c r="K19" i="1"/>
  <c r="K3" i="1"/>
  <c r="J3" i="1"/>
  <c r="I4" i="1"/>
  <c r="I5" i="1"/>
  <c r="I6" i="1"/>
  <c r="I7" i="1"/>
  <c r="I8" i="1"/>
  <c r="I9" i="1"/>
  <c r="I10" i="1"/>
  <c r="I11" i="1"/>
  <c r="I12" i="1"/>
  <c r="I13" i="1"/>
  <c r="I14" i="1"/>
  <c r="I15" i="1"/>
  <c r="I16" i="1"/>
  <c r="I17" i="1"/>
  <c r="I18" i="1"/>
  <c r="I19" i="1"/>
  <c r="I3" i="1"/>
  <c r="M3" i="12" l="1"/>
  <c r="M19" i="12"/>
  <c r="K24" i="12"/>
  <c r="M6" i="12"/>
  <c r="M10" i="12"/>
  <c r="M14" i="12"/>
  <c r="M18" i="12"/>
  <c r="M5" i="12"/>
  <c r="M9" i="12"/>
  <c r="M13" i="12"/>
  <c r="M17" i="12"/>
  <c r="M4" i="12"/>
  <c r="M8" i="12"/>
  <c r="M12" i="12"/>
  <c r="M16" i="12"/>
  <c r="J24" i="12"/>
  <c r="I24" i="12"/>
  <c r="M14" i="1"/>
  <c r="M18" i="1"/>
  <c r="M10" i="1"/>
  <c r="M6" i="1"/>
  <c r="K21" i="1"/>
  <c r="M19" i="1"/>
  <c r="M15" i="1"/>
  <c r="M11" i="1"/>
  <c r="M7" i="1"/>
  <c r="M12" i="1"/>
  <c r="M8" i="1"/>
  <c r="M4" i="1"/>
  <c r="M16" i="1"/>
  <c r="M17" i="1"/>
  <c r="M13" i="1"/>
  <c r="M9" i="1"/>
  <c r="M3" i="1"/>
  <c r="J21" i="1"/>
  <c r="I21" i="1"/>
  <c r="M24" i="12" l="1"/>
  <c r="F27" i="1"/>
  <c r="F26" i="1"/>
  <c r="F25" i="1"/>
  <c r="F24" i="1"/>
  <c r="M21" i="1"/>
  <c r="B6" i="11" l="1"/>
  <c r="T32" i="11" l="1"/>
  <c r="S31" i="11"/>
  <c r="R30" i="11"/>
  <c r="G5" i="11"/>
  <c r="H26" i="11"/>
  <c r="G25" i="11"/>
  <c r="F24" i="11"/>
  <c r="H19" i="11"/>
  <c r="G18" i="11"/>
  <c r="F17" i="11"/>
  <c r="H12" i="11"/>
  <c r="G11" i="11"/>
  <c r="F10" i="11"/>
  <c r="H4" i="11"/>
  <c r="K5" i="11"/>
  <c r="P5" i="11"/>
  <c r="I32" i="11"/>
  <c r="H31" i="11"/>
  <c r="G30" i="11"/>
  <c r="L25" i="11"/>
  <c r="I19" i="11"/>
  <c r="K32" i="11"/>
  <c r="J31" i="11"/>
  <c r="I30" i="11"/>
  <c r="G26" i="11"/>
  <c r="F25" i="11"/>
  <c r="S19" i="11"/>
  <c r="R18" i="11"/>
  <c r="Q17" i="11"/>
  <c r="O12" i="11"/>
  <c r="N11" i="11"/>
  <c r="M10" i="11"/>
  <c r="O3" i="11"/>
  <c r="Q4" i="11"/>
  <c r="H25" i="11"/>
  <c r="T18" i="11"/>
  <c r="J32" i="11"/>
  <c r="I31" i="11"/>
  <c r="H30" i="11"/>
  <c r="F26" i="11"/>
  <c r="T24" i="11"/>
  <c r="R19" i="11"/>
  <c r="Q18" i="11"/>
  <c r="P17" i="11"/>
  <c r="N12" i="11"/>
  <c r="M11" i="11"/>
  <c r="L10" i="11"/>
  <c r="P3" i="11"/>
  <c r="R4" i="11"/>
  <c r="H18" i="11"/>
  <c r="O10" i="11"/>
  <c r="O17" i="11"/>
  <c r="K4" i="11"/>
  <c r="K10" i="11"/>
  <c r="G10" i="11"/>
  <c r="I3" i="11"/>
  <c r="N5" i="11"/>
  <c r="F30" i="11"/>
  <c r="J24" i="11"/>
  <c r="J17" i="11"/>
  <c r="J10" i="11"/>
  <c r="T4" i="11"/>
  <c r="M32" i="11"/>
  <c r="Q19" i="11"/>
  <c r="M30" i="11"/>
  <c r="I24" i="11"/>
  <c r="S12" i="11"/>
  <c r="K3" i="11"/>
  <c r="M19" i="11"/>
  <c r="L30" i="11"/>
  <c r="H24" i="11"/>
  <c r="R12" i="11"/>
  <c r="N4" i="11"/>
  <c r="P11" i="11"/>
  <c r="L11" i="11"/>
  <c r="T11" i="11"/>
  <c r="P32" i="11"/>
  <c r="O31" i="11"/>
  <c r="N30" i="11"/>
  <c r="T26" i="11"/>
  <c r="S25" i="11"/>
  <c r="R24" i="11"/>
  <c r="T19" i="11"/>
  <c r="S18" i="11"/>
  <c r="R17" i="11"/>
  <c r="T12" i="11"/>
  <c r="S11" i="11"/>
  <c r="R10" i="11"/>
  <c r="J3" i="11"/>
  <c r="L4" i="11"/>
  <c r="O5" i="11"/>
  <c r="T5" i="11"/>
  <c r="T31" i="11"/>
  <c r="S30" i="11"/>
  <c r="Q26" i="11"/>
  <c r="O24" i="11"/>
  <c r="P18" i="11"/>
  <c r="G32" i="11"/>
  <c r="F31" i="11"/>
  <c r="S26" i="11"/>
  <c r="R25" i="11"/>
  <c r="Q24" i="11"/>
  <c r="O19" i="11"/>
  <c r="N18" i="11"/>
  <c r="M17" i="11"/>
  <c r="K12" i="11"/>
  <c r="J11" i="11"/>
  <c r="I10" i="11"/>
  <c r="S3" i="11"/>
  <c r="H5" i="11"/>
  <c r="S24" i="11"/>
  <c r="L18" i="11"/>
  <c r="F32" i="11"/>
  <c r="T30" i="11"/>
  <c r="R26" i="11"/>
  <c r="Q25" i="11"/>
  <c r="P24" i="11"/>
  <c r="N19" i="11"/>
  <c r="M18" i="11"/>
  <c r="L17" i="11"/>
  <c r="J12" i="11"/>
  <c r="I11" i="11"/>
  <c r="H10" i="11"/>
  <c r="T3" i="11"/>
  <c r="I5" i="11"/>
  <c r="G17" i="11"/>
  <c r="M3" i="11"/>
  <c r="H11" i="11"/>
  <c r="S17" i="11"/>
  <c r="Q3" i="11"/>
  <c r="J5" i="11"/>
  <c r="L26" i="11"/>
  <c r="K18" i="11"/>
  <c r="L12" i="11"/>
  <c r="L5" i="11"/>
  <c r="K30" i="11"/>
  <c r="O32" i="11"/>
  <c r="K26" i="11"/>
  <c r="F18" i="11"/>
  <c r="R11" i="11"/>
  <c r="M4" i="11"/>
  <c r="N32" i="11"/>
  <c r="J26" i="11"/>
  <c r="F19" i="11"/>
  <c r="P10" i="11"/>
  <c r="Q5" i="11"/>
  <c r="S10" i="11"/>
  <c r="L32" i="11"/>
  <c r="K31" i="11"/>
  <c r="J30" i="11"/>
  <c r="P26" i="11"/>
  <c r="O25" i="11"/>
  <c r="N24" i="11"/>
  <c r="P19" i="11"/>
  <c r="O18" i="11"/>
  <c r="N17" i="11"/>
  <c r="P12" i="11"/>
  <c r="O11" i="11"/>
  <c r="N10" i="11"/>
  <c r="N3" i="11"/>
  <c r="P4" i="11"/>
  <c r="S5" i="11"/>
  <c r="Q32" i="11"/>
  <c r="P31" i="11"/>
  <c r="O30" i="11"/>
  <c r="I26" i="11"/>
  <c r="G24" i="11"/>
  <c r="S32" i="11"/>
  <c r="R31" i="11"/>
  <c r="Q30" i="11"/>
  <c r="O26" i="11"/>
  <c r="N25" i="11"/>
  <c r="M24" i="11"/>
  <c r="K19" i="11"/>
  <c r="J18" i="11"/>
  <c r="I17" i="11"/>
  <c r="G12" i="11"/>
  <c r="F11" i="11"/>
  <c r="G3" i="11"/>
  <c r="I4" i="11"/>
  <c r="M26" i="11"/>
  <c r="K24" i="11"/>
  <c r="R32" i="11"/>
  <c r="Q31" i="11"/>
  <c r="P30" i="11"/>
  <c r="N26" i="11"/>
  <c r="M25" i="11"/>
  <c r="L24" i="11"/>
  <c r="J19" i="11"/>
  <c r="I18" i="11"/>
  <c r="H17" i="11"/>
  <c r="F12" i="11"/>
  <c r="T10" i="11"/>
  <c r="H3" i="11"/>
  <c r="J4" i="11"/>
  <c r="M5" i="11"/>
  <c r="Q12" i="11"/>
  <c r="O4" i="11"/>
  <c r="G4" i="11"/>
  <c r="M12" i="11"/>
  <c r="S4" i="11"/>
  <c r="K17" i="11"/>
  <c r="H32" i="11"/>
  <c r="G31" i="11"/>
  <c r="K25" i="11"/>
  <c r="L19" i="11"/>
  <c r="K11" i="11"/>
  <c r="R3" i="11"/>
  <c r="L31" i="11"/>
  <c r="T25" i="11"/>
  <c r="N31" i="11"/>
  <c r="J25" i="11"/>
  <c r="G19" i="11"/>
  <c r="Q10" i="11"/>
  <c r="P25" i="11"/>
  <c r="M31" i="11"/>
  <c r="I25" i="11"/>
  <c r="T17" i="11"/>
  <c r="Q11" i="11"/>
  <c r="L3" i="11"/>
  <c r="R5" i="11"/>
  <c r="I12" i="11"/>
  <c r="F4" i="11"/>
  <c r="F3" i="11"/>
  <c r="F5" i="11"/>
  <c r="U27" i="11"/>
  <c r="U31" i="11" l="1"/>
  <c r="U30" i="11"/>
  <c r="U32" i="11"/>
  <c r="U3" i="11"/>
  <c r="U17" i="11"/>
  <c r="U12" i="11"/>
  <c r="U19" i="11"/>
  <c r="U5" i="11"/>
  <c r="U10" i="11"/>
  <c r="U4" i="11"/>
  <c r="U11" i="11"/>
  <c r="U18" i="11"/>
  <c r="U24" i="11"/>
  <c r="U26" i="11"/>
  <c r="U25" i="11"/>
  <c r="C25" i="11" l="1"/>
  <c r="C26" i="11"/>
  <c r="C24" i="11"/>
</calcChain>
</file>

<file path=xl/sharedStrings.xml><?xml version="1.0" encoding="utf-8"?>
<sst xmlns="http://schemas.openxmlformats.org/spreadsheetml/2006/main" count="246" uniqueCount="106">
  <si>
    <t>Nom</t>
  </si>
  <si>
    <t>Mine de rhénium</t>
  </si>
  <si>
    <t>Fabrique de sélénium</t>
  </si>
  <si>
    <t>Synthétiseur d`azote</t>
  </si>
  <si>
    <t>Centrale géothermique</t>
  </si>
  <si>
    <t>Université</t>
  </si>
  <si>
    <t>Centrale d`azote</t>
  </si>
  <si>
    <t>Usine de droïdes</t>
  </si>
  <si>
    <t>Usine de nanorobots</t>
  </si>
  <si>
    <t>Usine d`armement</t>
  </si>
  <si>
    <t>Silo de rhénium</t>
  </si>
  <si>
    <t>Silo de sélénium</t>
  </si>
  <si>
    <t>Réservoir d`azote</t>
  </si>
  <si>
    <t>Centre technique</t>
  </si>
  <si>
    <t>Terraformeur</t>
  </si>
  <si>
    <t>Dépôt d`alliance</t>
  </si>
  <si>
    <t>Convertisseur nucléaire</t>
  </si>
  <si>
    <t>Hangar de missiles</t>
  </si>
  <si>
    <t>Niveau de départ</t>
  </si>
  <si>
    <t>Niveau souhaité</t>
  </si>
  <si>
    <t>Réhnium</t>
  </si>
  <si>
    <t>Sélénium</t>
  </si>
  <si>
    <t>Azote</t>
  </si>
  <si>
    <t>Temps de construction</t>
  </si>
  <si>
    <t>Univers</t>
  </si>
  <si>
    <t>Liste des univers</t>
  </si>
  <si>
    <t>Pandora</t>
  </si>
  <si>
    <t>Vitesses globale</t>
  </si>
  <si>
    <t>Vitesse flotte</t>
  </si>
  <si>
    <t>Vitesse des VE</t>
  </si>
  <si>
    <t>Vitesse ressources</t>
  </si>
  <si>
    <t>A venir …..</t>
  </si>
  <si>
    <t>Energie</t>
  </si>
  <si>
    <t>Espionnage</t>
  </si>
  <si>
    <t>Base avancée</t>
  </si>
  <si>
    <t>Equipement</t>
  </si>
  <si>
    <t>Bouclier</t>
  </si>
  <si>
    <t>Blindage</t>
  </si>
  <si>
    <t>Antimatière</t>
  </si>
  <si>
    <t>Combustion</t>
  </si>
  <si>
    <t>Impulsion</t>
  </si>
  <si>
    <t>Energie inertielle</t>
  </si>
  <si>
    <t>Laser</t>
  </si>
  <si>
    <t>Ions</t>
  </si>
  <si>
    <t>Plasma</t>
  </si>
  <si>
    <t>Centrale de recherches</t>
  </si>
  <si>
    <t>Extraction</t>
  </si>
  <si>
    <t>Production en rhénium</t>
  </si>
  <si>
    <t>Production en sélénium</t>
  </si>
  <si>
    <t>Production en azote</t>
  </si>
  <si>
    <t>Colonisation</t>
  </si>
  <si>
    <t>Graviton</t>
  </si>
  <si>
    <t>Transporteur léger</t>
  </si>
  <si>
    <t>Transporteur lourd</t>
  </si>
  <si>
    <t>Chasseur léger</t>
  </si>
  <si>
    <t>Chasseur lourd</t>
  </si>
  <si>
    <t>Intercepteur</t>
  </si>
  <si>
    <t>Cuirassé</t>
  </si>
  <si>
    <t>Colonisateur</t>
  </si>
  <si>
    <t>Recycleur</t>
  </si>
  <si>
    <t>Sonde d`espionnage</t>
  </si>
  <si>
    <t>Bombardier</t>
  </si>
  <si>
    <t>Satellite solaire</t>
  </si>
  <si>
    <t>Vaisseau mère</t>
  </si>
  <si>
    <t>Etoile de la mort</t>
  </si>
  <si>
    <t>Exterminateur</t>
  </si>
  <si>
    <t>Vaisseau d`expédition</t>
  </si>
  <si>
    <t>Phantom</t>
  </si>
  <si>
    <t>Canon léger</t>
  </si>
  <si>
    <t>Canon lourd</t>
  </si>
  <si>
    <t>Plate-forme canon</t>
  </si>
  <si>
    <t>Canon Gauss</t>
  </si>
  <si>
    <t>Plate-forme ionique</t>
  </si>
  <si>
    <t>Plate-forme plasma</t>
  </si>
  <si>
    <t>Champ de force</t>
  </si>
  <si>
    <t>Ultra bouclier</t>
  </si>
  <si>
    <t>Missile DDD</t>
  </si>
  <si>
    <t xml:space="preserve">Intercepteur </t>
  </si>
  <si>
    <t>Vitesse Ress</t>
  </si>
  <si>
    <t>Techno Prod</t>
  </si>
  <si>
    <t>Atout ?</t>
  </si>
  <si>
    <t>T°C mini</t>
  </si>
  <si>
    <t>Coef</t>
  </si>
  <si>
    <t>Total</t>
  </si>
  <si>
    <t>Points</t>
  </si>
  <si>
    <t>TOTAL PRODUCTION / JOUR</t>
  </si>
  <si>
    <t>Nombre</t>
  </si>
  <si>
    <t>Transport</t>
  </si>
  <si>
    <t>Vitesse Globale</t>
  </si>
  <si>
    <t>non</t>
  </si>
  <si>
    <t xml:space="preserve">Version </t>
  </si>
  <si>
    <t>1.0</t>
  </si>
  <si>
    <t>Créé par</t>
  </si>
  <si>
    <t>Wishmaster</t>
  </si>
  <si>
    <t>Onglet :</t>
  </si>
  <si>
    <r>
      <rPr>
        <u/>
        <sz val="11"/>
        <color theme="1"/>
        <rFont val="Calibri"/>
        <family val="2"/>
        <scheme val="minor"/>
      </rPr>
      <t>Données de base :</t>
    </r>
    <r>
      <rPr>
        <sz val="11"/>
        <color theme="1"/>
        <rFont val="Calibri"/>
        <family val="2"/>
        <scheme val="minor"/>
      </rPr>
      <t xml:space="preserve"> cet onglet regroupe les noms des univers ainsi que leurs caractéristiques de vitesse.</t>
    </r>
  </si>
  <si>
    <r>
      <rPr>
        <u/>
        <sz val="11"/>
        <color theme="1"/>
        <rFont val="Calibri"/>
        <family val="2"/>
        <scheme val="minor"/>
      </rPr>
      <t>Production ressources :</t>
    </r>
    <r>
      <rPr>
        <sz val="11"/>
        <color theme="1"/>
        <rFont val="Calibri"/>
        <family val="2"/>
        <scheme val="minor"/>
      </rPr>
      <t xml:space="preserve"> dans cet onglet, vous devez saisir le nom de l'univers, vos technologies de production des ressources et dire oui ou non si vous avez l'atout ressource,                                                                    Vous aurez ainsi les productions de chacunes de vos colonies ainsi que la production totale de votre empire.</t>
    </r>
  </si>
  <si>
    <r>
      <rPr>
        <u/>
        <sz val="11"/>
        <color theme="1"/>
        <rFont val="Calibri"/>
        <family val="2"/>
        <scheme val="minor"/>
      </rPr>
      <t>Empire :</t>
    </r>
    <r>
      <rPr>
        <sz val="11"/>
        <color theme="1"/>
        <rFont val="Calibri"/>
        <family val="2"/>
        <scheme val="minor"/>
      </rPr>
      <t xml:space="preserve"> cet onglet vous sert à remplir les noms, les T°C minimales de vos colonies ainsi que les niveaux de vos différentes mines et convertisseurs,</t>
    </r>
  </si>
  <si>
    <r>
      <rPr>
        <u/>
        <sz val="11"/>
        <color theme="1"/>
        <rFont val="Calibri"/>
        <family val="2"/>
        <scheme val="minor"/>
      </rPr>
      <t>Bâtiments cumulés :</t>
    </r>
    <r>
      <rPr>
        <sz val="11"/>
        <color theme="1"/>
        <rFont val="Calibri"/>
        <family val="2"/>
        <scheme val="minor"/>
      </rPr>
      <t xml:space="preserve"> cet onglet est identique à Ansasim créé par Veilleur. Les temps de constructions seront intégré dans quelques temps.</t>
    </r>
  </si>
  <si>
    <r>
      <rPr>
        <u/>
        <sz val="11"/>
        <color theme="1"/>
        <rFont val="Calibri"/>
        <family val="2"/>
        <scheme val="minor"/>
      </rPr>
      <t>Technologies cumulés :</t>
    </r>
    <r>
      <rPr>
        <sz val="11"/>
        <color theme="1"/>
        <rFont val="Calibri"/>
        <family val="2"/>
        <scheme val="minor"/>
      </rPr>
      <t xml:space="preserve"> cet onglet est identique à Ansasim créé par Veilleur. Les temps de constructions seront intégré dans quelques temps.</t>
    </r>
  </si>
  <si>
    <t xml:space="preserve">A venir : </t>
  </si>
  <si>
    <r>
      <rPr>
        <u/>
        <sz val="11"/>
        <color theme="1"/>
        <rFont val="Calibri"/>
        <family val="2"/>
        <scheme val="minor"/>
      </rPr>
      <t>Bâtiments cumulés :</t>
    </r>
    <r>
      <rPr>
        <sz val="11"/>
        <color theme="1"/>
        <rFont val="Calibri"/>
        <family val="2"/>
        <scheme val="minor"/>
      </rPr>
      <t xml:space="preserve"> temps de construction</t>
    </r>
  </si>
  <si>
    <r>
      <rPr>
        <u/>
        <sz val="11"/>
        <color theme="1"/>
        <rFont val="Calibri"/>
        <family val="2"/>
        <scheme val="minor"/>
      </rPr>
      <t>Technologies cumulés :</t>
    </r>
    <r>
      <rPr>
        <sz val="11"/>
        <color theme="1"/>
        <rFont val="Calibri"/>
        <family val="2"/>
        <scheme val="minor"/>
      </rPr>
      <t xml:space="preserve"> temps de construction</t>
    </r>
  </si>
  <si>
    <t>Ajout d'une page pour calculer le nombre de ressource necessaire pour la construction des flottes.</t>
  </si>
  <si>
    <t>Ajout d'une page pour calculer le nombre de ressource necessaire pour la construction des défenses.</t>
  </si>
  <si>
    <t>Ajout d'une page pour calculer vos temps de vols.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</si>
</sst>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15" x14ac:knownFonts="1">
    <font>
      <sz val="11"/>
      <color theme="1"/>
      <name val="Calibri"/>
      <family val="2"/>
      <scheme val="minor"/>
    </font>
    <font>
      <sz val="11"/>
      <color theme="1"/>
      <name val="Calibri"/>
      <family val="2"/>
      <scheme val="minor"/>
    </font>
    <font>
      <sz val="8"/>
      <name val="Verdana"/>
      <family val="2"/>
    </font>
    <font>
      <sz val="8"/>
      <name val="Calibri"/>
      <family val="2"/>
      <scheme val="minor"/>
    </font>
    <font>
      <sz val="12"/>
      <color theme="1"/>
      <name val="Calibri"/>
      <family val="2"/>
      <scheme val="minor"/>
    </font>
    <font>
      <sz val="12"/>
      <name val="Calibri"/>
      <family val="2"/>
      <scheme val="minor"/>
    </font>
    <font>
      <sz val="8"/>
      <color theme="1"/>
      <name val="Calibri"/>
      <family val="2"/>
      <scheme val="minor"/>
    </font>
    <font>
      <b/>
      <sz val="10"/>
      <color theme="0"/>
      <name val="Calibri"/>
      <family val="2"/>
      <scheme val="minor"/>
    </font>
    <font>
      <sz val="8"/>
      <color rgb="FF333333"/>
      <name val="Calibri"/>
      <family val="2"/>
      <scheme val="minor"/>
    </font>
    <font>
      <sz val="10"/>
      <color theme="1"/>
      <name val="Calibri"/>
      <family val="2"/>
      <scheme val="minor"/>
    </font>
    <font>
      <sz val="10"/>
      <name val="Calibri"/>
      <family val="2"/>
      <scheme val="minor"/>
    </font>
    <font>
      <sz val="10"/>
      <color theme="0"/>
      <name val="Calibri"/>
      <family val="2"/>
      <scheme val="minor"/>
    </font>
    <font>
      <b/>
      <sz val="8"/>
      <color theme="0"/>
      <name val="Calibri"/>
      <family val="2"/>
      <scheme val="minor"/>
    </font>
    <font>
      <u/>
      <sz val="11"/>
      <color theme="1"/>
      <name val="Calibri"/>
      <family val="2"/>
      <scheme val="minor"/>
    </font>
    <font>
      <b/>
      <u/>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1"/>
        <bgColor indexed="64"/>
      </patternFill>
    </fill>
    <fill>
      <patternFill patternType="solid">
        <fgColor theme="7" tint="0.79998168889431442"/>
        <bgColor indexed="64"/>
      </patternFill>
    </fill>
    <fill>
      <patternFill patternType="solid">
        <fgColor theme="7" tint="0.599993896298104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164" fontId="4" fillId="0" borderId="22" xfId="1" applyNumberFormat="1" applyFont="1" applyBorder="1"/>
    <xf numFmtId="164" fontId="4" fillId="0" borderId="23" xfId="1" applyNumberFormat="1" applyFont="1" applyBorder="1"/>
    <xf numFmtId="164" fontId="4" fillId="0" borderId="24" xfId="1" applyNumberFormat="1" applyFont="1" applyBorder="1"/>
    <xf numFmtId="164" fontId="4" fillId="0" borderId="25" xfId="1" applyNumberFormat="1" applyFont="1" applyBorder="1"/>
    <xf numFmtId="164" fontId="4" fillId="0" borderId="17" xfId="1" applyNumberFormat="1" applyFont="1" applyBorder="1"/>
    <xf numFmtId="164" fontId="4" fillId="0" borderId="18" xfId="1" applyNumberFormat="1" applyFont="1" applyBorder="1"/>
    <xf numFmtId="0" fontId="5" fillId="2" borderId="2" xfId="0" applyFont="1" applyFill="1" applyBorder="1" applyAlignment="1">
      <alignment horizontal="center" vertical="center" wrapText="1"/>
    </xf>
    <xf numFmtId="164" fontId="4" fillId="2" borderId="26" xfId="1" applyNumberFormat="1" applyFont="1" applyFill="1" applyBorder="1" applyAlignment="1">
      <alignment horizontal="center"/>
    </xf>
    <xf numFmtId="164" fontId="4" fillId="2" borderId="2" xfId="1" applyNumberFormat="1" applyFont="1" applyFill="1" applyBorder="1" applyAlignment="1">
      <alignment horizontal="center"/>
    </xf>
    <xf numFmtId="164" fontId="4" fillId="2" borderId="27" xfId="1" applyNumberFormat="1" applyFont="1" applyFill="1" applyBorder="1" applyAlignment="1">
      <alignment horizontal="center"/>
    </xf>
    <xf numFmtId="0" fontId="5" fillId="2" borderId="19" xfId="0" applyFont="1" applyFill="1" applyBorder="1" applyAlignment="1">
      <alignment horizontal="right" vertical="center" wrapText="1"/>
    </xf>
    <xf numFmtId="0" fontId="5" fillId="2" borderId="20" xfId="0" applyFont="1" applyFill="1" applyBorder="1" applyAlignment="1">
      <alignment horizontal="right" vertical="center" wrapText="1"/>
    </xf>
    <xf numFmtId="0" fontId="5" fillId="2" borderId="21" xfId="0" applyFont="1" applyFill="1" applyBorder="1" applyAlignment="1">
      <alignment horizontal="right" vertical="center" wrapText="1"/>
    </xf>
    <xf numFmtId="0" fontId="5" fillId="2" borderId="28" xfId="0" applyFont="1" applyFill="1" applyBorder="1" applyAlignment="1">
      <alignment horizontal="right" vertical="center" wrapText="1"/>
    </xf>
    <xf numFmtId="164" fontId="4" fillId="0" borderId="29" xfId="1" applyNumberFormat="1" applyFont="1" applyBorder="1"/>
    <xf numFmtId="0" fontId="6" fillId="0" borderId="0" xfId="0" applyFont="1"/>
    <xf numFmtId="0" fontId="5" fillId="3" borderId="30" xfId="0" applyFont="1" applyFill="1" applyBorder="1" applyAlignment="1">
      <alignment horizontal="center" vertical="center" wrapText="1"/>
    </xf>
    <xf numFmtId="0" fontId="5" fillId="3" borderId="25" xfId="0" applyFont="1" applyFill="1" applyBorder="1" applyAlignment="1">
      <alignment horizontal="right" vertical="center" wrapText="1"/>
    </xf>
    <xf numFmtId="0" fontId="5" fillId="3" borderId="17" xfId="0" applyFont="1" applyFill="1" applyBorder="1" applyAlignment="1">
      <alignment horizontal="right" vertical="center" wrapText="1"/>
    </xf>
    <xf numFmtId="0" fontId="5" fillId="3" borderId="18" xfId="0" applyFont="1" applyFill="1" applyBorder="1" applyAlignment="1">
      <alignment horizontal="right" vertical="center" wrapText="1"/>
    </xf>
    <xf numFmtId="0" fontId="3" fillId="3" borderId="30" xfId="0" applyFont="1" applyFill="1" applyBorder="1" applyAlignment="1">
      <alignment horizontal="left" vertical="center"/>
    </xf>
    <xf numFmtId="0" fontId="6" fillId="0" borderId="0" xfId="0" applyFont="1" applyAlignment="1">
      <alignment horizontal="left"/>
    </xf>
    <xf numFmtId="0" fontId="7" fillId="0" borderId="0" xfId="0" applyFont="1" applyBorder="1" applyAlignment="1">
      <alignment horizontal="center"/>
    </xf>
    <xf numFmtId="0" fontId="6" fillId="0" borderId="0" xfId="0" applyFont="1" applyBorder="1" applyAlignment="1">
      <alignment horizontal="center"/>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8" xfId="0" applyFont="1" applyFill="1" applyBorder="1" applyAlignment="1">
      <alignment horizontal="left" vertical="center"/>
    </xf>
    <xf numFmtId="0" fontId="3" fillId="3" borderId="20" xfId="0" applyFont="1" applyFill="1" applyBorder="1" applyAlignment="1">
      <alignment horizontal="left" vertical="center"/>
    </xf>
    <xf numFmtId="0" fontId="3" fillId="3" borderId="21" xfId="0" applyFont="1" applyFill="1" applyBorder="1" applyAlignment="1">
      <alignment horizontal="left" vertical="center"/>
    </xf>
    <xf numFmtId="164" fontId="8" fillId="0" borderId="1" xfId="1" applyNumberFormat="1" applyFont="1" applyFill="1" applyBorder="1" applyAlignment="1">
      <alignment horizontal="center" vertical="center"/>
    </xf>
    <xf numFmtId="164" fontId="3" fillId="0" borderId="1" xfId="1" applyNumberFormat="1" applyFont="1" applyFill="1" applyBorder="1" applyAlignment="1">
      <alignment horizontal="center" vertical="center"/>
    </xf>
    <xf numFmtId="0" fontId="0" fillId="2" borderId="14" xfId="0" applyFill="1" applyBorder="1"/>
    <xf numFmtId="0" fontId="0" fillId="2" borderId="15" xfId="0" applyFill="1" applyBorder="1"/>
    <xf numFmtId="0" fontId="0" fillId="2" borderId="16" xfId="0" applyFill="1" applyBorder="1"/>
    <xf numFmtId="0" fontId="7" fillId="0" borderId="0" xfId="0" applyFont="1" applyFill="1" applyBorder="1" applyAlignment="1">
      <alignment horizontal="center"/>
    </xf>
    <xf numFmtId="0" fontId="2" fillId="3" borderId="14"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0" fontId="9" fillId="0" borderId="0" xfId="0" applyFont="1" applyAlignment="1">
      <alignment vertical="center"/>
    </xf>
    <xf numFmtId="0" fontId="9" fillId="0" borderId="0" xfId="0" applyFont="1" applyAlignment="1">
      <alignment horizontal="left" vertical="center"/>
    </xf>
    <xf numFmtId="0" fontId="9" fillId="0" borderId="0" xfId="0" applyFont="1" applyFill="1" applyAlignment="1">
      <alignment vertical="center"/>
    </xf>
    <xf numFmtId="0" fontId="10" fillId="0" borderId="0" xfId="0" applyFont="1" applyFill="1" applyBorder="1" applyAlignment="1">
      <alignment horizontal="right" vertical="center"/>
    </xf>
    <xf numFmtId="164" fontId="9" fillId="0" borderId="0" xfId="1" applyNumberFormat="1" applyFont="1" applyAlignment="1">
      <alignment vertical="center"/>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10" fillId="2" borderId="3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28" xfId="0" applyFont="1" applyFill="1" applyBorder="1" applyAlignment="1">
      <alignment horizontal="right" vertical="center" wrapText="1"/>
    </xf>
    <xf numFmtId="164" fontId="9" fillId="0" borderId="25" xfId="1" applyNumberFormat="1" applyFont="1" applyBorder="1" applyAlignment="1">
      <alignment vertical="center"/>
    </xf>
    <xf numFmtId="0" fontId="10" fillId="2" borderId="20" xfId="0" applyFont="1" applyFill="1" applyBorder="1" applyAlignment="1">
      <alignment horizontal="right" vertical="center" wrapText="1"/>
    </xf>
    <xf numFmtId="164" fontId="9" fillId="0" borderId="1" xfId="1" applyNumberFormat="1" applyFont="1" applyBorder="1" applyAlignment="1">
      <alignment vertical="center"/>
    </xf>
    <xf numFmtId="0" fontId="10" fillId="2" borderId="21" xfId="0" applyFont="1" applyFill="1" applyBorder="1" applyAlignment="1">
      <alignment horizontal="right" vertical="center" wrapText="1"/>
    </xf>
    <xf numFmtId="164" fontId="9" fillId="0" borderId="6" xfId="1" applyNumberFormat="1" applyFont="1" applyBorder="1" applyAlignment="1">
      <alignment vertical="center"/>
    </xf>
    <xf numFmtId="0" fontId="9" fillId="6" borderId="35" xfId="0" applyFont="1" applyFill="1" applyBorder="1" applyAlignment="1">
      <alignment vertical="center"/>
    </xf>
    <xf numFmtId="0" fontId="9" fillId="6" borderId="26" xfId="0" applyFont="1" applyFill="1" applyBorder="1" applyAlignment="1">
      <alignment vertical="center"/>
    </xf>
    <xf numFmtId="164" fontId="9" fillId="0" borderId="14" xfId="1" applyNumberFormat="1" applyFont="1" applyBorder="1" applyAlignment="1">
      <alignment vertical="center"/>
    </xf>
    <xf numFmtId="164" fontId="9" fillId="0" borderId="15" xfId="1" applyNumberFormat="1" applyFont="1" applyBorder="1" applyAlignment="1">
      <alignment vertical="center"/>
    </xf>
    <xf numFmtId="164" fontId="9" fillId="0" borderId="16" xfId="1" applyNumberFormat="1" applyFont="1" applyBorder="1" applyAlignment="1">
      <alignment vertical="center"/>
    </xf>
    <xf numFmtId="164" fontId="9" fillId="0" borderId="35" xfId="1" applyNumberFormat="1"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wrapText="1"/>
    </xf>
    <xf numFmtId="164" fontId="9" fillId="2" borderId="37" xfId="1" applyNumberFormat="1" applyFont="1" applyFill="1" applyBorder="1" applyAlignment="1">
      <alignment horizontal="center" vertical="center" wrapText="1"/>
    </xf>
    <xf numFmtId="164" fontId="9" fillId="0" borderId="17" xfId="1" applyNumberFormat="1" applyFont="1" applyBorder="1" applyAlignment="1">
      <alignment vertical="center"/>
    </xf>
    <xf numFmtId="164" fontId="9" fillId="0" borderId="18" xfId="1" applyNumberFormat="1" applyFont="1" applyBorder="1" applyAlignment="1">
      <alignment vertical="center"/>
    </xf>
    <xf numFmtId="0" fontId="9" fillId="7" borderId="3" xfId="0" applyFont="1" applyFill="1" applyBorder="1" applyAlignment="1" applyProtection="1">
      <alignment vertical="center"/>
      <protection locked="0"/>
    </xf>
    <xf numFmtId="0" fontId="9" fillId="7" borderId="4" xfId="0" applyFont="1" applyFill="1" applyBorder="1" applyAlignment="1" applyProtection="1">
      <alignment vertical="center"/>
      <protection locked="0"/>
    </xf>
    <xf numFmtId="0" fontId="9" fillId="7" borderId="5" xfId="0" applyFont="1" applyFill="1" applyBorder="1" applyAlignment="1" applyProtection="1">
      <alignment vertical="center"/>
      <protection locked="0"/>
    </xf>
    <xf numFmtId="0" fontId="9" fillId="7" borderId="7" xfId="0" applyFont="1" applyFill="1" applyBorder="1" applyAlignment="1" applyProtection="1">
      <alignment vertical="center"/>
      <protection locked="0"/>
    </xf>
    <xf numFmtId="0" fontId="9" fillId="6" borderId="36" xfId="0" applyFont="1" applyFill="1" applyBorder="1" applyAlignment="1">
      <alignment vertical="center"/>
    </xf>
    <xf numFmtId="0" fontId="9" fillId="2" borderId="31"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7" borderId="39" xfId="0" applyFont="1" applyFill="1" applyBorder="1" applyAlignment="1" applyProtection="1">
      <alignment vertical="center"/>
      <protection locked="0"/>
    </xf>
    <xf numFmtId="0" fontId="9" fillId="7" borderId="40" xfId="0" applyFont="1" applyFill="1" applyBorder="1" applyAlignment="1" applyProtection="1">
      <alignment vertical="center"/>
      <protection locked="0"/>
    </xf>
    <xf numFmtId="164" fontId="9" fillId="0" borderId="39" xfId="1" applyNumberFormat="1" applyFont="1" applyBorder="1" applyAlignment="1">
      <alignment vertical="center"/>
    </xf>
    <xf numFmtId="164" fontId="9" fillId="0" borderId="41" xfId="1" applyNumberFormat="1" applyFont="1" applyBorder="1" applyAlignment="1">
      <alignment vertical="center"/>
    </xf>
    <xf numFmtId="164" fontId="9" fillId="0" borderId="40" xfId="1" applyNumberFormat="1" applyFont="1" applyBorder="1" applyAlignment="1">
      <alignment vertical="center"/>
    </xf>
    <xf numFmtId="0" fontId="10" fillId="2" borderId="2" xfId="0" applyFont="1" applyFill="1" applyBorder="1" applyAlignment="1">
      <alignment horizontal="center" vertical="center"/>
    </xf>
    <xf numFmtId="0" fontId="10" fillId="2" borderId="39" xfId="0" applyFont="1" applyFill="1" applyBorder="1" applyAlignment="1">
      <alignment horizontal="right" vertical="center" wrapText="1"/>
    </xf>
    <xf numFmtId="0" fontId="10" fillId="2" borderId="3" xfId="0" applyFont="1" applyFill="1" applyBorder="1" applyAlignment="1">
      <alignment horizontal="right" vertical="center" wrapText="1"/>
    </xf>
    <xf numFmtId="0" fontId="10" fillId="2" borderId="5" xfId="0" applyFont="1" applyFill="1" applyBorder="1" applyAlignment="1">
      <alignment horizontal="right" vertical="center" wrapText="1"/>
    </xf>
    <xf numFmtId="0" fontId="9" fillId="0" borderId="38" xfId="0" applyFont="1" applyBorder="1" applyAlignment="1">
      <alignment vertical="center"/>
    </xf>
    <xf numFmtId="0" fontId="9" fillId="0" borderId="42" xfId="0" applyFont="1" applyBorder="1" applyAlignment="1">
      <alignment vertical="center"/>
    </xf>
    <xf numFmtId="0" fontId="9" fillId="0" borderId="43" xfId="0" applyFont="1" applyBorder="1" applyAlignment="1">
      <alignment vertical="center"/>
    </xf>
    <xf numFmtId="164" fontId="9" fillId="2" borderId="32" xfId="1" applyNumberFormat="1" applyFont="1" applyFill="1" applyBorder="1" applyAlignment="1">
      <alignment horizontal="center" vertical="center" wrapText="1"/>
    </xf>
    <xf numFmtId="164" fontId="9" fillId="2" borderId="44" xfId="1" applyNumberFormat="1" applyFont="1" applyFill="1" applyBorder="1" applyAlignment="1">
      <alignment horizontal="center" vertical="center" wrapText="1"/>
    </xf>
    <xf numFmtId="164" fontId="9" fillId="0" borderId="3" xfId="1" applyNumberFormat="1" applyFont="1" applyBorder="1" applyAlignment="1">
      <alignment vertical="center"/>
    </xf>
    <xf numFmtId="164" fontId="9" fillId="0" borderId="4" xfId="1" applyNumberFormat="1" applyFont="1" applyBorder="1" applyAlignment="1">
      <alignment vertical="center"/>
    </xf>
    <xf numFmtId="164" fontId="9" fillId="0" borderId="5" xfId="1" applyNumberFormat="1" applyFont="1" applyBorder="1" applyAlignment="1">
      <alignment vertical="center"/>
    </xf>
    <xf numFmtId="164" fontId="9" fillId="0" borderId="7" xfId="1" applyNumberFormat="1" applyFont="1" applyBorder="1" applyAlignment="1">
      <alignment vertical="center"/>
    </xf>
    <xf numFmtId="0" fontId="10" fillId="2" borderId="37" xfId="0" applyFont="1" applyFill="1" applyBorder="1" applyAlignment="1">
      <alignment horizontal="center" vertical="center" wrapText="1"/>
    </xf>
    <xf numFmtId="0" fontId="9" fillId="8" borderId="19" xfId="0" applyFont="1" applyFill="1" applyBorder="1" applyAlignment="1" applyProtection="1">
      <alignment vertical="center"/>
      <protection locked="0"/>
    </xf>
    <xf numFmtId="0" fontId="9" fillId="8" borderId="20" xfId="0" applyFont="1" applyFill="1" applyBorder="1" applyAlignment="1" applyProtection="1">
      <alignment vertical="center"/>
      <protection locked="0"/>
    </xf>
    <xf numFmtId="0" fontId="9" fillId="8" borderId="21" xfId="0" applyFont="1" applyFill="1" applyBorder="1" applyAlignment="1" applyProtection="1">
      <alignment vertical="center"/>
      <protection locked="0"/>
    </xf>
    <xf numFmtId="164" fontId="9" fillId="2" borderId="45" xfId="1" applyNumberFormat="1" applyFont="1" applyFill="1" applyBorder="1" applyAlignment="1">
      <alignment horizontal="center" vertical="center" wrapText="1"/>
    </xf>
    <xf numFmtId="0" fontId="2" fillId="7" borderId="11" xfId="0" applyFont="1" applyFill="1" applyBorder="1" applyAlignment="1" applyProtection="1">
      <alignment horizontal="center" vertical="center" wrapText="1"/>
      <protection locked="0"/>
    </xf>
    <xf numFmtId="0" fontId="2" fillId="7" borderId="12" xfId="0" applyFont="1" applyFill="1" applyBorder="1" applyAlignment="1" applyProtection="1">
      <alignment horizontal="center" vertical="center" wrapText="1"/>
      <protection locked="0"/>
    </xf>
    <xf numFmtId="0" fontId="2" fillId="7" borderId="13" xfId="0" applyFont="1" applyFill="1" applyBorder="1" applyAlignment="1" applyProtection="1">
      <alignment horizontal="center" vertical="center" wrapText="1"/>
      <protection locked="0"/>
    </xf>
    <xf numFmtId="0" fontId="2" fillId="7" borderId="8"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wrapText="1"/>
      <protection locked="0"/>
    </xf>
    <xf numFmtId="0" fontId="2" fillId="7" borderId="4" xfId="0" applyFont="1" applyFill="1" applyBorder="1" applyAlignment="1" applyProtection="1">
      <alignment horizontal="center" vertical="center" wrapText="1"/>
      <protection locked="0"/>
    </xf>
    <xf numFmtId="0" fontId="6" fillId="7" borderId="9"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7" xfId="0" applyFont="1" applyFill="1" applyBorder="1" applyAlignment="1" applyProtection="1">
      <alignment horizontal="center" vertical="center"/>
      <protection locked="0"/>
    </xf>
    <xf numFmtId="0" fontId="12" fillId="0" borderId="0" xfId="0" applyFont="1" applyBorder="1" applyAlignment="1">
      <alignment horizontal="center"/>
    </xf>
    <xf numFmtId="0" fontId="12" fillId="4" borderId="0" xfId="0" applyFont="1" applyFill="1" applyBorder="1" applyAlignment="1">
      <alignment horizontal="center"/>
    </xf>
    <xf numFmtId="0" fontId="12" fillId="4" borderId="0" xfId="0" applyFont="1" applyFill="1" applyBorder="1" applyAlignment="1" applyProtection="1">
      <alignment horizontal="center"/>
      <protection locked="0"/>
    </xf>
    <xf numFmtId="164" fontId="12" fillId="4" borderId="0" xfId="0" applyNumberFormat="1" applyFont="1" applyFill="1" applyBorder="1" applyAlignment="1">
      <alignment horizontal="center"/>
    </xf>
    <xf numFmtId="0" fontId="0" fillId="2" borderId="10" xfId="0" applyFill="1" applyBorder="1" applyProtection="1">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2" borderId="3" xfId="0" applyFill="1" applyBorder="1" applyProtection="1">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0" fillId="2" borderId="5" xfId="0" applyFill="1" applyBorder="1" applyProtection="1">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9" fillId="8" borderId="28" xfId="0" applyFont="1" applyFill="1" applyBorder="1" applyAlignment="1" applyProtection="1">
      <alignment vertical="center"/>
      <protection locked="0"/>
    </xf>
    <xf numFmtId="1" fontId="9" fillId="0" borderId="0" xfId="1" applyNumberFormat="1" applyFont="1" applyAlignment="1">
      <alignment vertical="center"/>
    </xf>
    <xf numFmtId="0" fontId="12" fillId="5" borderId="0" xfId="0" applyFont="1" applyFill="1" applyBorder="1" applyAlignment="1">
      <alignment horizontal="center"/>
    </xf>
    <xf numFmtId="9" fontId="6" fillId="0" borderId="0" xfId="0" applyNumberFormat="1" applyFont="1" applyBorder="1" applyAlignment="1">
      <alignment horizontal="center"/>
    </xf>
    <xf numFmtId="164" fontId="8" fillId="0" borderId="4" xfId="1" applyNumberFormat="1" applyFont="1" applyFill="1" applyBorder="1" applyAlignment="1">
      <alignment horizontal="center" vertical="center"/>
    </xf>
    <xf numFmtId="164" fontId="3" fillId="0" borderId="3" xfId="1" applyNumberFormat="1" applyFont="1" applyFill="1" applyBorder="1" applyAlignment="1">
      <alignment horizontal="center" vertical="center"/>
    </xf>
    <xf numFmtId="164" fontId="3" fillId="0" borderId="4" xfId="1" applyNumberFormat="1" applyFont="1" applyFill="1" applyBorder="1" applyAlignment="1">
      <alignment horizontal="center" vertical="center"/>
    </xf>
    <xf numFmtId="164" fontId="6" fillId="0" borderId="5" xfId="1" applyNumberFormat="1" applyFont="1" applyFill="1" applyBorder="1" applyAlignment="1">
      <alignment horizontal="center" vertical="center"/>
    </xf>
    <xf numFmtId="164" fontId="6" fillId="0" borderId="6" xfId="1" applyNumberFormat="1" applyFont="1" applyFill="1" applyBorder="1" applyAlignment="1">
      <alignment horizontal="center" vertical="center"/>
    </xf>
    <xf numFmtId="164" fontId="6" fillId="0" borderId="7" xfId="1" applyNumberFormat="1" applyFont="1" applyFill="1" applyBorder="1" applyAlignment="1">
      <alignment horizontal="center" vertical="center"/>
    </xf>
    <xf numFmtId="164" fontId="6" fillId="0" borderId="0" xfId="0" applyNumberFormat="1" applyFont="1"/>
    <xf numFmtId="164" fontId="8" fillId="0" borderId="3" xfId="1" applyNumberFormat="1" applyFont="1" applyFill="1" applyBorder="1" applyAlignment="1">
      <alignment horizontal="center" vertical="center"/>
    </xf>
    <xf numFmtId="0" fontId="3" fillId="3" borderId="46"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164" fontId="8" fillId="0" borderId="39" xfId="1" applyNumberFormat="1" applyFont="1" applyFill="1" applyBorder="1" applyAlignment="1">
      <alignment horizontal="center" vertical="center"/>
    </xf>
    <xf numFmtId="164" fontId="8" fillId="0" borderId="41" xfId="1" applyNumberFormat="1" applyFont="1" applyFill="1" applyBorder="1" applyAlignment="1">
      <alignment horizontal="center" vertical="center"/>
    </xf>
    <xf numFmtId="164" fontId="8" fillId="0" borderId="40" xfId="1" applyNumberFormat="1" applyFont="1" applyFill="1" applyBorder="1" applyAlignment="1">
      <alignment horizontal="center" vertical="center"/>
    </xf>
    <xf numFmtId="0" fontId="0" fillId="0" borderId="0" xfId="0" applyAlignment="1">
      <alignment wrapText="1"/>
    </xf>
    <xf numFmtId="0" fontId="14" fillId="0" borderId="0" xfId="0" applyFont="1"/>
    <xf numFmtId="9" fontId="12" fillId="4" borderId="0" xfId="2" applyFont="1" applyFill="1" applyBorder="1" applyAlignment="1">
      <alignment horizontal="center"/>
    </xf>
    <xf numFmtId="0" fontId="12" fillId="5" borderId="0" xfId="0" applyFont="1" applyFill="1" applyBorder="1" applyAlignment="1">
      <alignment horizontal="center"/>
    </xf>
    <xf numFmtId="0" fontId="12" fillId="4" borderId="0" xfId="0" applyFont="1" applyFill="1" applyBorder="1" applyAlignment="1" applyProtection="1">
      <alignment horizontal="center"/>
      <protection locked="0"/>
    </xf>
    <xf numFmtId="0" fontId="12" fillId="4" borderId="0" xfId="0" applyFont="1" applyFill="1" applyBorder="1" applyAlignment="1">
      <alignment horizontal="center"/>
    </xf>
    <xf numFmtId="164" fontId="9" fillId="0" borderId="6" xfId="0" applyNumberFormat="1"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7" fillId="5" borderId="0" xfId="0" applyFont="1" applyFill="1" applyBorder="1" applyAlignment="1">
      <alignment horizontal="center"/>
    </xf>
    <xf numFmtId="0" fontId="7" fillId="4" borderId="0" xfId="0" applyFont="1" applyFill="1" applyBorder="1" applyAlignment="1" applyProtection="1">
      <alignment horizontal="center"/>
      <protection locked="0"/>
    </xf>
    <xf numFmtId="0" fontId="7" fillId="4" borderId="0" xfId="0" applyFont="1" applyFill="1" applyBorder="1" applyAlignment="1">
      <alignment horizontal="center"/>
    </xf>
    <xf numFmtId="9" fontId="7" fillId="4" borderId="0" xfId="2" applyFont="1" applyFill="1" applyBorder="1" applyAlignment="1">
      <alignment horizontal="center"/>
    </xf>
    <xf numFmtId="0" fontId="9" fillId="0" borderId="0" xfId="0" applyFont="1" applyAlignment="1">
      <alignment horizontal="center" vertical="center"/>
    </xf>
    <xf numFmtId="164" fontId="9" fillId="0" borderId="41" xfId="0" applyNumberFormat="1" applyFont="1" applyBorder="1" applyAlignment="1">
      <alignment horizontal="center" vertical="center"/>
    </xf>
    <xf numFmtId="0" fontId="9" fillId="0" borderId="41" xfId="0" applyFont="1" applyBorder="1" applyAlignment="1">
      <alignment horizontal="center" vertical="center"/>
    </xf>
    <xf numFmtId="0" fontId="9" fillId="0" borderId="40" xfId="0" applyFont="1" applyBorder="1" applyAlignment="1">
      <alignment horizontal="center" vertical="center"/>
    </xf>
    <xf numFmtId="164"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imoth&#233;e/Downloads/An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de départ"/>
      <sheetName val="Production des mines"/>
      <sheetName val="Vitesse des flottes réelles"/>
    </sheetNames>
    <sheetDataSet>
      <sheetData sheetId="0">
        <row r="1">
          <cell r="X1" t="str">
            <v>Son propre CD</v>
          </cell>
          <cell r="AD1">
            <v>0.129</v>
          </cell>
        </row>
        <row r="2">
          <cell r="X2" t="str">
            <v>Dans son système</v>
          </cell>
          <cell r="AD2">
            <v>0.11610000000000001</v>
          </cell>
        </row>
        <row r="3">
          <cell r="X3" t="str">
            <v>Dans un système différent</v>
          </cell>
          <cell r="AD3">
            <v>0.9285714285714286</v>
          </cell>
        </row>
        <row r="4">
          <cell r="X4" t="str">
            <v>Dans une galaxie différente</v>
          </cell>
          <cell r="AD4">
            <v>0.76126126126126126</v>
          </cell>
        </row>
        <row r="5">
          <cell r="AD5">
            <v>0.67871485943775101</v>
          </cell>
        </row>
        <row r="6">
          <cell r="AD6">
            <v>0.59717314487632511</v>
          </cell>
        </row>
        <row r="7">
          <cell r="AD7">
            <v>0.5152439024390244</v>
          </cell>
        </row>
        <row r="8">
          <cell r="AD8">
            <v>0.43112244897959184</v>
          </cell>
        </row>
        <row r="9">
          <cell r="AD9">
            <v>0.34702258726899382</v>
          </cell>
        </row>
        <row r="10">
          <cell r="AD10">
            <v>0.26160990712074306</v>
          </cell>
        </row>
        <row r="11">
          <cell r="AD11">
            <v>0.17512953367875647</v>
          </cell>
        </row>
        <row r="12">
          <cell r="AD12">
            <v>8.8066701406982806E-2</v>
          </cell>
        </row>
      </sheetData>
      <sheetData sheetId="1" refreshError="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election activeCell="B4" sqref="B4"/>
    </sheetView>
  </sheetViews>
  <sheetFormatPr baseColWidth="10" defaultRowHeight="15" x14ac:dyDescent="0.25"/>
  <cols>
    <col min="2" max="2" width="171.42578125" customWidth="1"/>
  </cols>
  <sheetData>
    <row r="1" spans="1:2" x14ac:dyDescent="0.25">
      <c r="A1" t="s">
        <v>90</v>
      </c>
      <c r="B1" t="s">
        <v>91</v>
      </c>
    </row>
    <row r="2" spans="1:2" x14ac:dyDescent="0.25">
      <c r="A2" t="s">
        <v>92</v>
      </c>
      <c r="B2" t="s">
        <v>93</v>
      </c>
    </row>
    <row r="4" spans="1:2" x14ac:dyDescent="0.25">
      <c r="A4" s="140" t="s">
        <v>94</v>
      </c>
      <c r="B4" t="s">
        <v>95</v>
      </c>
    </row>
    <row r="6" spans="1:2" x14ac:dyDescent="0.25">
      <c r="B6" t="s">
        <v>97</v>
      </c>
    </row>
    <row r="8" spans="1:2" ht="30" customHeight="1" x14ac:dyDescent="0.25">
      <c r="B8" s="139" t="s">
        <v>96</v>
      </c>
    </row>
    <row r="10" spans="1:2" x14ac:dyDescent="0.25">
      <c r="B10" t="s">
        <v>98</v>
      </c>
    </row>
    <row r="12" spans="1:2" x14ac:dyDescent="0.25">
      <c r="B12" t="s">
        <v>99</v>
      </c>
    </row>
    <row r="15" spans="1:2" x14ac:dyDescent="0.25">
      <c r="A15" s="140" t="s">
        <v>100</v>
      </c>
      <c r="B15" t="s">
        <v>101</v>
      </c>
    </row>
    <row r="16" spans="1:2" x14ac:dyDescent="0.25">
      <c r="B16" t="s">
        <v>102</v>
      </c>
    </row>
    <row r="18" spans="2:2" x14ac:dyDescent="0.25">
      <c r="B18" t="s">
        <v>103</v>
      </c>
    </row>
    <row r="19" spans="2:2" x14ac:dyDescent="0.25">
      <c r="B19" t="s">
        <v>104</v>
      </c>
    </row>
    <row r="20" spans="2:2" x14ac:dyDescent="0.25">
      <c r="B20" t="s">
        <v>105</v>
      </c>
    </row>
  </sheetData>
  <sheetProtection algorithmName="SHA-512" hashValue="t5d8Owwj41aJWq+cfP19z7bTpjrGRfgg+0+iS2ddppfDnSlbe3uAutO6MYmsFEm3cuOw1n6+q6/g18kzb1KVwA==" saltValue="5dzIaryZwtTDFLVypS8zQw=="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2"/>
  <sheetViews>
    <sheetView showGridLines="0" zoomScaleNormal="100" workbookViewId="0">
      <selection activeCell="H10" sqref="H10"/>
    </sheetView>
  </sheetViews>
  <sheetFormatPr baseColWidth="10" defaultRowHeight="15" x14ac:dyDescent="0.25"/>
  <cols>
    <col min="1" max="1" width="0.85546875" customWidth="1"/>
    <col min="2" max="2" width="19.42578125" bestFit="1" customWidth="1"/>
    <col min="3" max="5" width="14.42578125" bestFit="1" customWidth="1"/>
  </cols>
  <sheetData>
    <row r="1" spans="2:5" ht="3" customHeight="1" thickBot="1" x14ac:dyDescent="0.3"/>
    <row r="2" spans="2:5" ht="16.5" thickBot="1" x14ac:dyDescent="0.3">
      <c r="B2" s="7" t="s">
        <v>0</v>
      </c>
      <c r="C2" s="8" t="s">
        <v>20</v>
      </c>
      <c r="D2" s="9" t="s">
        <v>21</v>
      </c>
      <c r="E2" s="9" t="s">
        <v>22</v>
      </c>
    </row>
    <row r="3" spans="2:5" ht="15.75" x14ac:dyDescent="0.25">
      <c r="B3" s="14" t="s">
        <v>68</v>
      </c>
      <c r="C3" s="4">
        <v>3000</v>
      </c>
      <c r="D3" s="4">
        <v>0</v>
      </c>
      <c r="E3" s="4">
        <v>0</v>
      </c>
    </row>
    <row r="4" spans="2:5" ht="15.75" x14ac:dyDescent="0.25">
      <c r="B4" s="12" t="s">
        <v>69</v>
      </c>
      <c r="C4" s="5">
        <v>2500</v>
      </c>
      <c r="D4" s="5">
        <v>1000</v>
      </c>
      <c r="E4" s="5">
        <v>0</v>
      </c>
    </row>
    <row r="5" spans="2:5" ht="15.75" x14ac:dyDescent="0.25">
      <c r="B5" s="12" t="s">
        <v>70</v>
      </c>
      <c r="C5" s="5">
        <v>7500</v>
      </c>
      <c r="D5" s="5">
        <v>3000</v>
      </c>
      <c r="E5" s="5">
        <v>0</v>
      </c>
    </row>
    <row r="6" spans="2:5" ht="15.75" x14ac:dyDescent="0.25">
      <c r="B6" s="12" t="s">
        <v>71</v>
      </c>
      <c r="C6" s="5">
        <v>20000</v>
      </c>
      <c r="D6" s="5">
        <v>15000</v>
      </c>
      <c r="E6" s="5">
        <v>2000</v>
      </c>
    </row>
    <row r="7" spans="2:5" ht="15.75" x14ac:dyDescent="0.25">
      <c r="B7" s="12" t="s">
        <v>72</v>
      </c>
      <c r="C7" s="5">
        <v>1500</v>
      </c>
      <c r="D7" s="5">
        <v>7500</v>
      </c>
      <c r="E7" s="5">
        <v>0</v>
      </c>
    </row>
    <row r="8" spans="2:5" ht="15.75" x14ac:dyDescent="0.25">
      <c r="B8" s="12" t="s">
        <v>73</v>
      </c>
      <c r="C8" s="5">
        <v>50000</v>
      </c>
      <c r="D8" s="5">
        <v>35000</v>
      </c>
      <c r="E8" s="5">
        <v>4000</v>
      </c>
    </row>
    <row r="9" spans="2:5" ht="15.75" x14ac:dyDescent="0.25">
      <c r="B9" s="12" t="s">
        <v>74</v>
      </c>
      <c r="C9" s="5">
        <v>20000000</v>
      </c>
      <c r="D9" s="5">
        <v>20000000</v>
      </c>
      <c r="E9" s="5">
        <v>15000000</v>
      </c>
    </row>
    <row r="10" spans="2:5" ht="15.75" x14ac:dyDescent="0.25">
      <c r="B10" s="12" t="s">
        <v>75</v>
      </c>
      <c r="C10" s="5">
        <v>30000000</v>
      </c>
      <c r="D10" s="5">
        <v>30000000</v>
      </c>
      <c r="E10" s="5">
        <v>20000000</v>
      </c>
    </row>
    <row r="11" spans="2:5" ht="15.75" x14ac:dyDescent="0.25">
      <c r="B11" s="12" t="s">
        <v>77</v>
      </c>
      <c r="C11" s="5">
        <v>10000</v>
      </c>
      <c r="D11" s="5">
        <v>10000</v>
      </c>
      <c r="E11" s="5">
        <v>150</v>
      </c>
    </row>
    <row r="12" spans="2:5" ht="16.5" thickBot="1" x14ac:dyDescent="0.3">
      <c r="B12" s="13" t="s">
        <v>76</v>
      </c>
      <c r="C12" s="6">
        <v>20000</v>
      </c>
      <c r="D12" s="6">
        <v>20000</v>
      </c>
      <c r="E12" s="6">
        <v>300</v>
      </c>
    </row>
  </sheetData>
  <sheetProtection algorithmName="SHA-512" hashValue="ga2lJpNHvrkwV3DOVMesOFMmUq3c9xjn4yjvMXIDlTwpt81sPliWsu++lJczDINXNPn+ORKzqG6WX5zbJoh6cw==" saltValue="rlDU8tTyCyTHJed6Xqsvg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1"/>
  <sheetViews>
    <sheetView showGridLines="0" workbookViewId="0">
      <selection activeCell="I6" sqref="I6"/>
    </sheetView>
  </sheetViews>
  <sheetFormatPr baseColWidth="10" defaultRowHeight="15" x14ac:dyDescent="0.25"/>
  <cols>
    <col min="1" max="1" width="0.85546875" customWidth="1"/>
    <col min="2" max="2" width="15.7109375" bestFit="1" customWidth="1"/>
    <col min="3" max="3" width="15.42578125" bestFit="1" customWidth="1"/>
    <col min="4" max="4" width="13" bestFit="1" customWidth="1"/>
    <col min="5" max="5" width="17.5703125" bestFit="1" customWidth="1"/>
    <col min="6" max="6" width="13.85546875" bestFit="1" customWidth="1"/>
  </cols>
  <sheetData>
    <row r="1" spans="2:6" ht="3" customHeight="1" thickBot="1" x14ac:dyDescent="0.3"/>
    <row r="2" spans="2:6" ht="15.75" thickBot="1" x14ac:dyDescent="0.3">
      <c r="B2" s="33" t="s">
        <v>25</v>
      </c>
      <c r="C2" s="34" t="s">
        <v>27</v>
      </c>
      <c r="D2" s="34" t="s">
        <v>28</v>
      </c>
      <c r="E2" s="34" t="s">
        <v>30</v>
      </c>
      <c r="F2" s="35" t="s">
        <v>29</v>
      </c>
    </row>
    <row r="3" spans="2:6" x14ac:dyDescent="0.25">
      <c r="B3" s="109" t="s">
        <v>26</v>
      </c>
      <c r="C3" s="110">
        <v>50</v>
      </c>
      <c r="D3" s="110">
        <v>25</v>
      </c>
      <c r="E3" s="110">
        <v>35</v>
      </c>
      <c r="F3" s="111">
        <v>25</v>
      </c>
    </row>
    <row r="4" spans="2:6" x14ac:dyDescent="0.25">
      <c r="B4" s="112" t="s">
        <v>31</v>
      </c>
      <c r="C4" s="113"/>
      <c r="D4" s="113"/>
      <c r="E4" s="113"/>
      <c r="F4" s="114"/>
    </row>
    <row r="5" spans="2:6" x14ac:dyDescent="0.25">
      <c r="B5" s="112"/>
      <c r="C5" s="113"/>
      <c r="D5" s="113"/>
      <c r="E5" s="113"/>
      <c r="F5" s="114"/>
    </row>
    <row r="6" spans="2:6" x14ac:dyDescent="0.25">
      <c r="B6" s="112"/>
      <c r="C6" s="113"/>
      <c r="D6" s="113"/>
      <c r="E6" s="113"/>
      <c r="F6" s="114"/>
    </row>
    <row r="7" spans="2:6" x14ac:dyDescent="0.25">
      <c r="B7" s="112"/>
      <c r="C7" s="113"/>
      <c r="D7" s="113"/>
      <c r="E7" s="113"/>
      <c r="F7" s="114"/>
    </row>
    <row r="8" spans="2:6" x14ac:dyDescent="0.25">
      <c r="B8" s="112"/>
      <c r="C8" s="113"/>
      <c r="D8" s="113"/>
      <c r="E8" s="113"/>
      <c r="F8" s="114"/>
    </row>
    <row r="9" spans="2:6" x14ac:dyDescent="0.25">
      <c r="B9" s="112"/>
      <c r="C9" s="113"/>
      <c r="D9" s="113"/>
      <c r="E9" s="113"/>
      <c r="F9" s="114"/>
    </row>
    <row r="10" spans="2:6" x14ac:dyDescent="0.25">
      <c r="B10" s="112"/>
      <c r="C10" s="113"/>
      <c r="D10" s="113"/>
      <c r="E10" s="113"/>
      <c r="F10" s="114"/>
    </row>
    <row r="11" spans="2:6" x14ac:dyDescent="0.25">
      <c r="B11" s="112"/>
      <c r="C11" s="113"/>
      <c r="D11" s="113"/>
      <c r="E11" s="113"/>
      <c r="F11" s="114"/>
    </row>
    <row r="12" spans="2:6" x14ac:dyDescent="0.25">
      <c r="B12" s="112"/>
      <c r="C12" s="113"/>
      <c r="D12" s="113"/>
      <c r="E12" s="113"/>
      <c r="F12" s="114"/>
    </row>
    <row r="13" spans="2:6" x14ac:dyDescent="0.25">
      <c r="B13" s="112"/>
      <c r="C13" s="113"/>
      <c r="D13" s="113"/>
      <c r="E13" s="113"/>
      <c r="F13" s="114"/>
    </row>
    <row r="14" spans="2:6" x14ac:dyDescent="0.25">
      <c r="B14" s="112"/>
      <c r="C14" s="113"/>
      <c r="D14" s="113"/>
      <c r="E14" s="113"/>
      <c r="F14" s="114"/>
    </row>
    <row r="15" spans="2:6" x14ac:dyDescent="0.25">
      <c r="B15" s="112"/>
      <c r="C15" s="113"/>
      <c r="D15" s="113"/>
      <c r="E15" s="113"/>
      <c r="F15" s="114"/>
    </row>
    <row r="16" spans="2:6" x14ac:dyDescent="0.25">
      <c r="B16" s="112"/>
      <c r="C16" s="113"/>
      <c r="D16" s="113"/>
      <c r="E16" s="113"/>
      <c r="F16" s="114"/>
    </row>
    <row r="17" spans="2:6" x14ac:dyDescent="0.25">
      <c r="B17" s="112"/>
      <c r="C17" s="113"/>
      <c r="D17" s="113"/>
      <c r="E17" s="113"/>
      <c r="F17" s="114"/>
    </row>
    <row r="18" spans="2:6" x14ac:dyDescent="0.25">
      <c r="B18" s="112"/>
      <c r="C18" s="113"/>
      <c r="D18" s="113"/>
      <c r="E18" s="113"/>
      <c r="F18" s="114"/>
    </row>
    <row r="19" spans="2:6" x14ac:dyDescent="0.25">
      <c r="B19" s="112"/>
      <c r="C19" s="113"/>
      <c r="D19" s="113"/>
      <c r="E19" s="113"/>
      <c r="F19" s="114"/>
    </row>
    <row r="20" spans="2:6" x14ac:dyDescent="0.25">
      <c r="B20" s="112"/>
      <c r="C20" s="113"/>
      <c r="D20" s="113"/>
      <c r="E20" s="113"/>
      <c r="F20" s="114"/>
    </row>
    <row r="21" spans="2:6" ht="15.75" thickBot="1" x14ac:dyDescent="0.3">
      <c r="B21" s="115"/>
      <c r="C21" s="116"/>
      <c r="D21" s="116"/>
      <c r="E21" s="116"/>
      <c r="F21" s="117"/>
    </row>
  </sheetData>
  <sheetProtection algorithmName="SHA-512" hashValue="z/Ot0xc8Gxhoj4IF1cyXFIgN3q46dd5oj2w92VJAaJVu8jp1IlNPikYrIoNVRVkrlBAYX21XjKuO8Q1F1HHAVg==" saltValue="y5kiv7sUipl4qiYMBQBOd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5"/>
  <sheetViews>
    <sheetView showGridLines="0" zoomScale="85" zoomScaleNormal="85" workbookViewId="0">
      <selection activeCell="I20" sqref="I20"/>
    </sheetView>
  </sheetViews>
  <sheetFormatPr baseColWidth="10" defaultRowHeight="15" x14ac:dyDescent="0.25"/>
  <cols>
    <col min="1" max="1" width="0.85546875" customWidth="1"/>
    <col min="2" max="2" width="23.140625" bestFit="1" customWidth="1"/>
    <col min="3" max="17" width="10.7109375" style="16" customWidth="1"/>
  </cols>
  <sheetData>
    <row r="1" spans="2:17" ht="3" customHeight="1" thickBot="1" x14ac:dyDescent="0.3"/>
    <row r="2" spans="2:17" ht="15" customHeight="1" thickBot="1" x14ac:dyDescent="0.3">
      <c r="B2" s="17" t="s">
        <v>0</v>
      </c>
      <c r="C2" s="37"/>
      <c r="D2" s="38"/>
      <c r="E2" s="38"/>
      <c r="F2" s="38"/>
      <c r="G2" s="38"/>
      <c r="H2" s="38"/>
      <c r="I2" s="38"/>
      <c r="J2" s="38"/>
      <c r="K2" s="38"/>
      <c r="L2" s="38"/>
      <c r="M2" s="38"/>
      <c r="N2" s="38"/>
      <c r="O2" s="38"/>
      <c r="P2" s="38"/>
      <c r="Q2" s="39"/>
    </row>
    <row r="3" spans="2:17" ht="15" customHeight="1" thickBot="1" x14ac:dyDescent="0.3">
      <c r="B3" s="17" t="s">
        <v>81</v>
      </c>
      <c r="C3" s="37"/>
      <c r="D3" s="38"/>
      <c r="E3" s="38"/>
      <c r="F3" s="38"/>
      <c r="G3" s="38"/>
      <c r="H3" s="38"/>
      <c r="I3" s="38"/>
      <c r="J3" s="38"/>
      <c r="K3" s="38"/>
      <c r="L3" s="38"/>
      <c r="M3" s="38"/>
      <c r="N3" s="38"/>
      <c r="O3" s="38"/>
      <c r="P3" s="38"/>
      <c r="Q3" s="39"/>
    </row>
    <row r="4" spans="2:17" ht="15" customHeight="1" x14ac:dyDescent="0.25">
      <c r="B4" s="18" t="s">
        <v>1</v>
      </c>
      <c r="C4" s="96"/>
      <c r="D4" s="97"/>
      <c r="E4" s="97"/>
      <c r="F4" s="97"/>
      <c r="G4" s="97"/>
      <c r="H4" s="97"/>
      <c r="I4" s="97"/>
      <c r="J4" s="97"/>
      <c r="K4" s="97"/>
      <c r="L4" s="97"/>
      <c r="M4" s="97"/>
      <c r="N4" s="97"/>
      <c r="O4" s="97"/>
      <c r="P4" s="97"/>
      <c r="Q4" s="98"/>
    </row>
    <row r="5" spans="2:17" ht="15" customHeight="1" x14ac:dyDescent="0.25">
      <c r="B5" s="19" t="s">
        <v>2</v>
      </c>
      <c r="C5" s="99"/>
      <c r="D5" s="100"/>
      <c r="E5" s="100"/>
      <c r="F5" s="100"/>
      <c r="G5" s="100"/>
      <c r="H5" s="100"/>
      <c r="I5" s="100"/>
      <c r="J5" s="100"/>
      <c r="K5" s="100"/>
      <c r="L5" s="100"/>
      <c r="M5" s="100"/>
      <c r="N5" s="100"/>
      <c r="O5" s="100"/>
      <c r="P5" s="100"/>
      <c r="Q5" s="101"/>
    </row>
    <row r="6" spans="2:17" ht="15" customHeight="1" x14ac:dyDescent="0.25">
      <c r="B6" s="19" t="s">
        <v>3</v>
      </c>
      <c r="C6" s="99"/>
      <c r="D6" s="100"/>
      <c r="E6" s="100"/>
      <c r="F6" s="100"/>
      <c r="G6" s="100"/>
      <c r="H6" s="100"/>
      <c r="I6" s="100"/>
      <c r="J6" s="100"/>
      <c r="K6" s="100"/>
      <c r="L6" s="100"/>
      <c r="M6" s="100"/>
      <c r="N6" s="100"/>
      <c r="O6" s="100"/>
      <c r="P6" s="100"/>
      <c r="Q6" s="101"/>
    </row>
    <row r="7" spans="2:17" ht="15" customHeight="1" thickBot="1" x14ac:dyDescent="0.3">
      <c r="B7" s="20" t="s">
        <v>16</v>
      </c>
      <c r="C7" s="102"/>
      <c r="D7" s="103"/>
      <c r="E7" s="103"/>
      <c r="F7" s="103"/>
      <c r="G7" s="103"/>
      <c r="H7" s="103"/>
      <c r="I7" s="103"/>
      <c r="J7" s="103"/>
      <c r="K7" s="103"/>
      <c r="L7" s="103"/>
      <c r="M7" s="103"/>
      <c r="N7" s="103"/>
      <c r="O7" s="103"/>
      <c r="P7" s="103"/>
      <c r="Q7" s="104"/>
    </row>
    <row r="8" spans="2:17" ht="3" customHeight="1" thickBot="1" x14ac:dyDescent="0.3"/>
    <row r="9" spans="2:17" ht="15" customHeight="1" thickBot="1" x14ac:dyDescent="0.3">
      <c r="B9" s="17" t="s">
        <v>0</v>
      </c>
      <c r="C9" s="37"/>
      <c r="D9" s="38"/>
      <c r="E9" s="38"/>
      <c r="F9" s="38"/>
      <c r="G9" s="38"/>
      <c r="H9" s="38"/>
      <c r="I9" s="38"/>
      <c r="J9" s="38"/>
      <c r="K9" s="38"/>
      <c r="L9" s="38"/>
      <c r="M9" s="38"/>
      <c r="N9" s="38"/>
      <c r="O9" s="38"/>
      <c r="P9" s="38"/>
      <c r="Q9" s="39"/>
    </row>
    <row r="10" spans="2:17" ht="15" customHeight="1" thickBot="1" x14ac:dyDescent="0.3">
      <c r="B10" s="17" t="s">
        <v>81</v>
      </c>
      <c r="C10" s="37"/>
      <c r="D10" s="38"/>
      <c r="E10" s="38"/>
      <c r="F10" s="38"/>
      <c r="G10" s="38"/>
      <c r="H10" s="38"/>
      <c r="I10" s="38"/>
      <c r="J10" s="38"/>
      <c r="K10" s="38"/>
      <c r="L10" s="38"/>
      <c r="M10" s="38"/>
      <c r="N10" s="38"/>
      <c r="O10" s="38"/>
      <c r="P10" s="38"/>
      <c r="Q10" s="39"/>
    </row>
    <row r="11" spans="2:17" ht="15.75" x14ac:dyDescent="0.25">
      <c r="B11" s="18" t="s">
        <v>1</v>
      </c>
      <c r="C11" s="96"/>
      <c r="D11" s="97"/>
      <c r="E11" s="97"/>
      <c r="F11" s="97"/>
      <c r="G11" s="97"/>
      <c r="H11" s="97"/>
      <c r="I11" s="97"/>
      <c r="J11" s="97"/>
      <c r="K11" s="97"/>
      <c r="L11" s="97"/>
      <c r="M11" s="97"/>
      <c r="N11" s="97"/>
      <c r="O11" s="97"/>
      <c r="P11" s="97"/>
      <c r="Q11" s="98"/>
    </row>
    <row r="12" spans="2:17" ht="15.75" x14ac:dyDescent="0.25">
      <c r="B12" s="19" t="s">
        <v>2</v>
      </c>
      <c r="C12" s="99"/>
      <c r="D12" s="100"/>
      <c r="E12" s="100"/>
      <c r="F12" s="100"/>
      <c r="G12" s="100"/>
      <c r="H12" s="100"/>
      <c r="I12" s="100"/>
      <c r="J12" s="100"/>
      <c r="K12" s="100"/>
      <c r="L12" s="100"/>
      <c r="M12" s="100"/>
      <c r="N12" s="100"/>
      <c r="O12" s="100"/>
      <c r="P12" s="100"/>
      <c r="Q12" s="101"/>
    </row>
    <row r="13" spans="2:17" ht="15.75" x14ac:dyDescent="0.25">
      <c r="B13" s="19" t="s">
        <v>3</v>
      </c>
      <c r="C13" s="99"/>
      <c r="D13" s="100"/>
      <c r="E13" s="100"/>
      <c r="F13" s="100"/>
      <c r="G13" s="100"/>
      <c r="H13" s="100"/>
      <c r="I13" s="100"/>
      <c r="J13" s="100"/>
      <c r="K13" s="100"/>
      <c r="L13" s="100"/>
      <c r="M13" s="100"/>
      <c r="N13" s="100"/>
      <c r="O13" s="100"/>
      <c r="P13" s="100"/>
      <c r="Q13" s="101"/>
    </row>
    <row r="14" spans="2:17" ht="15" customHeight="1" thickBot="1" x14ac:dyDescent="0.3">
      <c r="B14" s="20" t="s">
        <v>16</v>
      </c>
      <c r="C14" s="102"/>
      <c r="D14" s="103"/>
      <c r="E14" s="103"/>
      <c r="F14" s="103"/>
      <c r="G14" s="103"/>
      <c r="H14" s="103"/>
      <c r="I14" s="103"/>
      <c r="J14" s="103"/>
      <c r="K14" s="103"/>
      <c r="L14" s="103"/>
      <c r="M14" s="103"/>
      <c r="N14" s="103"/>
      <c r="O14" s="103"/>
      <c r="P14" s="103"/>
      <c r="Q14" s="104"/>
    </row>
    <row r="15" spans="2:17" ht="3" customHeight="1" thickBot="1" x14ac:dyDescent="0.3"/>
    <row r="16" spans="2:17" ht="15" customHeight="1" thickBot="1" x14ac:dyDescent="0.3">
      <c r="B16" s="17" t="s">
        <v>0</v>
      </c>
      <c r="C16" s="37"/>
      <c r="D16" s="38"/>
      <c r="E16" s="38"/>
      <c r="F16" s="38"/>
      <c r="G16" s="38"/>
      <c r="H16" s="38"/>
      <c r="I16" s="38"/>
      <c r="J16" s="38"/>
      <c r="K16" s="38"/>
      <c r="L16" s="38"/>
      <c r="M16" s="38"/>
      <c r="N16" s="38"/>
      <c r="O16" s="38"/>
      <c r="P16" s="38"/>
      <c r="Q16" s="39"/>
    </row>
    <row r="17" spans="2:17" ht="15" customHeight="1" thickBot="1" x14ac:dyDescent="0.3">
      <c r="B17" s="17" t="s">
        <v>81</v>
      </c>
      <c r="C17" s="37"/>
      <c r="D17" s="38"/>
      <c r="E17" s="38"/>
      <c r="F17" s="38"/>
      <c r="G17" s="38"/>
      <c r="H17" s="38"/>
      <c r="I17" s="38"/>
      <c r="J17" s="38"/>
      <c r="K17" s="38"/>
      <c r="L17" s="38"/>
      <c r="M17" s="38"/>
      <c r="N17" s="38"/>
      <c r="O17" s="38"/>
      <c r="P17" s="38"/>
      <c r="Q17" s="39"/>
    </row>
    <row r="18" spans="2:17" ht="15.75" x14ac:dyDescent="0.25">
      <c r="B18" s="18" t="s">
        <v>1</v>
      </c>
      <c r="C18" s="96"/>
      <c r="D18" s="97"/>
      <c r="E18" s="97"/>
      <c r="F18" s="97"/>
      <c r="G18" s="97"/>
      <c r="H18" s="97"/>
      <c r="I18" s="97"/>
      <c r="J18" s="97"/>
      <c r="K18" s="97"/>
      <c r="L18" s="97"/>
      <c r="M18" s="97"/>
      <c r="N18" s="97"/>
      <c r="O18" s="97"/>
      <c r="P18" s="97"/>
      <c r="Q18" s="98"/>
    </row>
    <row r="19" spans="2:17" ht="15.75" x14ac:dyDescent="0.25">
      <c r="B19" s="19" t="s">
        <v>2</v>
      </c>
      <c r="C19" s="99"/>
      <c r="D19" s="100"/>
      <c r="E19" s="100"/>
      <c r="F19" s="100"/>
      <c r="G19" s="100"/>
      <c r="H19" s="100"/>
      <c r="I19" s="100"/>
      <c r="J19" s="100"/>
      <c r="K19" s="100"/>
      <c r="L19" s="100"/>
      <c r="M19" s="100"/>
      <c r="N19" s="100"/>
      <c r="O19" s="100"/>
      <c r="P19" s="100"/>
      <c r="Q19" s="101"/>
    </row>
    <row r="20" spans="2:17" ht="15.75" x14ac:dyDescent="0.25">
      <c r="B20" s="19" t="s">
        <v>3</v>
      </c>
      <c r="C20" s="99"/>
      <c r="D20" s="100"/>
      <c r="E20" s="100"/>
      <c r="F20" s="100"/>
      <c r="G20" s="100"/>
      <c r="H20" s="100"/>
      <c r="I20" s="100"/>
      <c r="J20" s="100"/>
      <c r="K20" s="100"/>
      <c r="L20" s="100"/>
      <c r="M20" s="100"/>
      <c r="N20" s="100"/>
      <c r="O20" s="100"/>
      <c r="P20" s="100"/>
      <c r="Q20" s="101"/>
    </row>
    <row r="21" spans="2:17" ht="15" customHeight="1" thickBot="1" x14ac:dyDescent="0.3">
      <c r="B21" s="20" t="s">
        <v>16</v>
      </c>
      <c r="C21" s="102"/>
      <c r="D21" s="103"/>
      <c r="E21" s="103"/>
      <c r="F21" s="103"/>
      <c r="G21" s="103"/>
      <c r="H21" s="103"/>
      <c r="I21" s="103"/>
      <c r="J21" s="103"/>
      <c r="K21" s="103"/>
      <c r="L21" s="103"/>
      <c r="M21" s="103"/>
      <c r="N21" s="103"/>
      <c r="O21" s="103"/>
      <c r="P21" s="103"/>
      <c r="Q21" s="104"/>
    </row>
    <row r="22" spans="2:17" ht="3" customHeight="1" thickBot="1" x14ac:dyDescent="0.3"/>
    <row r="23" spans="2:17" ht="15" customHeight="1" thickBot="1" x14ac:dyDescent="0.3">
      <c r="B23" s="17" t="s">
        <v>0</v>
      </c>
      <c r="C23" s="37"/>
      <c r="D23" s="38"/>
      <c r="E23" s="38"/>
      <c r="F23" s="38"/>
      <c r="G23" s="38"/>
      <c r="H23" s="38"/>
      <c r="I23" s="38"/>
      <c r="J23" s="38"/>
      <c r="K23" s="38"/>
      <c r="L23" s="38"/>
      <c r="M23" s="38"/>
      <c r="N23" s="38"/>
      <c r="O23" s="38"/>
      <c r="P23" s="38"/>
      <c r="Q23" s="39"/>
    </row>
    <row r="24" spans="2:17" ht="15" customHeight="1" thickBot="1" x14ac:dyDescent="0.3">
      <c r="B24" s="17" t="s">
        <v>81</v>
      </c>
      <c r="C24" s="37"/>
      <c r="D24" s="38"/>
      <c r="E24" s="38"/>
      <c r="F24" s="38"/>
      <c r="G24" s="38"/>
      <c r="H24" s="38"/>
      <c r="I24" s="38"/>
      <c r="J24" s="38"/>
      <c r="K24" s="38"/>
      <c r="L24" s="38"/>
      <c r="M24" s="38"/>
      <c r="N24" s="38"/>
      <c r="O24" s="38"/>
      <c r="P24" s="38"/>
      <c r="Q24" s="39"/>
    </row>
    <row r="25" spans="2:17" ht="15.75" x14ac:dyDescent="0.25">
      <c r="B25" s="18" t="s">
        <v>1</v>
      </c>
      <c r="C25" s="96"/>
      <c r="D25" s="97"/>
      <c r="E25" s="97"/>
      <c r="F25" s="97"/>
      <c r="G25" s="97"/>
      <c r="H25" s="97"/>
      <c r="I25" s="97"/>
      <c r="J25" s="97"/>
      <c r="K25" s="97"/>
      <c r="L25" s="97"/>
      <c r="M25" s="97"/>
      <c r="N25" s="97"/>
      <c r="O25" s="97"/>
      <c r="P25" s="97"/>
      <c r="Q25" s="98"/>
    </row>
    <row r="26" spans="2:17" ht="15.75" x14ac:dyDescent="0.25">
      <c r="B26" s="19" t="s">
        <v>2</v>
      </c>
      <c r="C26" s="99"/>
      <c r="D26" s="100"/>
      <c r="E26" s="100"/>
      <c r="F26" s="100"/>
      <c r="G26" s="100"/>
      <c r="H26" s="100"/>
      <c r="I26" s="100"/>
      <c r="J26" s="100"/>
      <c r="K26" s="100"/>
      <c r="L26" s="100"/>
      <c r="M26" s="100"/>
      <c r="N26" s="100"/>
      <c r="O26" s="100"/>
      <c r="P26" s="100"/>
      <c r="Q26" s="101"/>
    </row>
    <row r="27" spans="2:17" ht="15.75" x14ac:dyDescent="0.25">
      <c r="B27" s="19" t="s">
        <v>3</v>
      </c>
      <c r="C27" s="99"/>
      <c r="D27" s="100"/>
      <c r="E27" s="100"/>
      <c r="F27" s="100"/>
      <c r="G27" s="100"/>
      <c r="H27" s="100"/>
      <c r="I27" s="100"/>
      <c r="J27" s="100"/>
      <c r="K27" s="100"/>
      <c r="L27" s="100"/>
      <c r="M27" s="100"/>
      <c r="N27" s="100"/>
      <c r="O27" s="100"/>
      <c r="P27" s="100"/>
      <c r="Q27" s="101"/>
    </row>
    <row r="28" spans="2:17" ht="15" customHeight="1" thickBot="1" x14ac:dyDescent="0.3">
      <c r="B28" s="20" t="s">
        <v>16</v>
      </c>
      <c r="C28" s="102"/>
      <c r="D28" s="103"/>
      <c r="E28" s="103"/>
      <c r="F28" s="103"/>
      <c r="G28" s="103"/>
      <c r="H28" s="103"/>
      <c r="I28" s="103"/>
      <c r="J28" s="103"/>
      <c r="K28" s="103"/>
      <c r="L28" s="103"/>
      <c r="M28" s="103"/>
      <c r="N28" s="103"/>
      <c r="O28" s="103"/>
      <c r="P28" s="103"/>
      <c r="Q28" s="104"/>
    </row>
    <row r="29" spans="2:17" ht="3" customHeight="1" thickBot="1" x14ac:dyDescent="0.3"/>
    <row r="30" spans="2:17" ht="16.5" thickBot="1" x14ac:dyDescent="0.3">
      <c r="B30" s="17" t="s">
        <v>0</v>
      </c>
      <c r="C30" s="37"/>
      <c r="D30" s="38"/>
      <c r="E30" s="38"/>
      <c r="F30" s="38"/>
      <c r="G30" s="38"/>
      <c r="H30" s="38"/>
      <c r="I30" s="38"/>
      <c r="J30" s="38"/>
      <c r="K30" s="38"/>
      <c r="L30" s="38"/>
      <c r="M30" s="38"/>
      <c r="N30" s="38"/>
      <c r="O30" s="38"/>
      <c r="P30" s="38"/>
      <c r="Q30" s="39"/>
    </row>
    <row r="31" spans="2:17" ht="16.5" thickBot="1" x14ac:dyDescent="0.3">
      <c r="B31" s="17" t="s">
        <v>81</v>
      </c>
      <c r="C31" s="37"/>
      <c r="D31" s="38"/>
      <c r="E31" s="38"/>
      <c r="F31" s="38"/>
      <c r="G31" s="38"/>
      <c r="H31" s="38"/>
      <c r="I31" s="38"/>
      <c r="J31" s="38"/>
      <c r="K31" s="38"/>
      <c r="L31" s="38"/>
      <c r="M31" s="38"/>
      <c r="N31" s="38"/>
      <c r="O31" s="38"/>
      <c r="P31" s="38"/>
      <c r="Q31" s="39"/>
    </row>
    <row r="32" spans="2:17" ht="15.75" x14ac:dyDescent="0.25">
      <c r="B32" s="18" t="s">
        <v>1</v>
      </c>
      <c r="C32" s="96"/>
      <c r="D32" s="97"/>
      <c r="E32" s="97"/>
      <c r="F32" s="97"/>
      <c r="G32" s="97"/>
      <c r="H32" s="97"/>
      <c r="I32" s="97"/>
      <c r="J32" s="97"/>
      <c r="K32" s="97"/>
      <c r="L32" s="97"/>
      <c r="M32" s="97"/>
      <c r="N32" s="97"/>
      <c r="O32" s="97"/>
      <c r="P32" s="97"/>
      <c r="Q32" s="98"/>
    </row>
    <row r="33" spans="2:17" ht="15.75" x14ac:dyDescent="0.25">
      <c r="B33" s="19" t="s">
        <v>2</v>
      </c>
      <c r="C33" s="99"/>
      <c r="D33" s="100"/>
      <c r="E33" s="100"/>
      <c r="F33" s="100"/>
      <c r="G33" s="100"/>
      <c r="H33" s="100"/>
      <c r="I33" s="100"/>
      <c r="J33" s="100"/>
      <c r="K33" s="100"/>
      <c r="L33" s="100"/>
      <c r="M33" s="100"/>
      <c r="N33" s="100"/>
      <c r="O33" s="100"/>
      <c r="P33" s="100"/>
      <c r="Q33" s="101"/>
    </row>
    <row r="34" spans="2:17" ht="15.75" x14ac:dyDescent="0.25">
      <c r="B34" s="19" t="s">
        <v>3</v>
      </c>
      <c r="C34" s="99"/>
      <c r="D34" s="100"/>
      <c r="E34" s="100"/>
      <c r="F34" s="100"/>
      <c r="G34" s="100"/>
      <c r="H34" s="100"/>
      <c r="I34" s="100"/>
      <c r="J34" s="100"/>
      <c r="K34" s="100"/>
      <c r="L34" s="100"/>
      <c r="M34" s="100"/>
      <c r="N34" s="100"/>
      <c r="O34" s="100"/>
      <c r="P34" s="100"/>
      <c r="Q34" s="101"/>
    </row>
    <row r="35" spans="2:17" ht="16.5" thickBot="1" x14ac:dyDescent="0.3">
      <c r="B35" s="20" t="s">
        <v>16</v>
      </c>
      <c r="C35" s="102"/>
      <c r="D35" s="103"/>
      <c r="E35" s="103"/>
      <c r="F35" s="103"/>
      <c r="G35" s="103"/>
      <c r="H35" s="103"/>
      <c r="I35" s="103"/>
      <c r="J35" s="103"/>
      <c r="K35" s="103"/>
      <c r="L35" s="103"/>
      <c r="M35" s="103"/>
      <c r="N35" s="103"/>
      <c r="O35" s="103"/>
      <c r="P35" s="103"/>
      <c r="Q35" s="104"/>
    </row>
  </sheetData>
  <sheetProtection algorithmName="SHA-512" hashValue="7CMSbiJH+tW4pZeQEekPyI3GBvIh0i467qEMwnbjvsb/J1+XLhYXewyOeZFQTASVO7fjtsYFBsjCX1esvZ2oBg==" saltValue="W7jZptbMzRPM/tYLoE3pP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3"/>
  <sheetViews>
    <sheetView showGridLines="0" zoomScaleNormal="100" workbookViewId="0">
      <selection activeCell="C10" sqref="C10:C12"/>
    </sheetView>
  </sheetViews>
  <sheetFormatPr baseColWidth="10" defaultRowHeight="11.25" x14ac:dyDescent="0.2"/>
  <cols>
    <col min="1" max="1" width="0.85546875" style="16" customWidth="1"/>
    <col min="2" max="2" width="7.28515625" style="24" bestFit="1" customWidth="1"/>
    <col min="3" max="3" width="20" style="24" bestFit="1" customWidth="1"/>
    <col min="4" max="4" width="2.140625" style="16" customWidth="1"/>
    <col min="5" max="5" width="17.28515625" style="22" bestFit="1" customWidth="1"/>
    <col min="6" max="6" width="27.85546875" style="16" bestFit="1" customWidth="1"/>
    <col min="7" max="20" width="23.5703125" style="16" bestFit="1" customWidth="1"/>
    <col min="21" max="21" width="20" style="16" bestFit="1" customWidth="1"/>
    <col min="22" max="16384" width="11.42578125" style="16"/>
  </cols>
  <sheetData>
    <row r="1" spans="2:21" ht="3" customHeight="1" thickBot="1" x14ac:dyDescent="0.25"/>
    <row r="2" spans="2:21" ht="15" customHeight="1" thickBot="1" x14ac:dyDescent="0.25">
      <c r="B2" s="142" t="s">
        <v>24</v>
      </c>
      <c r="C2" s="142"/>
      <c r="E2" s="21" t="s">
        <v>0</v>
      </c>
      <c r="F2" s="133">
        <f>Empire!C2</f>
        <v>0</v>
      </c>
      <c r="G2" s="134">
        <f>Empire!D2</f>
        <v>0</v>
      </c>
      <c r="H2" s="134">
        <f>Empire!E2</f>
        <v>0</v>
      </c>
      <c r="I2" s="134">
        <f>Empire!F2</f>
        <v>0</v>
      </c>
      <c r="J2" s="134">
        <f>Empire!G2</f>
        <v>0</v>
      </c>
      <c r="K2" s="134">
        <f>Empire!H2</f>
        <v>0</v>
      </c>
      <c r="L2" s="134">
        <f>Empire!I2</f>
        <v>0</v>
      </c>
      <c r="M2" s="134">
        <f>Empire!J2</f>
        <v>0</v>
      </c>
      <c r="N2" s="134">
        <f>Empire!K2</f>
        <v>0</v>
      </c>
      <c r="O2" s="134">
        <f>Empire!L2</f>
        <v>0</v>
      </c>
      <c r="P2" s="134">
        <f>Empire!M2</f>
        <v>0</v>
      </c>
      <c r="Q2" s="134">
        <f>Empire!N2</f>
        <v>0</v>
      </c>
      <c r="R2" s="134">
        <f>Empire!O2</f>
        <v>0</v>
      </c>
      <c r="S2" s="134">
        <f>Empire!P2</f>
        <v>0</v>
      </c>
      <c r="T2" s="135">
        <f>Empire!Q2</f>
        <v>0</v>
      </c>
    </row>
    <row r="3" spans="2:21" ht="15" customHeight="1" x14ac:dyDescent="0.2">
      <c r="B3" s="143" t="s">
        <v>26</v>
      </c>
      <c r="C3" s="143"/>
      <c r="E3" s="28" t="s">
        <v>1</v>
      </c>
      <c r="F3" s="136">
        <f>((200*Empire!C4*1.25^(Empire!C4))+((200*Empire!C4*1.25^(Empire!C4))*($B$18+$C$10*0.02)))*24*($B$6*(1+($C$10/100)))</f>
        <v>0</v>
      </c>
      <c r="G3" s="137">
        <f>((200*Empire!D4*1.25^(Empire!D4))+((200*Empire!D4*1.25^(Empire!D4))*($B$18+$C$10*0.02)))*24*($B$6*(1+($C$10/100)))</f>
        <v>0</v>
      </c>
      <c r="H3" s="137">
        <f>((200*Empire!E4*1.25^(Empire!E4))+((200*Empire!E4*1.25^(Empire!E4))*($B$18+$C$10*0.02)))*24*($B$6*(1+($C$10/100)))</f>
        <v>0</v>
      </c>
      <c r="I3" s="137">
        <f>((200*Empire!F4*1.25^(Empire!F4))+((200*Empire!F4*1.25^(Empire!F4))*($B$18+$C$10*0.02)))*24*($B$6*(1+($C$10/100)))</f>
        <v>0</v>
      </c>
      <c r="J3" s="137">
        <f>((200*Empire!G4*1.25^(Empire!G4))+((200*Empire!G4*1.25^(Empire!G4))*($B$18+$C$10*0.02)))*24*($B$6*(1+($C$10/100)))</f>
        <v>0</v>
      </c>
      <c r="K3" s="137">
        <f>((200*Empire!H4*1.25^(Empire!H4))+((200*Empire!H4*1.25^(Empire!H4))*($B$18+$C$10*0.02)))*24*($B$6*(1+($C$10/100)))</f>
        <v>0</v>
      </c>
      <c r="L3" s="137">
        <f>((200*Empire!I4*1.25^(Empire!I4))+((200*Empire!I4*1.25^(Empire!I4))*($B$18+$C$10*0.02)))*24*($B$6*(1+($C$10/100)))</f>
        <v>0</v>
      </c>
      <c r="M3" s="137">
        <f>((200*Empire!J4*1.25^(Empire!J4))+((200*Empire!J4*1.25^(Empire!J4))*($B$18+$C$10*0.02)))*24*($B$6*(1+($C$10/100)))</f>
        <v>0</v>
      </c>
      <c r="N3" s="137">
        <f>((200*Empire!K4*1.25^(Empire!K4))+((200*Empire!K4*1.25^(Empire!K4))*($B$18+$C$10*0.02)))*24*($B$6*(1+($C$10/100)))</f>
        <v>0</v>
      </c>
      <c r="O3" s="137">
        <f>((200*Empire!L4*1.25^(Empire!L4))+((200*Empire!L4*1.25^(Empire!L4))*($B$18+$C$10*0.02)))*24*($B$6*(1+($C$10/100)))</f>
        <v>0</v>
      </c>
      <c r="P3" s="137">
        <f>((200*Empire!M4*1.25^(Empire!M4))+((200*Empire!M4*1.25^(Empire!M4))*($B$18+$C$10*0.02)))*24*($B$6*(1+($C$10/100)))</f>
        <v>0</v>
      </c>
      <c r="Q3" s="137">
        <f>((200*Empire!N4*1.25^(Empire!N4))+((200*Empire!N4*1.25^(Empire!N4))*($B$18+$C$10*0.02)))*24*($B$6*(1+($C$10/100)))</f>
        <v>0</v>
      </c>
      <c r="R3" s="137">
        <f>((200*Empire!O4*1.25^(Empire!O4))+((200*Empire!O4*1.25^(Empire!O4))*($B$18+$C$10*0.02)))*24*($B$6*(1+($C$10/100)))</f>
        <v>0</v>
      </c>
      <c r="S3" s="137">
        <f>((200*Empire!P4*1.25^(Empire!P4))+((200*Empire!P4*1.25^(Empire!P4))*($B$18+$C$10*0.02)))*24*($B$6*(1+($C$10/100)))</f>
        <v>0</v>
      </c>
      <c r="T3" s="138">
        <f>((200*Empire!Q4*1.25^(Empire!Q4))+((200*Empire!Q4*1.25^(Empire!Q4))*($B$18+$C$10*0.02)))*24*($B$6*(1+($C$10/100)))</f>
        <v>0</v>
      </c>
      <c r="U3" s="128">
        <f>SUM(F3:T3)</f>
        <v>0</v>
      </c>
    </row>
    <row r="4" spans="2:21" ht="15" customHeight="1" x14ac:dyDescent="0.2">
      <c r="B4" s="105"/>
      <c r="C4" s="105"/>
      <c r="E4" s="29" t="s">
        <v>2</v>
      </c>
      <c r="F4" s="129">
        <f>((150*Empire!C5*1.25^(Empire!C5))+((150*Empire!C5*1.25^(Empire!C5))*($B$18+$C$11*0.02)))*24*($B$6*(1+($C$11/100)))</f>
        <v>0</v>
      </c>
      <c r="G4" s="31">
        <f>((150*Empire!D5*1.25^(Empire!D5))+((150*Empire!D5*1.25^(Empire!D5))*($B$18+$C$11*0.02)))*24*($B$6*(1+($C$11/100)))</f>
        <v>0</v>
      </c>
      <c r="H4" s="31">
        <f>((150*Empire!E5*1.25^(Empire!E5))+((150*Empire!E5*1.25^(Empire!E5))*($B$18+$C$11*0.02)))*24*($B$6*(1+($C$11/100)))</f>
        <v>0</v>
      </c>
      <c r="I4" s="31">
        <f>((150*Empire!F5*1.25^(Empire!F5))+((150*Empire!F5*1.25^(Empire!F5))*($B$18+$C$11*0.02)))*24*($B$6*(1+($C$11/100)))</f>
        <v>0</v>
      </c>
      <c r="J4" s="31">
        <f>((150*Empire!G5*1.25^(Empire!G5))+((150*Empire!G5*1.25^(Empire!G5))*($B$18+$C$11*0.02)))*24*($B$6*(1+($C$11/100)))</f>
        <v>0</v>
      </c>
      <c r="K4" s="31">
        <f>((150*Empire!H5*1.25^(Empire!H5))+((150*Empire!H5*1.25^(Empire!H5))*($B$18+$C$11*0.02)))*24*($B$6*(1+($C$11/100)))</f>
        <v>0</v>
      </c>
      <c r="L4" s="31">
        <f>((150*Empire!I5*1.25^(Empire!I5))+((150*Empire!I5*1.25^(Empire!I5))*($B$18+$C$11*0.02)))*24*($B$6*(1+($C$11/100)))</f>
        <v>0</v>
      </c>
      <c r="M4" s="31">
        <f>((150*Empire!J5*1.25^(Empire!J5))+((150*Empire!J5*1.25^(Empire!J5))*($B$18+$C$11*0.02)))*24*($B$6*(1+($C$11/100)))</f>
        <v>0</v>
      </c>
      <c r="N4" s="31">
        <f>((150*Empire!K5*1.25^(Empire!K5))+((150*Empire!K5*1.25^(Empire!K5))*($B$18+$C$11*0.02)))*24*($B$6*(1+($C$11/100)))</f>
        <v>0</v>
      </c>
      <c r="O4" s="31">
        <f>((150*Empire!L5*1.25^(Empire!L5))+((150*Empire!L5*1.25^(Empire!L5))*($B$18+$C$11*0.02)))*24*($B$6*(1+($C$11/100)))</f>
        <v>0</v>
      </c>
      <c r="P4" s="31">
        <f>((150*Empire!M5*1.25^(Empire!M5))+((150*Empire!M5*1.25^(Empire!M5))*($B$18+$C$11*0.02)))*24*($B$6*(1+($C$11/100)))</f>
        <v>0</v>
      </c>
      <c r="Q4" s="31">
        <f>((150*Empire!N5*1.25^(Empire!N5))+((150*Empire!N5*1.25^(Empire!N5))*($B$18+$C$11*0.02)))*24*($B$6*(1+($C$11/100)))</f>
        <v>0</v>
      </c>
      <c r="R4" s="31">
        <f>((150*Empire!O5*1.25^(Empire!O5))+((150*Empire!O5*1.25^(Empire!O5))*($B$18+$C$11*0.02)))*24*($B$6*(1+($C$11/100)))</f>
        <v>0</v>
      </c>
      <c r="S4" s="31">
        <f>((150*Empire!P5*1.25^(Empire!P5))+((150*Empire!P5*1.25^(Empire!P5))*($B$18+$C$11*0.02)))*24*($B$6*(1+($C$11/100)))</f>
        <v>0</v>
      </c>
      <c r="T4" s="122">
        <f>((150*Empire!Q5*1.25^(Empire!Q5))+((150*Empire!Q5*1.25^(Empire!Q5))*($B$18+$C$11*0.02)))*24*($B$6*(1+($C$11/100)))</f>
        <v>0</v>
      </c>
      <c r="U4" s="128">
        <f t="shared" ref="U4:U6" si="0">SUM(F4:T4)</f>
        <v>0</v>
      </c>
    </row>
    <row r="5" spans="2:21" ht="15" customHeight="1" x14ac:dyDescent="0.2">
      <c r="B5" s="142" t="s">
        <v>78</v>
      </c>
      <c r="C5" s="142"/>
      <c r="E5" s="29" t="s">
        <v>3</v>
      </c>
      <c r="F5" s="123">
        <f>((50*Empire!C6*1.25^Empire!C6)*(-0.004*(Empire!C3+40)+1.44)+(50*Empire!C6*1.25^Empire!C6)*(-0.004*(Empire!C3+40)+1.44)*($B$18+0.02*$C$12))*24*($B$6*(1+($C$12/100)))</f>
        <v>0</v>
      </c>
      <c r="G5" s="32">
        <f>((50*Empire!D6*1.25^Empire!D6)*(-0.004*(Empire!D3+40)+1.44)+(50*Empire!D6*1.25^Empire!D6)*(-0.004*(Empire!D3+40)+1.44)*($B$18+0.02*$C$12))*24*($B$6*(1+($C$12/100)))</f>
        <v>0</v>
      </c>
      <c r="H5" s="32">
        <f>((50*Empire!E6*1.25^Empire!E6)*(-0.004*(Empire!E3+40)+1.44)+(50*Empire!E6*1.25^Empire!E6)*(-0.004*(Empire!E3+40)+1.44)*($B$18+0.02*$C$12))*24*($B$6*(1+($C$12/100)))</f>
        <v>0</v>
      </c>
      <c r="I5" s="32">
        <f>((50*Empire!F6*1.25^Empire!F6)*(-0.004*(Empire!F3+40)+1.44)+(50*Empire!F6*1.25^Empire!F6)*(-0.004*(Empire!F3+40)+1.44)*($B$18+0.02*$C$12))*24*($B$6*(1+($C$12/100)))</f>
        <v>0</v>
      </c>
      <c r="J5" s="32">
        <f>((50*Empire!G6*1.25^Empire!G6)*(-0.004*(Empire!G3+40)+1.44)+(50*Empire!G6*1.25^Empire!G6)*(-0.004*(Empire!G3+40)+1.44)*($B$18+0.02*$C$12))*24*($B$6*(1+($C$12/100)))</f>
        <v>0</v>
      </c>
      <c r="K5" s="32">
        <f>((50*Empire!H6*1.25^Empire!H6)*(-0.004*(Empire!H3+40)+1.44)+(50*Empire!H6*1.25^Empire!H6)*(-0.004*(Empire!H3+40)+1.44)*($B$18+0.02*$C$12))*24*($B$6*(1+($C$12/100)))</f>
        <v>0</v>
      </c>
      <c r="L5" s="32">
        <f>((50*Empire!I6*1.25^Empire!I6)*(-0.004*(Empire!I3+40)+1.44)+(50*Empire!I6*1.25^Empire!I6)*(-0.004*(Empire!I3+40)+1.44)*($B$18+0.02*$C$12))*24*($B$6*(1+($C$12/100)))</f>
        <v>0</v>
      </c>
      <c r="M5" s="32">
        <f>((50*Empire!J6*1.25^Empire!J6)*(-0.004*(Empire!J3+40)+1.44)+(50*Empire!J6*1.25^Empire!J6)*(-0.004*(Empire!J3+40)+1.44)*($B$18+0.02*$C$12))*24*($B$6*(1+($C$12/100)))</f>
        <v>0</v>
      </c>
      <c r="N5" s="32">
        <f>((50*Empire!K6*1.25^Empire!K6)*(-0.004*(Empire!K3+40)+1.44)+(50*Empire!K6*1.25^Empire!K6)*(-0.004*(Empire!K3+40)+1.44)*($B$18+0.02*$C$12))*24*($B$6*(1+($C$12/100)))</f>
        <v>0</v>
      </c>
      <c r="O5" s="32">
        <f>((50*Empire!L6*1.25^Empire!L6)*(-0.004*(Empire!L3+40)+1.44)+(50*Empire!L6*1.25^Empire!L6)*(-0.004*(Empire!L3+40)+1.44)*($B$18+0.02*$C$12))*24*($B$6*(1+($C$12/100)))</f>
        <v>0</v>
      </c>
      <c r="P5" s="32">
        <f>((50*Empire!M6*1.25^Empire!M6)*(-0.004*(Empire!M3+40)+1.44)+(50*Empire!M6*1.25^Empire!M6)*(-0.004*(Empire!M3+40)+1.44)*($B$18+0.02*$C$12))*24*($B$6*(1+($C$12/100)))</f>
        <v>0</v>
      </c>
      <c r="Q5" s="32">
        <f>((50*Empire!N6*1.25^Empire!N6)*(-0.004*(Empire!N3+40)+1.44)+(50*Empire!N6*1.25^Empire!N6)*(-0.004*(Empire!N3+40)+1.44)*($B$18+0.02*$C$12))*24*($B$6*(1+($C$12/100)))</f>
        <v>0</v>
      </c>
      <c r="R5" s="32">
        <f>((50*Empire!O6*1.25^Empire!O6)*(-0.004*(Empire!O3+40)+1.44)+(50*Empire!O6*1.25^Empire!O6)*(-0.004*(Empire!O3+40)+1.44)*($B$18+0.02*$C$12))*24*($B$6*(1+($C$12/100)))</f>
        <v>0</v>
      </c>
      <c r="S5" s="32">
        <f>((50*Empire!P6*1.25^Empire!P6)*(-0.004*(Empire!P3+40)+1.44)+(50*Empire!P6*1.25^Empire!P6)*(-0.004*(Empire!P3+40)+1.44)*($B$18+0.02*$C$12))*24*($B$6*(1+($C$12/100)))</f>
        <v>0</v>
      </c>
      <c r="T5" s="124">
        <f>((50*Empire!Q6*1.25^Empire!Q6)*(-0.004*(Empire!Q3+40)+1.44)+(50*Empire!Q6*1.25^Empire!Q6)*(-0.004*(Empire!Q3+40)+1.44)*($B$18+0.02*$C$12))*24*($B$6*(1+($C$12/100)))</f>
        <v>0</v>
      </c>
      <c r="U5" s="128">
        <f t="shared" si="0"/>
        <v>0</v>
      </c>
    </row>
    <row r="6" spans="2:21" ht="15" customHeight="1" thickBot="1" x14ac:dyDescent="0.25">
      <c r="B6" s="144">
        <f>IF(B3='Données de base'!$B$3,'Données de base'!$E$3,IF(B3='Données de base'!$B$4,'Données de base'!$E$4,""))</f>
        <v>35</v>
      </c>
      <c r="C6" s="144"/>
      <c r="E6" s="30" t="s">
        <v>16</v>
      </c>
      <c r="F6" s="125">
        <f>IF(Empire!C7="",0,1800000*1.825^(Empire!C7-1))</f>
        <v>0</v>
      </c>
      <c r="G6" s="126">
        <f>IF(Empire!D7="",0,1800000*1.825^(Empire!D7-1))</f>
        <v>0</v>
      </c>
      <c r="H6" s="126">
        <f>IF(Empire!E7="",0,1800000*1.825^(Empire!E7-1))</f>
        <v>0</v>
      </c>
      <c r="I6" s="126">
        <f>IF(Empire!F7="",0,1800000*1.825^(Empire!F7-1))</f>
        <v>0</v>
      </c>
      <c r="J6" s="126">
        <f>IF(Empire!G7="",0,1800000*1.825^(Empire!G7-1))</f>
        <v>0</v>
      </c>
      <c r="K6" s="126">
        <f>IF(Empire!H7="",0,1800000*1.825^(Empire!H7-1))</f>
        <v>0</v>
      </c>
      <c r="L6" s="126">
        <f>IF(Empire!I7="",0,1800000*1.825^(Empire!I7-1))</f>
        <v>0</v>
      </c>
      <c r="M6" s="126">
        <f>IF(Empire!J7="",0,1800000*1.825^(Empire!J7-1))</f>
        <v>0</v>
      </c>
      <c r="N6" s="126">
        <f>IF(Empire!K7="",0,1800000*1.825^(Empire!K7-1))</f>
        <v>0</v>
      </c>
      <c r="O6" s="126">
        <f>IF(Empire!L7="",0,1800000*1.825^(Empire!L7-1))</f>
        <v>0</v>
      </c>
      <c r="P6" s="126">
        <f>IF(Empire!M7="",0,1800000*1.825^(Empire!M7-1))</f>
        <v>0</v>
      </c>
      <c r="Q6" s="126">
        <f>IF(Empire!N7="",0,1800000*1.825^(Empire!N7-1))</f>
        <v>0</v>
      </c>
      <c r="R6" s="126">
        <f>IF(Empire!O7="",0,1800000*1.825^(Empire!O7-1))</f>
        <v>0</v>
      </c>
      <c r="S6" s="126">
        <f>IF(Empire!P7="",0,1800000*1.825^(Empire!P7-1))</f>
        <v>0</v>
      </c>
      <c r="T6" s="127">
        <f>IF(Empire!Q7="",0,1800000*1.825^(Empire!Q7-1))</f>
        <v>0</v>
      </c>
      <c r="U6" s="128">
        <f t="shared" si="0"/>
        <v>0</v>
      </c>
    </row>
    <row r="7" spans="2:21" ht="3" customHeight="1" thickBot="1" x14ac:dyDescent="0.25"/>
    <row r="8" spans="2:21" ht="15" customHeight="1" thickBot="1" x14ac:dyDescent="0.25">
      <c r="B8" s="142" t="s">
        <v>79</v>
      </c>
      <c r="C8" s="142"/>
      <c r="E8" s="21" t="s">
        <v>0</v>
      </c>
      <c r="F8" s="25">
        <f>Empire!C9</f>
        <v>0</v>
      </c>
      <c r="G8" s="26">
        <f>Empire!D9</f>
        <v>0</v>
      </c>
      <c r="H8" s="26">
        <f>Empire!E9</f>
        <v>0</v>
      </c>
      <c r="I8" s="26">
        <f>Empire!F9</f>
        <v>0</v>
      </c>
      <c r="J8" s="26">
        <f>Empire!G9</f>
        <v>0</v>
      </c>
      <c r="K8" s="26">
        <f>Empire!H9</f>
        <v>0</v>
      </c>
      <c r="L8" s="26">
        <f>Empire!I9</f>
        <v>0</v>
      </c>
      <c r="M8" s="26">
        <f>Empire!J9</f>
        <v>0</v>
      </c>
      <c r="N8" s="26">
        <f>Empire!K9</f>
        <v>0</v>
      </c>
      <c r="O8" s="26">
        <f>Empire!L9</f>
        <v>0</v>
      </c>
      <c r="P8" s="26">
        <f>Empire!M9</f>
        <v>0</v>
      </c>
      <c r="Q8" s="26">
        <f>Empire!N9</f>
        <v>0</v>
      </c>
      <c r="R8" s="26">
        <f>Empire!O9</f>
        <v>0</v>
      </c>
      <c r="S8" s="26">
        <f>Empire!P9</f>
        <v>0</v>
      </c>
      <c r="T8" s="27">
        <f>Empire!Q9</f>
        <v>0</v>
      </c>
    </row>
    <row r="9" spans="2:21" ht="15" hidden="1" customHeight="1" thickBot="1" x14ac:dyDescent="0.25">
      <c r="B9" s="120"/>
      <c r="C9" s="120"/>
      <c r="E9" s="21"/>
      <c r="F9" s="130"/>
      <c r="G9" s="131"/>
      <c r="H9" s="131"/>
      <c r="I9" s="131"/>
      <c r="J9" s="131"/>
      <c r="K9" s="131"/>
      <c r="L9" s="131"/>
      <c r="M9" s="131"/>
      <c r="N9" s="131"/>
      <c r="O9" s="131"/>
      <c r="P9" s="131"/>
      <c r="Q9" s="131"/>
      <c r="R9" s="131"/>
      <c r="S9" s="131"/>
      <c r="T9" s="132"/>
    </row>
    <row r="10" spans="2:21" ht="15" customHeight="1" x14ac:dyDescent="0.2">
      <c r="B10" s="106" t="s">
        <v>20</v>
      </c>
      <c r="C10" s="107"/>
      <c r="E10" s="28" t="s">
        <v>1</v>
      </c>
      <c r="F10" s="136">
        <f>((200*Empire!C11*1.25^(Empire!C11))+((200*Empire!C11*1.25^(Empire!C11))*($B$18+$C$10*0.02)))*24*($B$6*(1+($C$10/100)))</f>
        <v>0</v>
      </c>
      <c r="G10" s="137">
        <f>((200*Empire!D11*1.25^(Empire!D11))+((200*Empire!D11*1.25^(Empire!D11))*($B$18+$C$10*0.02)))*24*($B$6*(1+($C$10/100)))</f>
        <v>0</v>
      </c>
      <c r="H10" s="137">
        <f>((200*Empire!E11*1.25^(Empire!E11))+((200*Empire!E11*1.25^(Empire!E11))*($B$18+$C$10*0.02)))*24*($B$6*(1+($C$10/100)))</f>
        <v>0</v>
      </c>
      <c r="I10" s="137">
        <f>((200*Empire!F11*1.25^(Empire!F11))+((200*Empire!F11*1.25^(Empire!F11))*($B$18+$C$10*0.02)))*24*($B$6*(1+($C$10/100)))</f>
        <v>0</v>
      </c>
      <c r="J10" s="137">
        <f>((200*Empire!G11*1.25^(Empire!G11))+((200*Empire!G11*1.25^(Empire!G11))*($B$18+$C$10*0.02)))*24*($B$6*(1+($C$10/100)))</f>
        <v>0</v>
      </c>
      <c r="K10" s="137">
        <f>((200*Empire!H11*1.25^(Empire!H11))+((200*Empire!H11*1.25^(Empire!H11))*($B$18+$C$10*0.02)))*24*($B$6*(1+($C$10/100)))</f>
        <v>0</v>
      </c>
      <c r="L10" s="137">
        <f>((200*Empire!I11*1.25^(Empire!I11))+((200*Empire!I11*1.25^(Empire!I11))*($B$18+$C$10*0.02)))*24*($B$6*(1+($C$10/100)))</f>
        <v>0</v>
      </c>
      <c r="M10" s="137">
        <f>((200*Empire!J11*1.25^(Empire!J11))+((200*Empire!J11*1.25^(Empire!J11))*($B$18+$C$10*0.02)))*24*($B$6*(1+($C$10/100)))</f>
        <v>0</v>
      </c>
      <c r="N10" s="137">
        <f>((200*Empire!K11*1.25^(Empire!K11))+((200*Empire!K11*1.25^(Empire!K11))*($B$18+$C$10*0.02)))*24*($B$6*(1+($C$10/100)))</f>
        <v>0</v>
      </c>
      <c r="O10" s="137">
        <f>((200*Empire!L11*1.25^(Empire!L11))+((200*Empire!L11*1.25^(Empire!L11))*($B$18+$C$10*0.02)))*24*($B$6*(1+($C$10/100)))</f>
        <v>0</v>
      </c>
      <c r="P10" s="137">
        <f>((200*Empire!M11*1.25^(Empire!M11))+((200*Empire!M11*1.25^(Empire!M11))*($B$18+$C$10*0.02)))*24*($B$6*(1+($C$10/100)))</f>
        <v>0</v>
      </c>
      <c r="Q10" s="137">
        <f>((200*Empire!N11*1.25^(Empire!N11))+((200*Empire!N11*1.25^(Empire!N11))*($B$18+$C$10*0.02)))*24*($B$6*(1+($C$10/100)))</f>
        <v>0</v>
      </c>
      <c r="R10" s="137">
        <f>((200*Empire!O11*1.25^(Empire!O11))+((200*Empire!O11*1.25^(Empire!O11))*($B$18+$C$10*0.02)))*24*($B$6*(1+($C$10/100)))</f>
        <v>0</v>
      </c>
      <c r="S10" s="137">
        <f>((200*Empire!P11*1.25^(Empire!P11))+((200*Empire!P11*1.25^(Empire!P11))*($B$18+$C$10*0.02)))*24*($B$6*(1+($C$10/100)))</f>
        <v>0</v>
      </c>
      <c r="T10" s="138">
        <f>((200*Empire!Q11*1.25^(Empire!Q11))+((200*Empire!Q11*1.25^(Empire!Q11))*($B$18+$C$10*0.02)))*24*($B$6*(1+($C$10/100)))</f>
        <v>0</v>
      </c>
      <c r="U10" s="128">
        <f>SUM(F10:T10)</f>
        <v>0</v>
      </c>
    </row>
    <row r="11" spans="2:21" ht="15" customHeight="1" x14ac:dyDescent="0.2">
      <c r="B11" s="106" t="s">
        <v>21</v>
      </c>
      <c r="C11" s="107"/>
      <c r="E11" s="29" t="s">
        <v>2</v>
      </c>
      <c r="F11" s="129">
        <f>((150*Empire!C12*1.25^(Empire!C12))+((150*Empire!C12*1.25^(Empire!C12))*($B$18+$C$11*0.02)))*24*($B$6*(1+($C$11/100)))</f>
        <v>0</v>
      </c>
      <c r="G11" s="31">
        <f>((150*Empire!D12*1.25^(Empire!D12))+((150*Empire!D12*1.25^(Empire!D12))*($B$18+$C$11*0.02)))*24*($B$6*(1+($C$11/100)))</f>
        <v>0</v>
      </c>
      <c r="H11" s="31">
        <f>((150*Empire!E12*1.25^(Empire!E12))+((150*Empire!E12*1.25^(Empire!E12))*($B$18+$C$11*0.02)))*24*($B$6*(1+($C$11/100)))</f>
        <v>0</v>
      </c>
      <c r="I11" s="31">
        <f>((150*Empire!F12*1.25^(Empire!F12))+((150*Empire!F12*1.25^(Empire!F12))*($B$18+$C$11*0.02)))*24*($B$6*(1+($C$11/100)))</f>
        <v>0</v>
      </c>
      <c r="J11" s="31">
        <f>((150*Empire!G12*1.25^(Empire!G12))+((150*Empire!G12*1.25^(Empire!G12))*($B$18+$C$11*0.02)))*24*($B$6*(1+($C$11/100)))</f>
        <v>0</v>
      </c>
      <c r="K11" s="31">
        <f>((150*Empire!H12*1.25^(Empire!H12))+((150*Empire!H12*1.25^(Empire!H12))*($B$18+$C$11*0.02)))*24*($B$6*(1+($C$11/100)))</f>
        <v>0</v>
      </c>
      <c r="L11" s="31">
        <f>((150*Empire!I12*1.25^(Empire!I12))+((150*Empire!I12*1.25^(Empire!I12))*($B$18+$C$11*0.02)))*24*($B$6*(1+($C$11/100)))</f>
        <v>0</v>
      </c>
      <c r="M11" s="31">
        <f>((150*Empire!J12*1.25^(Empire!J12))+((150*Empire!J12*1.25^(Empire!J12))*($B$18+$C$11*0.02)))*24*($B$6*(1+($C$11/100)))</f>
        <v>0</v>
      </c>
      <c r="N11" s="31">
        <f>((150*Empire!K12*1.25^(Empire!K12))+((150*Empire!K12*1.25^(Empire!K12))*($B$18+$C$11*0.02)))*24*($B$6*(1+($C$11/100)))</f>
        <v>0</v>
      </c>
      <c r="O11" s="31">
        <f>((150*Empire!L12*1.25^(Empire!L12))+((150*Empire!L12*1.25^(Empire!L12))*($B$18+$C$11*0.02)))*24*($B$6*(1+($C$11/100)))</f>
        <v>0</v>
      </c>
      <c r="P11" s="31">
        <f>((150*Empire!M12*1.25^(Empire!M12))+((150*Empire!M12*1.25^(Empire!M12))*($B$18+$C$11*0.02)))*24*($B$6*(1+($C$11/100)))</f>
        <v>0</v>
      </c>
      <c r="Q11" s="31">
        <f>((150*Empire!N12*1.25^(Empire!N12))+((150*Empire!N12*1.25^(Empire!N12))*($B$18+$C$11*0.02)))*24*($B$6*(1+($C$11/100)))</f>
        <v>0</v>
      </c>
      <c r="R11" s="31">
        <f>((150*Empire!O12*1.25^(Empire!O12))+((150*Empire!O12*1.25^(Empire!O12))*($B$18+$C$11*0.02)))*24*($B$6*(1+($C$11/100)))</f>
        <v>0</v>
      </c>
      <c r="S11" s="31">
        <f>((150*Empire!P12*1.25^(Empire!P12))+((150*Empire!P12*1.25^(Empire!P12))*($B$18+$C$11*0.02)))*24*($B$6*(1+($C$11/100)))</f>
        <v>0</v>
      </c>
      <c r="T11" s="122">
        <f>((150*Empire!Q12*1.25^(Empire!Q12))+((150*Empire!Q12*1.25^(Empire!Q12))*($B$18+$C$11*0.02)))*24*($B$6*(1+($C$11/100)))</f>
        <v>0</v>
      </c>
      <c r="U11" s="128">
        <f t="shared" ref="U11:U13" si="1">SUM(F11:T11)</f>
        <v>0</v>
      </c>
    </row>
    <row r="12" spans="2:21" ht="15" customHeight="1" x14ac:dyDescent="0.2">
      <c r="B12" s="106" t="s">
        <v>22</v>
      </c>
      <c r="C12" s="107"/>
      <c r="E12" s="29" t="s">
        <v>3</v>
      </c>
      <c r="F12" s="123">
        <f>((50*Empire!C13*1.25^Empire!C13)*(-0.004*(Empire!C10+40)+1.44)+(50*Empire!C13*1.25^Empire!C13)*(-0.004*(Empire!C10+40)+1.44)*($B$18+0.02*$C$12))*24*($B$6*(1+($C$12/100)))</f>
        <v>0</v>
      </c>
      <c r="G12" s="32">
        <f>((50*Empire!D13*1.25^Empire!D13)*(-0.004*(Empire!D10+40)+1.44)+(50*Empire!D13*1.25^Empire!D13)*(-0.004*(Empire!D10+40)+1.44)*($B$18+0.02*$C$12))*24*($B$6*(1+($C$12/100)))</f>
        <v>0</v>
      </c>
      <c r="H12" s="32">
        <f>((50*Empire!E13*1.25^Empire!E13)*(-0.004*(Empire!E10+40)+1.44)+(50*Empire!E13*1.25^Empire!E13)*(-0.004*(Empire!E10+40)+1.44)*($B$18+0.02*$C$12))*24*($B$6*(1+($C$12/100)))</f>
        <v>0</v>
      </c>
      <c r="I12" s="32">
        <f>((50*Empire!F13*1.25^Empire!F13)*(-0.004*(Empire!F10+40)+1.44)+(50*Empire!F13*1.25^Empire!F13)*(-0.004*(Empire!F10+40)+1.44)*($B$18+0.02*$C$12))*24*($B$6*(1+($C$12/100)))</f>
        <v>0</v>
      </c>
      <c r="J12" s="32">
        <f>((50*Empire!G13*1.25^Empire!G13)*(-0.004*(Empire!G10+40)+1.44)+(50*Empire!G13*1.25^Empire!G13)*(-0.004*(Empire!G10+40)+1.44)*($B$18+0.02*$C$12))*24*($B$6*(1+($C$12/100)))</f>
        <v>0</v>
      </c>
      <c r="K12" s="32">
        <f>((50*Empire!H13*1.25^Empire!H13)*(-0.004*(Empire!H10+40)+1.44)+(50*Empire!H13*1.25^Empire!H13)*(-0.004*(Empire!H10+40)+1.44)*($B$18+0.02*$C$12))*24*($B$6*(1+($C$12/100)))</f>
        <v>0</v>
      </c>
      <c r="L12" s="32">
        <f>((50*Empire!I13*1.25^Empire!I13)*(-0.004*(Empire!I10+40)+1.44)+(50*Empire!I13*1.25^Empire!I13)*(-0.004*(Empire!I10+40)+1.44)*($B$18+0.02*$C$12))*24*($B$6*(1+($C$12/100)))</f>
        <v>0</v>
      </c>
      <c r="M12" s="32">
        <f>((50*Empire!J13*1.25^Empire!J13)*(-0.004*(Empire!J10+40)+1.44)+(50*Empire!J13*1.25^Empire!J13)*(-0.004*(Empire!J10+40)+1.44)*($B$18+0.02*$C$12))*24*($B$6*(1+($C$12/100)))</f>
        <v>0</v>
      </c>
      <c r="N12" s="32">
        <f>((50*Empire!K13*1.25^Empire!K13)*(-0.004*(Empire!K10+40)+1.44)+(50*Empire!K13*1.25^Empire!K13)*(-0.004*(Empire!K10+40)+1.44)*($B$18+0.02*$C$12))*24*($B$6*(1+($C$12/100)))</f>
        <v>0</v>
      </c>
      <c r="O12" s="32">
        <f>((50*Empire!L13*1.25^Empire!L13)*(-0.004*(Empire!L10+40)+1.44)+(50*Empire!L13*1.25^Empire!L13)*(-0.004*(Empire!L10+40)+1.44)*($B$18+0.02*$C$12))*24*($B$6*(1+($C$12/100)))</f>
        <v>0</v>
      </c>
      <c r="P12" s="32">
        <f>((50*Empire!M13*1.25^Empire!M13)*(-0.004*(Empire!M10+40)+1.44)+(50*Empire!M13*1.25^Empire!M13)*(-0.004*(Empire!M10+40)+1.44)*($B$18+0.02*$C$12))*24*($B$6*(1+($C$12/100)))</f>
        <v>0</v>
      </c>
      <c r="Q12" s="32">
        <f>((50*Empire!N13*1.25^Empire!N13)*(-0.004*(Empire!N10+40)+1.44)+(50*Empire!N13*1.25^Empire!N13)*(-0.004*(Empire!N10+40)+1.44)*($B$18+0.02*$C$12))*24*($B$6*(1+($C$12/100)))</f>
        <v>0</v>
      </c>
      <c r="R12" s="32">
        <f>((50*Empire!O13*1.25^Empire!O13)*(-0.004*(Empire!O10+40)+1.44)+(50*Empire!O13*1.25^Empire!O13)*(-0.004*(Empire!O10+40)+1.44)*($B$18+0.02*$C$12))*24*($B$6*(1+($C$12/100)))</f>
        <v>0</v>
      </c>
      <c r="S12" s="32">
        <f>((50*Empire!P13*1.25^Empire!P13)*(-0.004*(Empire!P10+40)+1.44)+(50*Empire!P13*1.25^Empire!P13)*(-0.004*(Empire!P10+40)+1.44)*($B$18+0.02*$C$12))*24*($B$6*(1+($C$12/100)))</f>
        <v>0</v>
      </c>
      <c r="T12" s="124">
        <f>((50*Empire!Q13*1.25^Empire!Q13)*(-0.004*(Empire!Q10+40)+1.44)+(50*Empire!Q13*1.25^Empire!Q13)*(-0.004*(Empire!Q10+40)+1.44)*($B$18+0.02*$C$12))*24*($B$6*(1+($C$12/100)))</f>
        <v>0</v>
      </c>
      <c r="U12" s="128">
        <f t="shared" si="1"/>
        <v>0</v>
      </c>
    </row>
    <row r="13" spans="2:21" ht="15" customHeight="1" thickBot="1" x14ac:dyDescent="0.25">
      <c r="E13" s="30" t="s">
        <v>16</v>
      </c>
      <c r="F13" s="125">
        <f>IF(Empire!C14="",0,1800000*1.825^(Empire!C14-1))</f>
        <v>0</v>
      </c>
      <c r="G13" s="126">
        <f>IF(Empire!D14="",0,1800000*1.825^(Empire!D14-1))</f>
        <v>0</v>
      </c>
      <c r="H13" s="126">
        <f>IF(Empire!E14="",0,1800000*1.825^(Empire!E14-1))</f>
        <v>0</v>
      </c>
      <c r="I13" s="126">
        <f>IF(Empire!F14="",0,1800000*1.825^(Empire!F14-1))</f>
        <v>0</v>
      </c>
      <c r="J13" s="126">
        <f>IF(Empire!G14="",0,1800000*1.825^(Empire!G14-1))</f>
        <v>0</v>
      </c>
      <c r="K13" s="126">
        <f>IF(Empire!H14="",0,1800000*1.825^(Empire!H14-1))</f>
        <v>0</v>
      </c>
      <c r="L13" s="126">
        <f>IF(Empire!I14="",0,1800000*1.825^(Empire!I14-1))</f>
        <v>0</v>
      </c>
      <c r="M13" s="126">
        <f>IF(Empire!J14="",0,1800000*1.825^(Empire!J14-1))</f>
        <v>0</v>
      </c>
      <c r="N13" s="126">
        <f>IF(Empire!K14="",0,1800000*1.825^(Empire!K14-1))</f>
        <v>0</v>
      </c>
      <c r="O13" s="126">
        <f>IF(Empire!L14="",0,1800000*1.825^(Empire!L14-1))</f>
        <v>0</v>
      </c>
      <c r="P13" s="126">
        <f>IF(Empire!M14="",0,1800000*1.825^(Empire!M14-1))</f>
        <v>0</v>
      </c>
      <c r="Q13" s="126">
        <f>IF(Empire!N14="",0,1800000*1.825^(Empire!N14-1))</f>
        <v>0</v>
      </c>
      <c r="R13" s="126">
        <f>IF(Empire!O14="",0,1800000*1.825^(Empire!O14-1))</f>
        <v>0</v>
      </c>
      <c r="S13" s="126">
        <f>IF(Empire!P14="",0,1800000*1.825^(Empire!P14-1))</f>
        <v>0</v>
      </c>
      <c r="T13" s="127">
        <f>IF(Empire!Q14="",0,1800000*1.825^(Empire!Q14-1))</f>
        <v>0</v>
      </c>
      <c r="U13" s="128">
        <f t="shared" si="1"/>
        <v>0</v>
      </c>
    </row>
    <row r="14" spans="2:21" ht="3" customHeight="1" thickBot="1" x14ac:dyDescent="0.25">
      <c r="B14" s="16"/>
      <c r="C14" s="16"/>
    </row>
    <row r="15" spans="2:21" ht="15" customHeight="1" thickBot="1" x14ac:dyDescent="0.25">
      <c r="B15" s="142" t="s">
        <v>80</v>
      </c>
      <c r="C15" s="142"/>
      <c r="E15" s="21" t="s">
        <v>0</v>
      </c>
      <c r="F15" s="25">
        <f>Empire!C16</f>
        <v>0</v>
      </c>
      <c r="G15" s="26">
        <f>Empire!D16</f>
        <v>0</v>
      </c>
      <c r="H15" s="26">
        <f>Empire!E16</f>
        <v>0</v>
      </c>
      <c r="I15" s="26">
        <f>Empire!F16</f>
        <v>0</v>
      </c>
      <c r="J15" s="26">
        <f>Empire!G16</f>
        <v>0</v>
      </c>
      <c r="K15" s="26">
        <f>Empire!H16</f>
        <v>0</v>
      </c>
      <c r="L15" s="26">
        <f>Empire!I16</f>
        <v>0</v>
      </c>
      <c r="M15" s="26">
        <f>Empire!J16</f>
        <v>0</v>
      </c>
      <c r="N15" s="26">
        <f>Empire!K16</f>
        <v>0</v>
      </c>
      <c r="O15" s="26">
        <f>Empire!L16</f>
        <v>0</v>
      </c>
      <c r="P15" s="26">
        <f>Empire!M16</f>
        <v>0</v>
      </c>
      <c r="Q15" s="26">
        <f>Empire!N16</f>
        <v>0</v>
      </c>
      <c r="R15" s="26">
        <f>Empire!O16</f>
        <v>0</v>
      </c>
      <c r="S15" s="26">
        <f>Empire!P16</f>
        <v>0</v>
      </c>
      <c r="T15" s="27">
        <f>Empire!Q16</f>
        <v>0</v>
      </c>
    </row>
    <row r="16" spans="2:21" ht="15" hidden="1" customHeight="1" thickBot="1" x14ac:dyDescent="0.25">
      <c r="B16" s="120"/>
      <c r="C16" s="120"/>
      <c r="E16" s="21"/>
      <c r="F16" s="130"/>
      <c r="G16" s="131"/>
      <c r="H16" s="131"/>
      <c r="I16" s="131"/>
      <c r="J16" s="131"/>
      <c r="K16" s="131"/>
      <c r="L16" s="131"/>
      <c r="M16" s="131"/>
      <c r="N16" s="131"/>
      <c r="O16" s="131"/>
      <c r="P16" s="131"/>
      <c r="Q16" s="131"/>
      <c r="R16" s="131"/>
      <c r="S16" s="131"/>
      <c r="T16" s="132"/>
    </row>
    <row r="17" spans="2:21" ht="15" customHeight="1" x14ac:dyDescent="0.2">
      <c r="B17" s="143" t="s">
        <v>89</v>
      </c>
      <c r="C17" s="143"/>
      <c r="E17" s="28" t="s">
        <v>1</v>
      </c>
      <c r="F17" s="136">
        <f>((200*Empire!C18*1.25^(Empire!C18))+((200*Empire!C18*1.25^(Empire!C18))*($B$18+$C$10*0.02)))*24*($B$6*(1+($C$10/100)))</f>
        <v>0</v>
      </c>
      <c r="G17" s="137">
        <f>((200*Empire!D18*1.25^(Empire!D18))+((200*Empire!D18*1.25^(Empire!D18))*($B$18+$C$10*0.02)))*24*($B$6*(1+($C$10/100)))</f>
        <v>0</v>
      </c>
      <c r="H17" s="137">
        <f>((200*Empire!E18*1.25^(Empire!E18))+((200*Empire!E18*1.25^(Empire!E18))*($B$18+$C$10*0.02)))*24*($B$6*(1+($C$10/100)))</f>
        <v>0</v>
      </c>
      <c r="I17" s="137">
        <f>((200*Empire!F18*1.25^(Empire!F18))+((200*Empire!F18*1.25^(Empire!F18))*($B$18+$C$10*0.02)))*24*($B$6*(1+($C$10/100)))</f>
        <v>0</v>
      </c>
      <c r="J17" s="137">
        <f>((200*Empire!G18*1.25^(Empire!G18))+((200*Empire!G18*1.25^(Empire!G18))*($B$18+$C$10*0.02)))*24*($B$6*(1+($C$10/100)))</f>
        <v>0</v>
      </c>
      <c r="K17" s="137">
        <f>((200*Empire!H18*1.25^(Empire!H18))+((200*Empire!H18*1.25^(Empire!H18))*($B$18+$C$10*0.02)))*24*($B$6*(1+($C$10/100)))</f>
        <v>0</v>
      </c>
      <c r="L17" s="137">
        <f>((200*Empire!I18*1.25^(Empire!I18))+((200*Empire!I18*1.25^(Empire!I18))*($B$18+$C$10*0.02)))*24*($B$6*(1+($C$10/100)))</f>
        <v>0</v>
      </c>
      <c r="M17" s="137">
        <f>((200*Empire!J18*1.25^(Empire!J18))+((200*Empire!J18*1.25^(Empire!J18))*($B$18+$C$10*0.02)))*24*($B$6*(1+($C$10/100)))</f>
        <v>0</v>
      </c>
      <c r="N17" s="137">
        <f>((200*Empire!K18*1.25^(Empire!K18))+((200*Empire!K18*1.25^(Empire!K18))*($B$18+$C$10*0.02)))*24*($B$6*(1+($C$10/100)))</f>
        <v>0</v>
      </c>
      <c r="O17" s="137">
        <f>((200*Empire!L18*1.25^(Empire!L18))+((200*Empire!L18*1.25^(Empire!L18))*($B$18+$C$10*0.02)))*24*($B$6*(1+($C$10/100)))</f>
        <v>0</v>
      </c>
      <c r="P17" s="137">
        <f>((200*Empire!M18*1.25^(Empire!M18))+((200*Empire!M18*1.25^(Empire!M18))*($B$18+$C$10*0.02)))*24*($B$6*(1+($C$10/100)))</f>
        <v>0</v>
      </c>
      <c r="Q17" s="137">
        <f>((200*Empire!N18*1.25^(Empire!N18))+((200*Empire!N18*1.25^(Empire!N18))*($B$18+$C$10*0.02)))*24*($B$6*(1+($C$10/100)))</f>
        <v>0</v>
      </c>
      <c r="R17" s="137">
        <f>((200*Empire!O18*1.25^(Empire!O18))+((200*Empire!O18*1.25^(Empire!O18))*($B$18+$C$10*0.02)))*24*($B$6*(1+($C$10/100)))</f>
        <v>0</v>
      </c>
      <c r="S17" s="137">
        <f>((200*Empire!P18*1.25^(Empire!P18))+((200*Empire!P18*1.25^(Empire!P18))*($B$18+$C$10*0.02)))*24*($B$6*(1+($C$10/100)))</f>
        <v>0</v>
      </c>
      <c r="T17" s="138">
        <f>((200*Empire!Q18*1.25^(Empire!Q18))+((200*Empire!Q18*1.25^(Empire!Q18))*($B$18+$C$10*0.02)))*24*($B$6*(1+($C$10/100)))</f>
        <v>0</v>
      </c>
      <c r="U17" s="128">
        <f>SUM(F17:T17)</f>
        <v>0</v>
      </c>
    </row>
    <row r="18" spans="2:21" ht="15" customHeight="1" x14ac:dyDescent="0.2">
      <c r="B18" s="141" t="str">
        <f>IF(B17="Non","1",2)</f>
        <v>1</v>
      </c>
      <c r="C18" s="141"/>
      <c r="E18" s="29" t="s">
        <v>2</v>
      </c>
      <c r="F18" s="129">
        <f>((150*Empire!C19*1.25^(Empire!C19))+((150*Empire!C19*1.25^(Empire!C19))*($B$18+$C$11*0.02)))*24*($B$6*(1+($C$11/100)))</f>
        <v>0</v>
      </c>
      <c r="G18" s="31">
        <f>((150*Empire!D19*1.25^(Empire!D19))+((150*Empire!D19*1.25^(Empire!D19))*($B$18+$C$11*0.02)))*24*($B$6*(1+($C$11/100)))</f>
        <v>0</v>
      </c>
      <c r="H18" s="31">
        <f>((150*Empire!E19*1.25^(Empire!E19))+((150*Empire!E19*1.25^(Empire!E19))*($B$18+$C$11*0.02)))*24*($B$6*(1+($C$11/100)))</f>
        <v>0</v>
      </c>
      <c r="I18" s="31">
        <f>((150*Empire!F19*1.25^(Empire!F19))+((150*Empire!F19*1.25^(Empire!F19))*($B$18+$C$11*0.02)))*24*($B$6*(1+($C$11/100)))</f>
        <v>0</v>
      </c>
      <c r="J18" s="31">
        <f>((150*Empire!G19*1.25^(Empire!G19))+((150*Empire!G19*1.25^(Empire!G19))*($B$18+$C$11*0.02)))*24*($B$6*(1+($C$11/100)))</f>
        <v>0</v>
      </c>
      <c r="K18" s="31">
        <f>((150*Empire!H19*1.25^(Empire!H19))+((150*Empire!H19*1.25^(Empire!H19))*($B$18+$C$11*0.02)))*24*($B$6*(1+($C$11/100)))</f>
        <v>0</v>
      </c>
      <c r="L18" s="31">
        <f>((150*Empire!I19*1.25^(Empire!I19))+((150*Empire!I19*1.25^(Empire!I19))*($B$18+$C$11*0.02)))*24*($B$6*(1+($C$11/100)))</f>
        <v>0</v>
      </c>
      <c r="M18" s="31">
        <f>((150*Empire!J19*1.25^(Empire!J19))+((150*Empire!J19*1.25^(Empire!J19))*($B$18+$C$11*0.02)))*24*($B$6*(1+($C$11/100)))</f>
        <v>0</v>
      </c>
      <c r="N18" s="31">
        <f>((150*Empire!K19*1.25^(Empire!K19))+((150*Empire!K19*1.25^(Empire!K19))*($B$18+$C$11*0.02)))*24*($B$6*(1+($C$11/100)))</f>
        <v>0</v>
      </c>
      <c r="O18" s="31">
        <f>((150*Empire!L19*1.25^(Empire!L19))+((150*Empire!L19*1.25^(Empire!L19))*($B$18+$C$11*0.02)))*24*($B$6*(1+($C$11/100)))</f>
        <v>0</v>
      </c>
      <c r="P18" s="31">
        <f>((150*Empire!M19*1.25^(Empire!M19))+((150*Empire!M19*1.25^(Empire!M19))*($B$18+$C$11*0.02)))*24*($B$6*(1+($C$11/100)))</f>
        <v>0</v>
      </c>
      <c r="Q18" s="31">
        <f>((150*Empire!N19*1.25^(Empire!N19))+((150*Empire!N19*1.25^(Empire!N19))*($B$18+$C$11*0.02)))*24*($B$6*(1+($C$11/100)))</f>
        <v>0</v>
      </c>
      <c r="R18" s="31">
        <f>((150*Empire!O19*1.25^(Empire!O19))+((150*Empire!O19*1.25^(Empire!O19))*($B$18+$C$11*0.02)))*24*($B$6*(1+($C$11/100)))</f>
        <v>0</v>
      </c>
      <c r="S18" s="31">
        <f>((150*Empire!P19*1.25^(Empire!P19))+((150*Empire!P19*1.25^(Empire!P19))*($B$18+$C$11*0.02)))*24*($B$6*(1+($C$11/100)))</f>
        <v>0</v>
      </c>
      <c r="T18" s="122">
        <f>((150*Empire!Q19*1.25^(Empire!Q19))+((150*Empire!Q19*1.25^(Empire!Q19))*($B$18+$C$11*0.02)))*24*($B$6*(1+($C$11/100)))</f>
        <v>0</v>
      </c>
      <c r="U18" s="128">
        <f t="shared" ref="U18:U20" si="2">SUM(F18:T18)</f>
        <v>0</v>
      </c>
    </row>
    <row r="19" spans="2:21" ht="15" customHeight="1" x14ac:dyDescent="0.2">
      <c r="C19" s="121"/>
      <c r="E19" s="29" t="s">
        <v>3</v>
      </c>
      <c r="F19" s="123">
        <f>((50*Empire!C20*1.25^Empire!C20)*(-0.004*(Empire!C17+40)+1.44)+(50*Empire!C20*1.25^Empire!C20)*(-0.004*(Empire!C17+40)+1.44)*($B$18+0.02*$C$12))*24*($B$6*(1+($C$12/100)))</f>
        <v>0</v>
      </c>
      <c r="G19" s="32">
        <f>((50*Empire!D20*1.25^Empire!D20)*(-0.004*(Empire!D17+40)+1.44)+(50*Empire!D20*1.25^Empire!D20)*(-0.004*(Empire!D17+40)+1.44)*($B$18+0.02*$C$12))*24*($B$6*(1+($C$12/100)))</f>
        <v>0</v>
      </c>
      <c r="H19" s="32">
        <f>((50*Empire!E20*1.25^Empire!E20)*(-0.004*(Empire!E17+40)+1.44)+(50*Empire!E20*1.25^Empire!E20)*(-0.004*(Empire!E17+40)+1.44)*($B$18+0.02*$C$12))*24*($B$6*(1+($C$12/100)))</f>
        <v>0</v>
      </c>
      <c r="I19" s="32">
        <f>((50*Empire!F20*1.25^Empire!F20)*(-0.004*(Empire!F17+40)+1.44)+(50*Empire!F20*1.25^Empire!F20)*(-0.004*(Empire!F17+40)+1.44)*($B$18+0.02*$C$12))*24*($B$6*(1+($C$12/100)))</f>
        <v>0</v>
      </c>
      <c r="J19" s="32">
        <f>((50*Empire!G20*1.25^Empire!G20)*(-0.004*(Empire!G17+40)+1.44)+(50*Empire!G20*1.25^Empire!G20)*(-0.004*(Empire!G17+40)+1.44)*($B$18+0.02*$C$12))*24*($B$6*(1+($C$12/100)))</f>
        <v>0</v>
      </c>
      <c r="K19" s="32">
        <f>((50*Empire!H20*1.25^Empire!H20)*(-0.004*(Empire!H17+40)+1.44)+(50*Empire!H20*1.25^Empire!H20)*(-0.004*(Empire!H17+40)+1.44)*($B$18+0.02*$C$12))*24*($B$6*(1+($C$12/100)))</f>
        <v>0</v>
      </c>
      <c r="L19" s="32">
        <f>((50*Empire!I20*1.25^Empire!I20)*(-0.004*(Empire!I17+40)+1.44)+(50*Empire!I20*1.25^Empire!I20)*(-0.004*(Empire!I17+40)+1.44)*($B$18+0.02*$C$12))*24*($B$6*(1+($C$12/100)))</f>
        <v>0</v>
      </c>
      <c r="M19" s="32">
        <f>((50*Empire!J20*1.25^Empire!J20)*(-0.004*(Empire!J17+40)+1.44)+(50*Empire!J20*1.25^Empire!J20)*(-0.004*(Empire!J17+40)+1.44)*($B$18+0.02*$C$12))*24*($B$6*(1+($C$12/100)))</f>
        <v>0</v>
      </c>
      <c r="N19" s="32">
        <f>((50*Empire!K20*1.25^Empire!K20)*(-0.004*(Empire!K17+40)+1.44)+(50*Empire!K20*1.25^Empire!K20)*(-0.004*(Empire!K17+40)+1.44)*($B$18+0.02*$C$12))*24*($B$6*(1+($C$12/100)))</f>
        <v>0</v>
      </c>
      <c r="O19" s="32">
        <f>((50*Empire!L20*1.25^Empire!L20)*(-0.004*(Empire!L17+40)+1.44)+(50*Empire!L20*1.25^Empire!L20)*(-0.004*(Empire!L17+40)+1.44)*($B$18+0.02*$C$12))*24*($B$6*(1+($C$12/100)))</f>
        <v>0</v>
      </c>
      <c r="P19" s="32">
        <f>((50*Empire!M20*1.25^Empire!M20)*(-0.004*(Empire!M17+40)+1.44)+(50*Empire!M20*1.25^Empire!M20)*(-0.004*(Empire!M17+40)+1.44)*($B$18+0.02*$C$12))*24*($B$6*(1+($C$12/100)))</f>
        <v>0</v>
      </c>
      <c r="Q19" s="32">
        <f>((50*Empire!N20*1.25^Empire!N20)*(-0.004*(Empire!N17+40)+1.44)+(50*Empire!N20*1.25^Empire!N20)*(-0.004*(Empire!N17+40)+1.44)*($B$18+0.02*$C$12))*24*($B$6*(1+($C$12/100)))</f>
        <v>0</v>
      </c>
      <c r="R19" s="32">
        <f>((50*Empire!O20*1.25^Empire!O20)*(-0.004*(Empire!O17+40)+1.44)+(50*Empire!O20*1.25^Empire!O20)*(-0.004*(Empire!O17+40)+1.44)*($B$18+0.02*$C$12))*24*($B$6*(1+($C$12/100)))</f>
        <v>0</v>
      </c>
      <c r="S19" s="32">
        <f>((50*Empire!P20*1.25^Empire!P20)*(-0.004*(Empire!P17+40)+1.44)+(50*Empire!P20*1.25^Empire!P20)*(-0.004*(Empire!P17+40)+1.44)*($B$18+0.02*$C$12))*24*($B$6*(1+($C$12/100)))</f>
        <v>0</v>
      </c>
      <c r="T19" s="124">
        <f>((50*Empire!Q20*1.25^Empire!Q20)*(-0.004*(Empire!Q17+40)+1.44)+(50*Empire!Q20*1.25^Empire!Q20)*(-0.004*(Empire!Q17+40)+1.44)*($B$18+0.02*$C$12))*24*($B$6*(1+($C$12/100)))</f>
        <v>0</v>
      </c>
      <c r="U19" s="128">
        <f t="shared" si="2"/>
        <v>0</v>
      </c>
    </row>
    <row r="20" spans="2:21" ht="15" customHeight="1" thickBot="1" x14ac:dyDescent="0.25">
      <c r="E20" s="30" t="s">
        <v>16</v>
      </c>
      <c r="F20" s="125">
        <f>IF(Empire!C21="",0,1800000*1.825^(Empire!C21-1))</f>
        <v>0</v>
      </c>
      <c r="G20" s="126">
        <f>IF(Empire!D21="",0,1800000*1.825^(Empire!D21-1))</f>
        <v>0</v>
      </c>
      <c r="H20" s="126">
        <f>IF(Empire!E21="",0,1800000*1.825^(Empire!E21-1))</f>
        <v>0</v>
      </c>
      <c r="I20" s="126">
        <f>IF(Empire!F21="",0,1800000*1.825^(Empire!F21-1))</f>
        <v>0</v>
      </c>
      <c r="J20" s="126">
        <f>IF(Empire!G21="",0,1800000*1.825^(Empire!G21-1))</f>
        <v>0</v>
      </c>
      <c r="K20" s="126">
        <f>IF(Empire!H21="",0,1800000*1.825^(Empire!H21-1))</f>
        <v>0</v>
      </c>
      <c r="L20" s="126">
        <f>IF(Empire!I21="",0,1800000*1.825^(Empire!I21-1))</f>
        <v>0</v>
      </c>
      <c r="M20" s="126">
        <f>IF(Empire!J21="",0,1800000*1.825^(Empire!J21-1))</f>
        <v>0</v>
      </c>
      <c r="N20" s="126">
        <f>IF(Empire!K21="",0,1800000*1.825^(Empire!K21-1))</f>
        <v>0</v>
      </c>
      <c r="O20" s="126">
        <f>IF(Empire!L21="",0,1800000*1.825^(Empire!L21-1))</f>
        <v>0</v>
      </c>
      <c r="P20" s="126">
        <f>IF(Empire!M21="",0,1800000*1.825^(Empire!M21-1))</f>
        <v>0</v>
      </c>
      <c r="Q20" s="126">
        <f>IF(Empire!N21="",0,1800000*1.825^(Empire!N21-1))</f>
        <v>0</v>
      </c>
      <c r="R20" s="126">
        <f>IF(Empire!O21="",0,1800000*1.825^(Empire!O21-1))</f>
        <v>0</v>
      </c>
      <c r="S20" s="126">
        <f>IF(Empire!P21="",0,1800000*1.825^(Empire!P21-1))</f>
        <v>0</v>
      </c>
      <c r="T20" s="127">
        <f>IF(Empire!Q21="",0,1800000*1.825^(Empire!Q21-1))</f>
        <v>0</v>
      </c>
      <c r="U20" s="128">
        <f t="shared" si="2"/>
        <v>0</v>
      </c>
    </row>
    <row r="21" spans="2:21" ht="3" customHeight="1" thickBot="1" x14ac:dyDescent="0.25"/>
    <row r="22" spans="2:21" ht="15" customHeight="1" thickBot="1" x14ac:dyDescent="0.25">
      <c r="B22" s="142" t="s">
        <v>85</v>
      </c>
      <c r="C22" s="142"/>
      <c r="E22" s="21" t="s">
        <v>0</v>
      </c>
      <c r="F22" s="25">
        <f>Empire!C23</f>
        <v>0</v>
      </c>
      <c r="G22" s="26">
        <f>Empire!D23</f>
        <v>0</v>
      </c>
      <c r="H22" s="26">
        <f>Empire!E23</f>
        <v>0</v>
      </c>
      <c r="I22" s="26">
        <f>Empire!F23</f>
        <v>0</v>
      </c>
      <c r="J22" s="26">
        <f>Empire!G23</f>
        <v>0</v>
      </c>
      <c r="K22" s="26">
        <f>Empire!H23</f>
        <v>0</v>
      </c>
      <c r="L22" s="26">
        <f>Empire!I23</f>
        <v>0</v>
      </c>
      <c r="M22" s="26">
        <f>Empire!J23</f>
        <v>0</v>
      </c>
      <c r="N22" s="26">
        <f>Empire!K23</f>
        <v>0</v>
      </c>
      <c r="O22" s="26">
        <f>Empire!L23</f>
        <v>0</v>
      </c>
      <c r="P22" s="26">
        <f>Empire!M23</f>
        <v>0</v>
      </c>
      <c r="Q22" s="26">
        <f>Empire!N23</f>
        <v>0</v>
      </c>
      <c r="R22" s="26">
        <f>Empire!O23</f>
        <v>0</v>
      </c>
      <c r="S22" s="26">
        <f>Empire!P23</f>
        <v>0</v>
      </c>
      <c r="T22" s="27">
        <f>Empire!Q23</f>
        <v>0</v>
      </c>
    </row>
    <row r="23" spans="2:21" ht="15" hidden="1" customHeight="1" thickBot="1" x14ac:dyDescent="0.25">
      <c r="B23" s="120"/>
      <c r="C23" s="120"/>
      <c r="E23" s="21"/>
      <c r="F23" s="130"/>
      <c r="G23" s="131"/>
      <c r="H23" s="131"/>
      <c r="I23" s="131"/>
      <c r="J23" s="131"/>
      <c r="K23" s="131"/>
      <c r="L23" s="131"/>
      <c r="M23" s="131"/>
      <c r="N23" s="131"/>
      <c r="O23" s="131"/>
      <c r="P23" s="131"/>
      <c r="Q23" s="131"/>
      <c r="R23" s="131"/>
      <c r="S23" s="131"/>
      <c r="T23" s="132"/>
    </row>
    <row r="24" spans="2:21" ht="15" customHeight="1" x14ac:dyDescent="0.2">
      <c r="B24" s="106" t="s">
        <v>20</v>
      </c>
      <c r="C24" s="108">
        <f>U3+U10+U17+U24+U30</f>
        <v>0</v>
      </c>
      <c r="E24" s="28" t="s">
        <v>1</v>
      </c>
      <c r="F24" s="136">
        <f>((200*Empire!C25*1.25^(Empire!C25))+((200*Empire!C25*1.25^(Empire!C25))*($B$18+$C$10*0.02)))*24*($B$6*(1+($C$10/100)))</f>
        <v>0</v>
      </c>
      <c r="G24" s="137">
        <f>((200*Empire!D25*1.25^(Empire!D25))+((200*Empire!D25*1.25^(Empire!D25))*($B$18+$C$10*0.02)))*24*($B$6*(1+($C$10/100)))</f>
        <v>0</v>
      </c>
      <c r="H24" s="137">
        <f>((200*Empire!E25*1.25^(Empire!E25))+((200*Empire!E25*1.25^(Empire!E25))*($B$18+$C$10*0.02)))*24*($B$6*(1+($C$10/100)))</f>
        <v>0</v>
      </c>
      <c r="I24" s="137">
        <f>((200*Empire!F25*1.25^(Empire!F25))+((200*Empire!F25*1.25^(Empire!F25))*($B$18+$C$10*0.02)))*24*($B$6*(1+($C$10/100)))</f>
        <v>0</v>
      </c>
      <c r="J24" s="137">
        <f>((200*Empire!G25*1.25^(Empire!G25))+((200*Empire!G25*1.25^(Empire!G25))*($B$18+$C$10*0.02)))*24*($B$6*(1+($C$10/100)))</f>
        <v>0</v>
      </c>
      <c r="K24" s="137">
        <f>((200*Empire!H25*1.25^(Empire!H25))+((200*Empire!H25*1.25^(Empire!H25))*($B$18+$C$10*0.02)))*24*($B$6*(1+($C$10/100)))</f>
        <v>0</v>
      </c>
      <c r="L24" s="137">
        <f>((200*Empire!I25*1.25^(Empire!I25))+((200*Empire!I25*1.25^(Empire!I25))*($B$18+$C$10*0.02)))*24*($B$6*(1+($C$10/100)))</f>
        <v>0</v>
      </c>
      <c r="M24" s="137">
        <f>((200*Empire!J25*1.25^(Empire!J25))+((200*Empire!J25*1.25^(Empire!J25))*($B$18+$C$10*0.02)))*24*($B$6*(1+($C$10/100)))</f>
        <v>0</v>
      </c>
      <c r="N24" s="137">
        <f>((200*Empire!K25*1.25^(Empire!K25))+((200*Empire!K25*1.25^(Empire!K25))*($B$18+$C$10*0.02)))*24*($B$6*(1+($C$10/100)))</f>
        <v>0</v>
      </c>
      <c r="O24" s="137">
        <f>((200*Empire!L25*1.25^(Empire!L25))+((200*Empire!L25*1.25^(Empire!L25))*($B$18+$C$10*0.02)))*24*($B$6*(1+($C$10/100)))</f>
        <v>0</v>
      </c>
      <c r="P24" s="137">
        <f>((200*Empire!M25*1.25^(Empire!M25))+((200*Empire!M25*1.25^(Empire!M25))*($B$18+$C$10*0.02)))*24*($B$6*(1+($C$10/100)))</f>
        <v>0</v>
      </c>
      <c r="Q24" s="137">
        <f>((200*Empire!N25*1.25^(Empire!N25))+((200*Empire!N25*1.25^(Empire!N25))*($B$18+$C$10*0.02)))*24*($B$6*(1+($C$10/100)))</f>
        <v>0</v>
      </c>
      <c r="R24" s="137">
        <f>((200*Empire!O25*1.25^(Empire!O25))+((200*Empire!O25*1.25^(Empire!O25))*($B$18+$C$10*0.02)))*24*($B$6*(1+($C$10/100)))</f>
        <v>0</v>
      </c>
      <c r="S24" s="137">
        <f>((200*Empire!P25*1.25^(Empire!P25))+((200*Empire!P25*1.25^(Empire!P25))*($B$18+$C$10*0.02)))*24*($B$6*(1+($C$10/100)))</f>
        <v>0</v>
      </c>
      <c r="T24" s="138">
        <f>((200*Empire!Q25*1.25^(Empire!Q25))+((200*Empire!Q25*1.25^(Empire!Q25))*($B$18+$C$10*0.02)))*24*($B$6*(1+($C$10/100)))</f>
        <v>0</v>
      </c>
      <c r="U24" s="128">
        <f>SUM(F24:T24)</f>
        <v>0</v>
      </c>
    </row>
    <row r="25" spans="2:21" ht="15" customHeight="1" x14ac:dyDescent="0.2">
      <c r="B25" s="106" t="s">
        <v>21</v>
      </c>
      <c r="C25" s="108">
        <f>U4+U11+U18+U25+U31</f>
        <v>0</v>
      </c>
      <c r="E25" s="29" t="s">
        <v>2</v>
      </c>
      <c r="F25" s="129">
        <f>((150*Empire!C26*1.25^(Empire!C26))+((150*Empire!C26*1.25^(Empire!C26))*($B$18+$C$11*0.02)))*24*($B$6*(1+($C$11/100)))</f>
        <v>0</v>
      </c>
      <c r="G25" s="31">
        <f>((150*Empire!D26*1.25^(Empire!D26))+((150*Empire!D26*1.25^(Empire!D26))*($B$18+$C$11*0.02)))*24*($B$6*(1+($C$11/100)))</f>
        <v>0</v>
      </c>
      <c r="H25" s="31">
        <f>((150*Empire!E26*1.25^(Empire!E26))+((150*Empire!E26*1.25^(Empire!E26))*($B$18+$C$11*0.02)))*24*($B$6*(1+($C$11/100)))</f>
        <v>0</v>
      </c>
      <c r="I25" s="31">
        <f>((150*Empire!F26*1.25^(Empire!F26))+((150*Empire!F26*1.25^(Empire!F26))*($B$18+$C$11*0.02)))*24*($B$6*(1+($C$11/100)))</f>
        <v>0</v>
      </c>
      <c r="J25" s="31">
        <f>((150*Empire!G26*1.25^(Empire!G26))+((150*Empire!G26*1.25^(Empire!G26))*($B$18+$C$11*0.02)))*24*($B$6*(1+($C$11/100)))</f>
        <v>0</v>
      </c>
      <c r="K25" s="31">
        <f>((150*Empire!H26*1.25^(Empire!H26))+((150*Empire!H26*1.25^(Empire!H26))*($B$18+$C$11*0.02)))*24*($B$6*(1+($C$11/100)))</f>
        <v>0</v>
      </c>
      <c r="L25" s="31">
        <f>((150*Empire!I26*1.25^(Empire!I26))+((150*Empire!I26*1.25^(Empire!I26))*($B$18+$C$11*0.02)))*24*($B$6*(1+($C$11/100)))</f>
        <v>0</v>
      </c>
      <c r="M25" s="31">
        <f>((150*Empire!J26*1.25^(Empire!J26))+((150*Empire!J26*1.25^(Empire!J26))*($B$18+$C$11*0.02)))*24*($B$6*(1+($C$11/100)))</f>
        <v>0</v>
      </c>
      <c r="N25" s="31">
        <f>((150*Empire!K26*1.25^(Empire!K26))+((150*Empire!K26*1.25^(Empire!K26))*($B$18+$C$11*0.02)))*24*($B$6*(1+($C$11/100)))</f>
        <v>0</v>
      </c>
      <c r="O25" s="31">
        <f>((150*Empire!L26*1.25^(Empire!L26))+((150*Empire!L26*1.25^(Empire!L26))*($B$18+$C$11*0.02)))*24*($B$6*(1+($C$11/100)))</f>
        <v>0</v>
      </c>
      <c r="P25" s="31">
        <f>((150*Empire!M26*1.25^(Empire!M26))+((150*Empire!M26*1.25^(Empire!M26))*($B$18+$C$11*0.02)))*24*($B$6*(1+($C$11/100)))</f>
        <v>0</v>
      </c>
      <c r="Q25" s="31">
        <f>((150*Empire!N26*1.25^(Empire!N26))+((150*Empire!N26*1.25^(Empire!N26))*($B$18+$C$11*0.02)))*24*($B$6*(1+($C$11/100)))</f>
        <v>0</v>
      </c>
      <c r="R25" s="31">
        <f>((150*Empire!O26*1.25^(Empire!O26))+((150*Empire!O26*1.25^(Empire!O26))*($B$18+$C$11*0.02)))*24*($B$6*(1+($C$11/100)))</f>
        <v>0</v>
      </c>
      <c r="S25" s="31">
        <f>((150*Empire!P26*1.25^(Empire!P26))+((150*Empire!P26*1.25^(Empire!P26))*($B$18+$C$11*0.02)))*24*($B$6*(1+($C$11/100)))</f>
        <v>0</v>
      </c>
      <c r="T25" s="122">
        <f>((150*Empire!Q26*1.25^(Empire!Q26))+((150*Empire!Q26*1.25^(Empire!Q26))*($B$18+$C$11*0.02)))*24*($B$6*(1+($C$11/100)))</f>
        <v>0</v>
      </c>
      <c r="U25" s="128">
        <f t="shared" ref="U25:U27" si="3">SUM(F25:T25)</f>
        <v>0</v>
      </c>
    </row>
    <row r="26" spans="2:21" ht="15" customHeight="1" x14ac:dyDescent="0.2">
      <c r="B26" s="106" t="s">
        <v>22</v>
      </c>
      <c r="C26" s="108">
        <f>U5+U6+U12+U13+U19+U20+U26+U27+U32+U33</f>
        <v>0</v>
      </c>
      <c r="E26" s="29" t="s">
        <v>3</v>
      </c>
      <c r="F26" s="123">
        <f>((50*Empire!C27*1.25^Empire!C27)*(-0.004*(Empire!C24+40)+1.44)+(50*Empire!C27*1.25^Empire!C27)*(-0.004*(Empire!C24+40)+1.44)*($B$18+0.02*$C$12))*24*($B$6*(1+($C$12/100)))</f>
        <v>0</v>
      </c>
      <c r="G26" s="32">
        <f>((50*Empire!D27*1.25^Empire!D27)*(-0.004*(Empire!D24+40)+1.44)+(50*Empire!D27*1.25^Empire!D27)*(-0.004*(Empire!D24+40)+1.44)*($B$18+0.02*$C$12))*24*($B$6*(1+($C$12/100)))</f>
        <v>0</v>
      </c>
      <c r="H26" s="32">
        <f>((50*Empire!E27*1.25^Empire!E27)*(-0.004*(Empire!E24+40)+1.44)+(50*Empire!E27*1.25^Empire!E27)*(-0.004*(Empire!E24+40)+1.44)*($B$18+0.02*$C$12))*24*($B$6*(1+($C$12/100)))</f>
        <v>0</v>
      </c>
      <c r="I26" s="32">
        <f>((50*Empire!F27*1.25^Empire!F27)*(-0.004*(Empire!F24+40)+1.44)+(50*Empire!F27*1.25^Empire!F27)*(-0.004*(Empire!F24+40)+1.44)*($B$18+0.02*$C$12))*24*($B$6*(1+($C$12/100)))</f>
        <v>0</v>
      </c>
      <c r="J26" s="32">
        <f>((50*Empire!G27*1.25^Empire!G27)*(-0.004*(Empire!G24+40)+1.44)+(50*Empire!G27*1.25^Empire!G27)*(-0.004*(Empire!G24+40)+1.44)*($B$18+0.02*$C$12))*24*($B$6*(1+($C$12/100)))</f>
        <v>0</v>
      </c>
      <c r="K26" s="32">
        <f>((50*Empire!H27*1.25^Empire!H27)*(-0.004*(Empire!H24+40)+1.44)+(50*Empire!H27*1.25^Empire!H27)*(-0.004*(Empire!H24+40)+1.44)*($B$18+0.02*$C$12))*24*($B$6*(1+($C$12/100)))</f>
        <v>0</v>
      </c>
      <c r="L26" s="32">
        <f>((50*Empire!I27*1.25^Empire!I27)*(-0.004*(Empire!I24+40)+1.44)+(50*Empire!I27*1.25^Empire!I27)*(-0.004*(Empire!I24+40)+1.44)*($B$18+0.02*$C$12))*24*($B$6*(1+($C$12/100)))</f>
        <v>0</v>
      </c>
      <c r="M26" s="32">
        <f>((50*Empire!J27*1.25^Empire!J27)*(-0.004*(Empire!J24+40)+1.44)+(50*Empire!J27*1.25^Empire!J27)*(-0.004*(Empire!J24+40)+1.44)*($B$18+0.02*$C$12))*24*($B$6*(1+($C$12/100)))</f>
        <v>0</v>
      </c>
      <c r="N26" s="32">
        <f>((50*Empire!K27*1.25^Empire!K27)*(-0.004*(Empire!K24+40)+1.44)+(50*Empire!K27*1.25^Empire!K27)*(-0.004*(Empire!K24+40)+1.44)*($B$18+0.02*$C$12))*24*($B$6*(1+($C$12/100)))</f>
        <v>0</v>
      </c>
      <c r="O26" s="32">
        <f>((50*Empire!L27*1.25^Empire!L27)*(-0.004*(Empire!L24+40)+1.44)+(50*Empire!L27*1.25^Empire!L27)*(-0.004*(Empire!L24+40)+1.44)*($B$18+0.02*$C$12))*24*($B$6*(1+($C$12/100)))</f>
        <v>0</v>
      </c>
      <c r="P26" s="32">
        <f>((50*Empire!M27*1.25^Empire!M27)*(-0.004*(Empire!M24+40)+1.44)+(50*Empire!M27*1.25^Empire!M27)*(-0.004*(Empire!M24+40)+1.44)*($B$18+0.02*$C$12))*24*($B$6*(1+($C$12/100)))</f>
        <v>0</v>
      </c>
      <c r="Q26" s="32">
        <f>((50*Empire!N27*1.25^Empire!N27)*(-0.004*(Empire!N24+40)+1.44)+(50*Empire!N27*1.25^Empire!N27)*(-0.004*(Empire!N24+40)+1.44)*($B$18+0.02*$C$12))*24*($B$6*(1+($C$12/100)))</f>
        <v>0</v>
      </c>
      <c r="R26" s="32">
        <f>((50*Empire!O27*1.25^Empire!O27)*(-0.004*(Empire!O24+40)+1.44)+(50*Empire!O27*1.25^Empire!O27)*(-0.004*(Empire!O24+40)+1.44)*($B$18+0.02*$C$12))*24*($B$6*(1+($C$12/100)))</f>
        <v>0</v>
      </c>
      <c r="S26" s="32">
        <f>((50*Empire!P27*1.25^Empire!P27)*(-0.004*(Empire!P24+40)+1.44)+(50*Empire!P27*1.25^Empire!P27)*(-0.004*(Empire!P24+40)+1.44)*($B$18+0.02*$C$12))*24*($B$6*(1+($C$12/100)))</f>
        <v>0</v>
      </c>
      <c r="T26" s="124">
        <f>((50*Empire!Q27*1.25^Empire!Q27)*(-0.004*(Empire!Q24+40)+1.44)+(50*Empire!Q27*1.25^Empire!Q27)*(-0.004*(Empire!Q24+40)+1.44)*($B$18+0.02*$C$12))*24*($B$6*(1+($C$12/100)))</f>
        <v>0</v>
      </c>
      <c r="U26" s="128">
        <f t="shared" si="3"/>
        <v>0</v>
      </c>
    </row>
    <row r="27" spans="2:21" ht="15" customHeight="1" thickBot="1" x14ac:dyDescent="0.25">
      <c r="E27" s="30" t="s">
        <v>16</v>
      </c>
      <c r="F27" s="125">
        <f>IF(Empire!C28="",0,1800000*1.825^(Empire!C28-1))</f>
        <v>0</v>
      </c>
      <c r="G27" s="126">
        <f>IF(Empire!D28="",0,1800000*1.825^(Empire!D28-1))</f>
        <v>0</v>
      </c>
      <c r="H27" s="126">
        <f>IF(Empire!E28="",0,1800000*1.825^(Empire!E28-1))</f>
        <v>0</v>
      </c>
      <c r="I27" s="126">
        <f>IF(Empire!F28="",0,1800000*1.825^(Empire!F28-1))</f>
        <v>0</v>
      </c>
      <c r="J27" s="126">
        <f>IF(Empire!G28="",0,1800000*1.825^(Empire!G28-1))</f>
        <v>0</v>
      </c>
      <c r="K27" s="126">
        <f>IF(Empire!H28="",0,1800000*1.825^(Empire!H28-1))</f>
        <v>0</v>
      </c>
      <c r="L27" s="126">
        <f>IF(Empire!I28="",0,1800000*1.825^(Empire!I28-1))</f>
        <v>0</v>
      </c>
      <c r="M27" s="126">
        <f>IF(Empire!J28="",0,1800000*1.825^(Empire!J28-1))</f>
        <v>0</v>
      </c>
      <c r="N27" s="126">
        <f>IF(Empire!K28="",0,1800000*1.825^(Empire!K28-1))</f>
        <v>0</v>
      </c>
      <c r="O27" s="126">
        <f>IF(Empire!L28="",0,1800000*1.825^(Empire!L28-1))</f>
        <v>0</v>
      </c>
      <c r="P27" s="126">
        <f>IF(Empire!M28="",0,1800000*1.825^(Empire!M28-1))</f>
        <v>0</v>
      </c>
      <c r="Q27" s="126">
        <f>IF(Empire!N28="",0,1800000*1.825^(Empire!N28-1))</f>
        <v>0</v>
      </c>
      <c r="R27" s="126">
        <f>IF(Empire!O28="",0,1800000*1.825^(Empire!O28-1))</f>
        <v>0</v>
      </c>
      <c r="S27" s="126">
        <f>IF(Empire!P28="",0,1800000*1.825^(Empire!P28-1))</f>
        <v>0</v>
      </c>
      <c r="T27" s="127">
        <f>IF(Empire!Q28="",0,1800000*1.825^(Empire!Q28-1))</f>
        <v>0</v>
      </c>
      <c r="U27" s="128">
        <f t="shared" si="3"/>
        <v>0</v>
      </c>
    </row>
    <row r="28" spans="2:21" ht="3" customHeight="1" thickBot="1" x14ac:dyDescent="0.25"/>
    <row r="29" spans="2:21" ht="15" customHeight="1" thickBot="1" x14ac:dyDescent="0.25">
      <c r="E29" s="21" t="s">
        <v>0</v>
      </c>
      <c r="F29" s="25">
        <f>Empire!C30</f>
        <v>0</v>
      </c>
      <c r="G29" s="26">
        <f>Empire!D30</f>
        <v>0</v>
      </c>
      <c r="H29" s="26">
        <f>Empire!E30</f>
        <v>0</v>
      </c>
      <c r="I29" s="26">
        <f>Empire!F30</f>
        <v>0</v>
      </c>
      <c r="J29" s="26">
        <f>Empire!G30</f>
        <v>0</v>
      </c>
      <c r="K29" s="26">
        <f>Empire!H30</f>
        <v>0</v>
      </c>
      <c r="L29" s="26">
        <f>Empire!I30</f>
        <v>0</v>
      </c>
      <c r="M29" s="26">
        <f>Empire!J30</f>
        <v>0</v>
      </c>
      <c r="N29" s="26">
        <f>Empire!K30</f>
        <v>0</v>
      </c>
      <c r="O29" s="26">
        <f>Empire!L30</f>
        <v>0</v>
      </c>
      <c r="P29" s="26">
        <f>Empire!M30</f>
        <v>0</v>
      </c>
      <c r="Q29" s="26">
        <f>Empire!N30</f>
        <v>0</v>
      </c>
      <c r="R29" s="26">
        <f>Empire!O30</f>
        <v>0</v>
      </c>
      <c r="S29" s="26">
        <f>Empire!P30</f>
        <v>0</v>
      </c>
      <c r="T29" s="27">
        <f>Empire!Q30</f>
        <v>0</v>
      </c>
    </row>
    <row r="30" spans="2:21" ht="15" customHeight="1" x14ac:dyDescent="0.2">
      <c r="E30" s="28" t="s">
        <v>1</v>
      </c>
      <c r="F30" s="136">
        <f>((200*Empire!C32*1.25^(Empire!C32))+((200*Empire!C32*1.25^(Empire!C32))*($B$18+$C$10*0.02)))*24*($B$6*(1+($C$10/100)))</f>
        <v>0</v>
      </c>
      <c r="G30" s="137">
        <f>((200*Empire!D32*1.25^(Empire!D32))+((200*Empire!D32*1.25^(Empire!D32))*($B$18+$C$10*0.02)))*24*($B$6*(1+($C$10/100)))</f>
        <v>0</v>
      </c>
      <c r="H30" s="137">
        <f>((200*Empire!E32*1.25^(Empire!E32))+((200*Empire!E32*1.25^(Empire!E32))*($B$18+$C$10*0.02)))*24*($B$6*(1+($C$10/100)))</f>
        <v>0</v>
      </c>
      <c r="I30" s="137">
        <f>((200*Empire!F32*1.25^(Empire!F32))+((200*Empire!F32*1.25^(Empire!F32))*($B$18+$C$10*0.02)))*24*($B$6*(1+($C$10/100)))</f>
        <v>0</v>
      </c>
      <c r="J30" s="137">
        <f>((200*Empire!G32*1.25^(Empire!G32))+((200*Empire!G32*1.25^(Empire!G32))*($B$18+$C$10*0.02)))*24*($B$6*(1+($C$10/100)))</f>
        <v>0</v>
      </c>
      <c r="K30" s="137">
        <f>((200*Empire!H32*1.25^(Empire!H32))+((200*Empire!H32*1.25^(Empire!H32))*($B$18+$C$10*0.02)))*24*($B$6*(1+($C$10/100)))</f>
        <v>0</v>
      </c>
      <c r="L30" s="137">
        <f>((200*Empire!I32*1.25^(Empire!I32))+((200*Empire!I32*1.25^(Empire!I32))*($B$18+$C$10*0.02)))*24*($B$6*(1+($C$10/100)))</f>
        <v>0</v>
      </c>
      <c r="M30" s="137">
        <f>((200*Empire!J32*1.25^(Empire!J32))+((200*Empire!J32*1.25^(Empire!J32))*($B$18+$C$10*0.02)))*24*($B$6*(1+($C$10/100)))</f>
        <v>0</v>
      </c>
      <c r="N30" s="137">
        <f>((200*Empire!K32*1.25^(Empire!K32))+((200*Empire!K32*1.25^(Empire!K32))*($B$18+$C$10*0.02)))*24*($B$6*(1+($C$10/100)))</f>
        <v>0</v>
      </c>
      <c r="O30" s="137">
        <f>((200*Empire!L32*1.25^(Empire!L32))+((200*Empire!L32*1.25^(Empire!L32))*($B$18+$C$10*0.02)))*24*($B$6*(1+($C$10/100)))</f>
        <v>0</v>
      </c>
      <c r="P30" s="137">
        <f>((200*Empire!M32*1.25^(Empire!M32))+((200*Empire!M32*1.25^(Empire!M32))*($B$18+$C$10*0.02)))*24*($B$6*(1+($C$10/100)))</f>
        <v>0</v>
      </c>
      <c r="Q30" s="137">
        <f>((200*Empire!N32*1.25^(Empire!N32))+((200*Empire!N32*1.25^(Empire!N32))*($B$18+$C$10*0.02)))*24*($B$6*(1+($C$10/100)))</f>
        <v>0</v>
      </c>
      <c r="R30" s="137">
        <f>((200*Empire!O32*1.25^(Empire!O32))+((200*Empire!O32*1.25^(Empire!O32))*($B$18+$C$10*0.02)))*24*($B$6*(1+($C$10/100)))</f>
        <v>0</v>
      </c>
      <c r="S30" s="137">
        <f>((200*Empire!P32*1.25^(Empire!P32))+((200*Empire!P32*1.25^(Empire!P32))*($B$18+$C$10*0.02)))*24*($B$6*(1+($C$10/100)))</f>
        <v>0</v>
      </c>
      <c r="T30" s="138">
        <f>((200*Empire!Q32*1.25^(Empire!Q32))+((200*Empire!Q32*1.25^(Empire!Q32))*($B$18+$C$10*0.02)))*24*($B$6*(1+($C$10/100)))</f>
        <v>0</v>
      </c>
      <c r="U30" s="128">
        <f>SUM(F30:T30)</f>
        <v>0</v>
      </c>
    </row>
    <row r="31" spans="2:21" ht="15" customHeight="1" x14ac:dyDescent="0.2">
      <c r="E31" s="29" t="s">
        <v>2</v>
      </c>
      <c r="F31" s="129">
        <f>((150*Empire!C33*1.25^(Empire!C33))+((150*Empire!C33*1.25^(Empire!C33))*($B$18+$C$11*0.02)))*24*($B$6*(1+($C$11/100)))</f>
        <v>0</v>
      </c>
      <c r="G31" s="31">
        <f>((150*Empire!D33*1.25^(Empire!D33))+((150*Empire!D33*1.25^(Empire!D33))*($B$18+$C$11*0.02)))*24*($B$6*(1+($C$11/100)))</f>
        <v>0</v>
      </c>
      <c r="H31" s="31">
        <f>((150*Empire!E33*1.25^(Empire!E33))+((150*Empire!E33*1.25^(Empire!E33))*($B$18+$C$11*0.02)))*24*($B$6*(1+($C$11/100)))</f>
        <v>0</v>
      </c>
      <c r="I31" s="31">
        <f>((150*Empire!F33*1.25^(Empire!F33))+((150*Empire!F33*1.25^(Empire!F33))*($B$18+$C$11*0.02)))*24*($B$6*(1+($C$11/100)))</f>
        <v>0</v>
      </c>
      <c r="J31" s="31">
        <f>((150*Empire!G33*1.25^(Empire!G33))+((150*Empire!G33*1.25^(Empire!G33))*($B$18+$C$11*0.02)))*24*($B$6*(1+($C$11/100)))</f>
        <v>0</v>
      </c>
      <c r="K31" s="31">
        <f>((150*Empire!H33*1.25^(Empire!H33))+((150*Empire!H33*1.25^(Empire!H33))*($B$18+$C$11*0.02)))*24*($B$6*(1+($C$11/100)))</f>
        <v>0</v>
      </c>
      <c r="L31" s="31">
        <f>((150*Empire!I33*1.25^(Empire!I33))+((150*Empire!I33*1.25^(Empire!I33))*($B$18+$C$11*0.02)))*24*($B$6*(1+($C$11/100)))</f>
        <v>0</v>
      </c>
      <c r="M31" s="31">
        <f>((150*Empire!J33*1.25^(Empire!J33))+((150*Empire!J33*1.25^(Empire!J33))*($B$18+$C$11*0.02)))*24*($B$6*(1+($C$11/100)))</f>
        <v>0</v>
      </c>
      <c r="N31" s="31">
        <f>((150*Empire!K33*1.25^(Empire!K33))+((150*Empire!K33*1.25^(Empire!K33))*($B$18+$C$11*0.02)))*24*($B$6*(1+($C$11/100)))</f>
        <v>0</v>
      </c>
      <c r="O31" s="31">
        <f>((150*Empire!L33*1.25^(Empire!L33))+((150*Empire!L33*1.25^(Empire!L33))*($B$18+$C$11*0.02)))*24*($B$6*(1+($C$11/100)))</f>
        <v>0</v>
      </c>
      <c r="P31" s="31">
        <f>((150*Empire!M33*1.25^(Empire!M33))+((150*Empire!M33*1.25^(Empire!M33))*($B$18+$C$11*0.02)))*24*($B$6*(1+($C$11/100)))</f>
        <v>0</v>
      </c>
      <c r="Q31" s="31">
        <f>((150*Empire!N33*1.25^(Empire!N33))+((150*Empire!N33*1.25^(Empire!N33))*($B$18+$C$11*0.02)))*24*($B$6*(1+($C$11/100)))</f>
        <v>0</v>
      </c>
      <c r="R31" s="31">
        <f>((150*Empire!O33*1.25^(Empire!O33))+((150*Empire!O33*1.25^(Empire!O33))*($B$18+$C$11*0.02)))*24*($B$6*(1+($C$11/100)))</f>
        <v>0</v>
      </c>
      <c r="S31" s="31">
        <f>((150*Empire!P33*1.25^(Empire!P33))+((150*Empire!P33*1.25^(Empire!P33))*($B$18+$C$11*0.02)))*24*($B$6*(1+($C$11/100)))</f>
        <v>0</v>
      </c>
      <c r="T31" s="122">
        <f>((150*Empire!Q33*1.25^(Empire!Q33))+((150*Empire!Q33*1.25^(Empire!Q33))*($B$18+$C$11*0.02)))*24*($B$6*(1+($C$11/100)))</f>
        <v>0</v>
      </c>
      <c r="U31" s="128">
        <f t="shared" ref="U31:U33" si="4">SUM(F31:T31)</f>
        <v>0</v>
      </c>
    </row>
    <row r="32" spans="2:21" ht="15" customHeight="1" x14ac:dyDescent="0.2">
      <c r="E32" s="29" t="s">
        <v>3</v>
      </c>
      <c r="F32" s="123">
        <f>((50*Empire!C34*1.25^Empire!C34)*(-0.004*(Empire!C31+40)+1.44)+(50*Empire!C34*1.25^Empire!C34)*(-0.004*(Empire!C31+40)+1.44)*($B$18+0.02*$C$12))*24*($B$6*(1+($C$12/100)))</f>
        <v>0</v>
      </c>
      <c r="G32" s="32">
        <f>((50*Empire!D34*1.25^Empire!D34)*(-0.004*(Empire!D31+40)+1.44)+(50*Empire!D34*1.25^Empire!D34)*(-0.004*(Empire!D31+40)+1.44)*($B$18+0.02*$C$12))*24*($B$6*(1+($C$12/100)))</f>
        <v>0</v>
      </c>
      <c r="H32" s="32">
        <f>((50*Empire!E34*1.25^Empire!E34)*(-0.004*(Empire!E31+40)+1.44)+(50*Empire!E34*1.25^Empire!E34)*(-0.004*(Empire!E31+40)+1.44)*($B$18+0.02*$C$12))*24*($B$6*(1+($C$12/100)))</f>
        <v>0</v>
      </c>
      <c r="I32" s="32">
        <f>((50*Empire!F34*1.25^Empire!F34)*(-0.004*(Empire!F31+40)+1.44)+(50*Empire!F34*1.25^Empire!F34)*(-0.004*(Empire!F31+40)+1.44)*($B$18+0.02*$C$12))*24*($B$6*(1+($C$12/100)))</f>
        <v>0</v>
      </c>
      <c r="J32" s="32">
        <f>((50*Empire!G34*1.25^Empire!G34)*(-0.004*(Empire!G31+40)+1.44)+(50*Empire!G34*1.25^Empire!G34)*(-0.004*(Empire!G31+40)+1.44)*($B$18+0.02*$C$12))*24*($B$6*(1+($C$12/100)))</f>
        <v>0</v>
      </c>
      <c r="K32" s="32">
        <f>((50*Empire!H34*1.25^Empire!H34)*(-0.004*(Empire!H31+40)+1.44)+(50*Empire!H34*1.25^Empire!H34)*(-0.004*(Empire!H31+40)+1.44)*($B$18+0.02*$C$12))*24*($B$6*(1+($C$12/100)))</f>
        <v>0</v>
      </c>
      <c r="L32" s="32">
        <f>((50*Empire!I34*1.25^Empire!I34)*(-0.004*(Empire!I31+40)+1.44)+(50*Empire!I34*1.25^Empire!I34)*(-0.004*(Empire!I31+40)+1.44)*($B$18+0.02*$C$12))*24*($B$6*(1+($C$12/100)))</f>
        <v>0</v>
      </c>
      <c r="M32" s="32">
        <f>((50*Empire!J34*1.25^Empire!J34)*(-0.004*(Empire!J31+40)+1.44)+(50*Empire!J34*1.25^Empire!J34)*(-0.004*(Empire!J31+40)+1.44)*($B$18+0.02*$C$12))*24*($B$6*(1+($C$12/100)))</f>
        <v>0</v>
      </c>
      <c r="N32" s="32">
        <f>((50*Empire!K34*1.25^Empire!K34)*(-0.004*(Empire!K31+40)+1.44)+(50*Empire!K34*1.25^Empire!K34)*(-0.004*(Empire!K31+40)+1.44)*($B$18+0.02*$C$12))*24*($B$6*(1+($C$12/100)))</f>
        <v>0</v>
      </c>
      <c r="O32" s="32">
        <f>((50*Empire!L34*1.25^Empire!L34)*(-0.004*(Empire!L31+40)+1.44)+(50*Empire!L34*1.25^Empire!L34)*(-0.004*(Empire!L31+40)+1.44)*($B$18+0.02*$C$12))*24*($B$6*(1+($C$12/100)))</f>
        <v>0</v>
      </c>
      <c r="P32" s="32">
        <f>((50*Empire!M34*1.25^Empire!M34)*(-0.004*(Empire!M31+40)+1.44)+(50*Empire!M34*1.25^Empire!M34)*(-0.004*(Empire!M31+40)+1.44)*($B$18+0.02*$C$12))*24*($B$6*(1+($C$12/100)))</f>
        <v>0</v>
      </c>
      <c r="Q32" s="32">
        <f>((50*Empire!N34*1.25^Empire!N34)*(-0.004*(Empire!N31+40)+1.44)+(50*Empire!N34*1.25^Empire!N34)*(-0.004*(Empire!N31+40)+1.44)*($B$18+0.02*$C$12))*24*($B$6*(1+($C$12/100)))</f>
        <v>0</v>
      </c>
      <c r="R32" s="32">
        <f>((50*Empire!O34*1.25^Empire!O34)*(-0.004*(Empire!O31+40)+1.44)+(50*Empire!O34*1.25^Empire!O34)*(-0.004*(Empire!O31+40)+1.44)*($B$18+0.02*$C$12))*24*($B$6*(1+($C$12/100)))</f>
        <v>0</v>
      </c>
      <c r="S32" s="32">
        <f>((50*Empire!P34*1.25^Empire!P34)*(-0.004*(Empire!P31+40)+1.44)+(50*Empire!P34*1.25^Empire!P34)*(-0.004*(Empire!P31+40)+1.44)*($B$18+0.02*$C$12))*24*($B$6*(1+($C$12/100)))</f>
        <v>0</v>
      </c>
      <c r="T32" s="124">
        <f>((50*Empire!Q34*1.25^Empire!Q34)*(-0.004*(Empire!Q31+40)+1.44)+(50*Empire!Q34*1.25^Empire!Q34)*(-0.004*(Empire!Q31+40)+1.44)*($B$18+0.02*$C$12))*24*($B$6*(1+($C$12/100)))</f>
        <v>0</v>
      </c>
      <c r="U32" s="128">
        <f t="shared" si="4"/>
        <v>0</v>
      </c>
    </row>
    <row r="33" spans="5:21" ht="15" customHeight="1" thickBot="1" x14ac:dyDescent="0.25">
      <c r="E33" s="30" t="s">
        <v>16</v>
      </c>
      <c r="F33" s="125">
        <f>IF(Empire!C35="",0,1800000*1.825^(Empire!C35-1))</f>
        <v>0</v>
      </c>
      <c r="G33" s="126">
        <f>IF(Empire!D35="",0,1800000*1.825^(Empire!D35-1))</f>
        <v>0</v>
      </c>
      <c r="H33" s="126">
        <f>IF(Empire!E35="",0,1800000*1.825^(Empire!E35-1))</f>
        <v>0</v>
      </c>
      <c r="I33" s="126">
        <f>IF(Empire!F35="",0,1800000*1.825^(Empire!F35-1))</f>
        <v>0</v>
      </c>
      <c r="J33" s="126">
        <f>IF(Empire!G35="",0,1800000*1.825^(Empire!G35-1))</f>
        <v>0</v>
      </c>
      <c r="K33" s="126">
        <f>IF(Empire!H35="",0,1800000*1.825^(Empire!H35-1))</f>
        <v>0</v>
      </c>
      <c r="L33" s="126">
        <f>IF(Empire!I35="",0,1800000*1.825^(Empire!I35-1))</f>
        <v>0</v>
      </c>
      <c r="M33" s="126">
        <f>IF(Empire!J35="",0,1800000*1.825^(Empire!J35-1))</f>
        <v>0</v>
      </c>
      <c r="N33" s="126">
        <f>IF(Empire!K35="",0,1800000*1.825^(Empire!K35-1))</f>
        <v>0</v>
      </c>
      <c r="O33" s="126">
        <f>IF(Empire!L35="",0,1800000*1.825^(Empire!L35-1))</f>
        <v>0</v>
      </c>
      <c r="P33" s="126">
        <f>IF(Empire!M35="",0,1800000*1.825^(Empire!M35-1))</f>
        <v>0</v>
      </c>
      <c r="Q33" s="126">
        <f>IF(Empire!N35="",0,1800000*1.825^(Empire!N35-1))</f>
        <v>0</v>
      </c>
      <c r="R33" s="126">
        <f>IF(Empire!O35="",0,1800000*1.825^(Empire!O35-1))</f>
        <v>0</v>
      </c>
      <c r="S33" s="126">
        <f>IF(Empire!P35="",0,1800000*1.825^(Empire!P35-1))</f>
        <v>0</v>
      </c>
      <c r="T33" s="127">
        <f>IF(Empire!Q35="",0,1800000*1.825^(Empire!Q35-1))</f>
        <v>0</v>
      </c>
      <c r="U33" s="128">
        <f t="shared" si="4"/>
        <v>0</v>
      </c>
    </row>
  </sheetData>
  <sheetProtection algorithmName="SHA-512" hashValue="oRFZZzas+22xh2GoahQch760XUNxrDS3cJxikpDW9u5oqAj4qFTm+85yipYZS8wxxIuHR/hBzIJryZkccxqOiw==" saltValue="nxkhSBcbvqsh5MYMxL1DfQ==" spinCount="100000" sheet="1" objects="1" scenarios="1"/>
  <mergeCells count="9">
    <mergeCell ref="B18:C18"/>
    <mergeCell ref="B22:C22"/>
    <mergeCell ref="B17:C17"/>
    <mergeCell ref="B6:C6"/>
    <mergeCell ref="B2:C2"/>
    <mergeCell ref="B3:C3"/>
    <mergeCell ref="B5:C5"/>
    <mergeCell ref="B8:C8"/>
    <mergeCell ref="B15:C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7"/>
  <sheetViews>
    <sheetView showGridLines="0" zoomScale="85" zoomScaleNormal="85" workbookViewId="0">
      <selection activeCell="H7" sqref="H7"/>
    </sheetView>
  </sheetViews>
  <sheetFormatPr baseColWidth="10" defaultRowHeight="12.75" x14ac:dyDescent="0.25"/>
  <cols>
    <col min="1" max="1" width="0.85546875" style="40" customWidth="1"/>
    <col min="2" max="2" width="17.85546875" style="41" bestFit="1" customWidth="1"/>
    <col min="3" max="3" width="11.42578125" style="40"/>
    <col min="4" max="4" width="0.85546875" style="42" customWidth="1"/>
    <col min="5" max="5" width="19.85546875" style="43" bestFit="1" customWidth="1"/>
    <col min="6" max="6" width="9" style="40" bestFit="1" customWidth="1"/>
    <col min="7" max="7" width="8.140625" style="40" bestFit="1" customWidth="1"/>
    <col min="8" max="8" width="7.5703125" style="40" bestFit="1" customWidth="1"/>
    <col min="9" max="11" width="33.85546875" style="44" customWidth="1"/>
    <col min="12" max="12" width="11" style="40" customWidth="1"/>
    <col min="13" max="13" width="32.42578125" style="44" customWidth="1"/>
    <col min="14" max="14" width="15.28515625" style="61" customWidth="1"/>
    <col min="15" max="16384" width="11.42578125" style="40"/>
  </cols>
  <sheetData>
    <row r="1" spans="2:14" ht="3" customHeight="1" thickBot="1" x14ac:dyDescent="0.3"/>
    <row r="2" spans="2:14" s="45" customFormat="1" ht="30" customHeight="1" thickBot="1" x14ac:dyDescent="0.3">
      <c r="D2" s="46"/>
      <c r="E2" s="47" t="s">
        <v>0</v>
      </c>
      <c r="F2" s="71" t="s">
        <v>18</v>
      </c>
      <c r="G2" s="72" t="s">
        <v>19</v>
      </c>
      <c r="H2" s="48" t="s">
        <v>86</v>
      </c>
      <c r="I2" s="95" t="s">
        <v>20</v>
      </c>
      <c r="J2" s="85" t="s">
        <v>21</v>
      </c>
      <c r="K2" s="86" t="s">
        <v>22</v>
      </c>
      <c r="L2" s="48" t="s">
        <v>23</v>
      </c>
      <c r="M2" s="63" t="s">
        <v>84</v>
      </c>
      <c r="N2" s="62" t="s">
        <v>82</v>
      </c>
    </row>
    <row r="3" spans="2:14" ht="15" customHeight="1" x14ac:dyDescent="0.2">
      <c r="B3" s="148" t="s">
        <v>24</v>
      </c>
      <c r="C3" s="148"/>
      <c r="D3" s="36"/>
      <c r="E3" s="49" t="s">
        <v>1</v>
      </c>
      <c r="F3" s="73"/>
      <c r="G3" s="74"/>
      <c r="H3" s="92"/>
      <c r="I3" s="75">
        <f>ROUNDUP((('Valeur initiale bâtiments'!C3*(N3^G3))/(N3-1))-(('Valeur initiale bâtiments'!C3*(N3^F3))/(N3-1)),0)*H3</f>
        <v>0</v>
      </c>
      <c r="J3" s="76">
        <f>ROUNDUP((('Valeur initiale bâtiments'!D3*(N3^G3))/(N3-1))-(('Valeur initiale bâtiments'!D3*(N3^F3))/(N3-1)),0)*H3</f>
        <v>0</v>
      </c>
      <c r="K3" s="77">
        <f>ROUNDUP((('Valeur initiale bâtiments'!E3*(N3^G3))/(N3-1))-(('Valeur initiale bâtiments'!E3*(N3^F3))/(N3-1)),0)*H3</f>
        <v>0</v>
      </c>
      <c r="L3" s="82"/>
      <c r="M3" s="50">
        <f t="shared" ref="M3:M19" si="0">(I3+3*J3+4*K3)/1000</f>
        <v>0</v>
      </c>
      <c r="N3" s="61">
        <v>1.5</v>
      </c>
    </row>
    <row r="4" spans="2:14" ht="15" customHeight="1" x14ac:dyDescent="0.2">
      <c r="B4" s="149" t="s">
        <v>26</v>
      </c>
      <c r="C4" s="149"/>
      <c r="D4" s="36"/>
      <c r="E4" s="51" t="s">
        <v>2</v>
      </c>
      <c r="F4" s="66"/>
      <c r="G4" s="67"/>
      <c r="H4" s="93"/>
      <c r="I4" s="87">
        <f>ROUNDUP((('Valeur initiale bâtiments'!C4*(N4^G4))/(N4-1))-(('Valeur initiale bâtiments'!C4*(N4^F4))/(N4-1)),0)*H4</f>
        <v>0</v>
      </c>
      <c r="J4" s="52">
        <f>ROUNDUP((('Valeur initiale bâtiments'!D4*(N4^G4))/(N4-1))-(('Valeur initiale bâtiments'!D4*(N4^F4))/(N4-1)),0)*H4</f>
        <v>0</v>
      </c>
      <c r="K4" s="88">
        <f>ROUNDUP((('Valeur initiale bâtiments'!E4*(N4^G4))/(N4-1))-(('Valeur initiale bâtiments'!E4*(N4^F4))/(N4-1)),0)*H4</f>
        <v>0</v>
      </c>
      <c r="L4" s="83"/>
      <c r="M4" s="64">
        <f t="shared" si="0"/>
        <v>0</v>
      </c>
      <c r="N4" s="61">
        <v>1.5</v>
      </c>
    </row>
    <row r="5" spans="2:14" ht="15" customHeight="1" x14ac:dyDescent="0.2">
      <c r="B5" s="23"/>
      <c r="C5" s="23"/>
      <c r="D5" s="36"/>
      <c r="E5" s="51" t="s">
        <v>3</v>
      </c>
      <c r="F5" s="66"/>
      <c r="G5" s="67"/>
      <c r="H5" s="93"/>
      <c r="I5" s="87">
        <f>ROUNDUP((('Valeur initiale bâtiments'!C5*(N5^G5))/(N5-1))-(('Valeur initiale bâtiments'!C5*(N5^F5))/(N5-1)),0)*H5</f>
        <v>0</v>
      </c>
      <c r="J5" s="52">
        <f>ROUNDUP((('Valeur initiale bâtiments'!D5*(N5^G5))/(N5-1))-(('Valeur initiale bâtiments'!D5*(N5^F5))/(N5-1)),0)*H5</f>
        <v>0</v>
      </c>
      <c r="K5" s="88">
        <f>ROUNDUP((('Valeur initiale bâtiments'!E5*(N5^G5))/(N5-1))-(('Valeur initiale bâtiments'!E5*(N5^F5))/(N5-1)),0)*H5</f>
        <v>0</v>
      </c>
      <c r="L5" s="83"/>
      <c r="M5" s="64">
        <f>(I5+3*J5+4*K5)/1000</f>
        <v>0</v>
      </c>
      <c r="N5" s="61">
        <v>1.5</v>
      </c>
    </row>
    <row r="6" spans="2:14" ht="15" customHeight="1" x14ac:dyDescent="0.2">
      <c r="B6" s="148" t="s">
        <v>88</v>
      </c>
      <c r="C6" s="148"/>
      <c r="D6" s="36"/>
      <c r="E6" s="51" t="s">
        <v>4</v>
      </c>
      <c r="F6" s="66"/>
      <c r="G6" s="67"/>
      <c r="H6" s="93"/>
      <c r="I6" s="87">
        <f>ROUNDUP((('Valeur initiale bâtiments'!C6*(N6^G6))/(N6-1))-(('Valeur initiale bâtiments'!C6*(N6^F6))/(N6-1)),0)*H6</f>
        <v>0</v>
      </c>
      <c r="J6" s="52">
        <f>ROUNDUP((('Valeur initiale bâtiments'!D6*(N6^G6))/(N6-1))-(('Valeur initiale bâtiments'!D6*(N6^F6))/(N6-1)),0)*H6</f>
        <v>0</v>
      </c>
      <c r="K6" s="88">
        <f>ROUNDUP((('Valeur initiale bâtiments'!E6*(N6^G6))/(N6-1))-(('Valeur initiale bâtiments'!E6*(N6^F6))/(N6-1)),0)*H6</f>
        <v>0</v>
      </c>
      <c r="L6" s="83"/>
      <c r="M6" s="64">
        <f t="shared" si="0"/>
        <v>0</v>
      </c>
      <c r="N6" s="61">
        <v>1.5</v>
      </c>
    </row>
    <row r="7" spans="2:14" ht="15" customHeight="1" x14ac:dyDescent="0.2">
      <c r="B7" s="150">
        <f>IF(B4='Données de base'!$B$3,'Données de base'!$C$3,IF(B4='Données de base'!$B$4,'Données de base'!$C$4,""))</f>
        <v>50</v>
      </c>
      <c r="C7" s="150"/>
      <c r="D7" s="36"/>
      <c r="E7" s="51" t="s">
        <v>5</v>
      </c>
      <c r="F7" s="66"/>
      <c r="G7" s="67"/>
      <c r="H7" s="93"/>
      <c r="I7" s="87">
        <f>ROUNDUP((('Valeur initiale bâtiments'!C7*(N7^G7))/(N7-1))-(('Valeur initiale bâtiments'!C7*(N7^F7))/(N7-1)),0)*H7</f>
        <v>0</v>
      </c>
      <c r="J7" s="52">
        <f>ROUNDUP((('Valeur initiale bâtiments'!D7*(N7^G7))/(N7-1))-(('Valeur initiale bâtiments'!D7*(N7^F7))/(N7-1)),0)*H7</f>
        <v>0</v>
      </c>
      <c r="K7" s="88">
        <f>ROUNDUP((('Valeur initiale bâtiments'!E7*(N7^G7))/(N7-1))-(('Valeur initiale bâtiments'!E7*(N7^F7))/(N7-1)),0)*H7</f>
        <v>0</v>
      </c>
      <c r="L7" s="83"/>
      <c r="M7" s="64">
        <f t="shared" si="0"/>
        <v>0</v>
      </c>
      <c r="N7" s="61">
        <v>2.2000000000000002</v>
      </c>
    </row>
    <row r="8" spans="2:14" ht="15" customHeight="1" x14ac:dyDescent="0.25">
      <c r="E8" s="51" t="s">
        <v>6</v>
      </c>
      <c r="F8" s="66"/>
      <c r="G8" s="67"/>
      <c r="H8" s="93"/>
      <c r="I8" s="87">
        <f>ROUNDUP((('Valeur initiale bâtiments'!C8*(N8^G8))/(N8-1))-(('Valeur initiale bâtiments'!C8*(N8^F8))/(N8-1)),0)*H8</f>
        <v>0</v>
      </c>
      <c r="J8" s="52">
        <f>ROUNDUP((('Valeur initiale bâtiments'!D8*(N8^G8))/(N8-1))-(('Valeur initiale bâtiments'!D8*(N8^F8))/(N8-1)),0)*H8</f>
        <v>0</v>
      </c>
      <c r="K8" s="88">
        <f>ROUNDUP((('Valeur initiale bâtiments'!E8*(N8^G8))/(N8-1))-(('Valeur initiale bâtiments'!E8*(N8^F8))/(N8-1)),0)*H8</f>
        <v>0</v>
      </c>
      <c r="L8" s="83"/>
      <c r="M8" s="64">
        <f t="shared" si="0"/>
        <v>0</v>
      </c>
      <c r="N8" s="61">
        <v>1.8</v>
      </c>
    </row>
    <row r="9" spans="2:14" ht="15" customHeight="1" x14ac:dyDescent="0.2">
      <c r="B9" s="148" t="s">
        <v>80</v>
      </c>
      <c r="C9" s="148"/>
      <c r="E9" s="51" t="s">
        <v>7</v>
      </c>
      <c r="F9" s="66"/>
      <c r="G9" s="67"/>
      <c r="H9" s="93"/>
      <c r="I9" s="87">
        <f>ROUNDUP((('Valeur initiale bâtiments'!C9*(N9^G9))/(N9-1))-(('Valeur initiale bâtiments'!C9*(N9^F9))/(N9-1)),0)*H9</f>
        <v>0</v>
      </c>
      <c r="J9" s="52">
        <f>ROUNDUP((('Valeur initiale bâtiments'!D9*(N9^G9))/(N9-1))-(('Valeur initiale bâtiments'!D9*(N9^F9))/(N9-1)),0)*H9</f>
        <v>0</v>
      </c>
      <c r="K9" s="88">
        <f>ROUNDUP((('Valeur initiale bâtiments'!E9*(N9^G9))/(N9-1))-(('Valeur initiale bâtiments'!E9*(N9^F9))/(N9-1)),0)*H9</f>
        <v>0</v>
      </c>
      <c r="L9" s="83"/>
      <c r="M9" s="64">
        <f t="shared" si="0"/>
        <v>0</v>
      </c>
      <c r="N9" s="61">
        <v>2</v>
      </c>
    </row>
    <row r="10" spans="2:14" ht="15" customHeight="1" x14ac:dyDescent="0.2">
      <c r="B10" s="149" t="s">
        <v>89</v>
      </c>
      <c r="C10" s="149"/>
      <c r="E10" s="51" t="s">
        <v>8</v>
      </c>
      <c r="F10" s="66"/>
      <c r="G10" s="67"/>
      <c r="H10" s="93"/>
      <c r="I10" s="87">
        <f>ROUNDUP((('Valeur initiale bâtiments'!C10*(N10^G10))/(N10-1))-(('Valeur initiale bâtiments'!C10*(N10^F10))/(N10-1)),0)*H10</f>
        <v>0</v>
      </c>
      <c r="J10" s="52">
        <f>ROUNDUP((('Valeur initiale bâtiments'!D10*(N10^G10))/(N10-1))-(('Valeur initiale bâtiments'!D10*(N10^F10))/(N10-1)),0)*H10</f>
        <v>0</v>
      </c>
      <c r="K10" s="88">
        <f>ROUNDUP((('Valeur initiale bâtiments'!E10*(N10^G10))/(N10-1))-(('Valeur initiale bâtiments'!E10*(N10^F10))/(N10-1)),0)*H10</f>
        <v>0</v>
      </c>
      <c r="L10" s="83"/>
      <c r="M10" s="64">
        <f t="shared" si="0"/>
        <v>0</v>
      </c>
      <c r="N10" s="61">
        <v>2</v>
      </c>
    </row>
    <row r="11" spans="2:14" ht="15" customHeight="1" x14ac:dyDescent="0.2">
      <c r="B11" s="151">
        <f>IF(B10="Non",1,0.5)</f>
        <v>1</v>
      </c>
      <c r="C11" s="151"/>
      <c r="E11" s="51" t="s">
        <v>9</v>
      </c>
      <c r="F11" s="66"/>
      <c r="G11" s="67"/>
      <c r="H11" s="93"/>
      <c r="I11" s="87">
        <f>ROUNDUP((('Valeur initiale bâtiments'!C11*(N11^G11))/(N11-1))-(('Valeur initiale bâtiments'!C11*(N11^F11))/(N11-1)),0)*H11</f>
        <v>0</v>
      </c>
      <c r="J11" s="52">
        <f>ROUNDUP((('Valeur initiale bâtiments'!D11*(N11^G11))/(N11-1))-(('Valeur initiale bâtiments'!D11*(N11^F11))/(N11-1)),0)*H11</f>
        <v>0</v>
      </c>
      <c r="K11" s="88">
        <f>ROUNDUP((('Valeur initiale bâtiments'!E11*(N11^G11))/(N11-1))-(('Valeur initiale bâtiments'!E11*(N11^F11))/(N11-1)),0)*H11</f>
        <v>0</v>
      </c>
      <c r="L11" s="83"/>
      <c r="M11" s="64">
        <f t="shared" si="0"/>
        <v>0</v>
      </c>
      <c r="N11" s="61">
        <v>2</v>
      </c>
    </row>
    <row r="12" spans="2:14" ht="15" customHeight="1" x14ac:dyDescent="0.25">
      <c r="E12" s="51" t="s">
        <v>10</v>
      </c>
      <c r="F12" s="66"/>
      <c r="G12" s="67"/>
      <c r="H12" s="93"/>
      <c r="I12" s="87">
        <f>ROUNDUP((('Valeur initiale bâtiments'!C12*(N12^G12))/(N12-1))-(('Valeur initiale bâtiments'!C12*(N12^F12))/(N12-1)),0)*H12</f>
        <v>0</v>
      </c>
      <c r="J12" s="52">
        <f>ROUNDUP((('Valeur initiale bâtiments'!D12*(N12^G12))/(N12-1))-(('Valeur initiale bâtiments'!D12*(N12^F12))/(N12-1)),0)*H12</f>
        <v>0</v>
      </c>
      <c r="K12" s="88">
        <f>ROUNDUP((('Valeur initiale bâtiments'!E12*(N12^G12))/(N12-1))-(('Valeur initiale bâtiments'!E12*(N12^F12))/(N12-1)),0)*H12</f>
        <v>0</v>
      </c>
      <c r="L12" s="83"/>
      <c r="M12" s="64">
        <f t="shared" si="0"/>
        <v>0</v>
      </c>
      <c r="N12" s="61">
        <v>2</v>
      </c>
    </row>
    <row r="13" spans="2:14" ht="15" customHeight="1" x14ac:dyDescent="0.25">
      <c r="E13" s="51" t="s">
        <v>11</v>
      </c>
      <c r="F13" s="66"/>
      <c r="G13" s="67"/>
      <c r="H13" s="93"/>
      <c r="I13" s="87">
        <f>ROUNDUP((('Valeur initiale bâtiments'!C13*(N13^G13))/(N13-1))-(('Valeur initiale bâtiments'!C13*(N13^F13))/(N13-1)),0)*H13</f>
        <v>0</v>
      </c>
      <c r="J13" s="52">
        <f>ROUNDUP((('Valeur initiale bâtiments'!D13*(N13^G13))/(N13-1))-(('Valeur initiale bâtiments'!D13*(N13^F13))/(N13-1)),0)*H13</f>
        <v>0</v>
      </c>
      <c r="K13" s="88">
        <f>ROUNDUP((('Valeur initiale bâtiments'!E13*(N13^G13))/(N13-1))-(('Valeur initiale bâtiments'!E13*(N13^F13))/(N13-1)),0)*H13</f>
        <v>0</v>
      </c>
      <c r="L13" s="83"/>
      <c r="M13" s="64">
        <f t="shared" si="0"/>
        <v>0</v>
      </c>
      <c r="N13" s="61">
        <v>2</v>
      </c>
    </row>
    <row r="14" spans="2:14" ht="15" customHeight="1" x14ac:dyDescent="0.25">
      <c r="E14" s="51" t="s">
        <v>12</v>
      </c>
      <c r="F14" s="66"/>
      <c r="G14" s="67"/>
      <c r="H14" s="93"/>
      <c r="I14" s="87">
        <f>ROUNDUP((('Valeur initiale bâtiments'!C14*(N14^G14))/(N14-1))-(('Valeur initiale bâtiments'!C14*(N14^F14))/(N14-1)),0)*H14</f>
        <v>0</v>
      </c>
      <c r="J14" s="52">
        <f>ROUNDUP((('Valeur initiale bâtiments'!D14*(N14^G14))/(N14-1))-(('Valeur initiale bâtiments'!D14*(N14^F14))/(N14-1)),0)*H14</f>
        <v>0</v>
      </c>
      <c r="K14" s="88">
        <f>ROUNDUP((('Valeur initiale bâtiments'!E14*(N14^G14))/(N14-1))-(('Valeur initiale bâtiments'!E14*(N14^F14))/(N14-1)),0)*H14</f>
        <v>0</v>
      </c>
      <c r="L14" s="83"/>
      <c r="M14" s="64">
        <f t="shared" si="0"/>
        <v>0</v>
      </c>
      <c r="N14" s="61">
        <v>2</v>
      </c>
    </row>
    <row r="15" spans="2:14" ht="15" customHeight="1" x14ac:dyDescent="0.25">
      <c r="E15" s="51" t="s">
        <v>13</v>
      </c>
      <c r="F15" s="66"/>
      <c r="G15" s="67"/>
      <c r="H15" s="93"/>
      <c r="I15" s="87">
        <f>ROUNDUP((('Valeur initiale bâtiments'!C15*(N15^G15))/(N15-1))-(('Valeur initiale bâtiments'!C15*(N15^F15))/(N15-1)),0)*H15</f>
        <v>0</v>
      </c>
      <c r="J15" s="52">
        <f>ROUNDUP((('Valeur initiale bâtiments'!D15*(N15^G15))/(N15-1))-(('Valeur initiale bâtiments'!D15*(N15^F15))/(N15-1)),0)*H15</f>
        <v>0</v>
      </c>
      <c r="K15" s="88">
        <f>ROUNDUP((('Valeur initiale bâtiments'!E15*(N15^G15))/(N15-1))-(('Valeur initiale bâtiments'!E15*(N15^F15))/(N15-1)),0)*H15</f>
        <v>0</v>
      </c>
      <c r="L15" s="83"/>
      <c r="M15" s="64">
        <f t="shared" si="0"/>
        <v>0</v>
      </c>
      <c r="N15" s="61">
        <v>2</v>
      </c>
    </row>
    <row r="16" spans="2:14" ht="15" customHeight="1" x14ac:dyDescent="0.25">
      <c r="E16" s="51" t="s">
        <v>14</v>
      </c>
      <c r="F16" s="66"/>
      <c r="G16" s="67"/>
      <c r="H16" s="93"/>
      <c r="I16" s="87">
        <f>ROUNDUP((('Valeur initiale bâtiments'!C16*(N16^G16))/(N16-1))-(('Valeur initiale bâtiments'!C16*(N16^F16))/(N16-1)),0)*H16</f>
        <v>0</v>
      </c>
      <c r="J16" s="52">
        <f>ROUNDUP((('Valeur initiale bâtiments'!D16*(N16^G16))/(N16-1))-(('Valeur initiale bâtiments'!D16*(N16^F16))/(N16-1)),0)*H16</f>
        <v>0</v>
      </c>
      <c r="K16" s="88">
        <f>ROUNDUP((('Valeur initiale bâtiments'!E16*(N16^G16))/(N16-1))-(('Valeur initiale bâtiments'!E16*(N16^F16))/(N16-1)),0)*H16</f>
        <v>0</v>
      </c>
      <c r="L16" s="83"/>
      <c r="M16" s="64">
        <f t="shared" si="0"/>
        <v>0</v>
      </c>
      <c r="N16" s="61">
        <v>2</v>
      </c>
    </row>
    <row r="17" spans="5:14" ht="15" customHeight="1" x14ac:dyDescent="0.25">
      <c r="E17" s="51" t="s">
        <v>15</v>
      </c>
      <c r="F17" s="66"/>
      <c r="G17" s="67"/>
      <c r="H17" s="93"/>
      <c r="I17" s="87">
        <f>ROUNDUP((('Valeur initiale bâtiments'!C17*(N17^G17))/(N17-1))-(('Valeur initiale bâtiments'!C17*(N17^F17))/(N17-1)),0)*H17</f>
        <v>0</v>
      </c>
      <c r="J17" s="52">
        <f>ROUNDUP((('Valeur initiale bâtiments'!D17*(N17^G17))/(N17-1))-(('Valeur initiale bâtiments'!D17*(N17^F17))/(N17-1)),0)*H17</f>
        <v>0</v>
      </c>
      <c r="K17" s="88">
        <f>ROUNDUP((('Valeur initiale bâtiments'!E17*(N17^G17))/(N17-1))-(('Valeur initiale bâtiments'!E17*(N17^F17))/(N17-1)),0)*H17</f>
        <v>0</v>
      </c>
      <c r="L17" s="83"/>
      <c r="M17" s="64">
        <f t="shared" si="0"/>
        <v>0</v>
      </c>
      <c r="N17" s="61">
        <v>2</v>
      </c>
    </row>
    <row r="18" spans="5:14" ht="15" customHeight="1" x14ac:dyDescent="0.25">
      <c r="E18" s="51" t="s">
        <v>16</v>
      </c>
      <c r="F18" s="66"/>
      <c r="G18" s="67"/>
      <c r="H18" s="93"/>
      <c r="I18" s="87">
        <f>ROUNDUP((('Valeur initiale bâtiments'!C18*(N18^G18))/(N18-1))-(('Valeur initiale bâtiments'!C18*(N18^F18))/(N18-1)),0)*H18</f>
        <v>0</v>
      </c>
      <c r="J18" s="52">
        <f>ROUNDUP((('Valeur initiale bâtiments'!D18*(N18^G18))/(N18-1))-(('Valeur initiale bâtiments'!D18*(N18^F18))/(N18-1)),0)*H18</f>
        <v>0</v>
      </c>
      <c r="K18" s="88">
        <f>ROUNDUP((('Valeur initiale bâtiments'!E18*(N18^G18))/(N18-1))-(('Valeur initiale bâtiments'!E18*(N18^F18))/(N18-1)),0)*H18</f>
        <v>0</v>
      </c>
      <c r="L18" s="83"/>
      <c r="M18" s="64">
        <f t="shared" si="0"/>
        <v>0</v>
      </c>
      <c r="N18" s="61">
        <v>2</v>
      </c>
    </row>
    <row r="19" spans="5:14" ht="15" customHeight="1" thickBot="1" x14ac:dyDescent="0.3">
      <c r="E19" s="53" t="s">
        <v>17</v>
      </c>
      <c r="F19" s="68"/>
      <c r="G19" s="69"/>
      <c r="H19" s="94"/>
      <c r="I19" s="89">
        <f>ROUNDUP((('Valeur initiale bâtiments'!C19*(N19^G19))/(N19-1))-(('Valeur initiale bâtiments'!C19*(N19^F19))/(N19-1)),0)*H19</f>
        <v>0</v>
      </c>
      <c r="J19" s="54">
        <f>ROUNDUP((('Valeur initiale bâtiments'!D19*(N19^G19))/(N19-1))-(('Valeur initiale bâtiments'!D19*(N19^F19))/(N19-1)),0)*H19</f>
        <v>0</v>
      </c>
      <c r="K19" s="90">
        <f>ROUNDUP((('Valeur initiale bâtiments'!E19*(N19^G19))/(N19-1))-(('Valeur initiale bâtiments'!E19*(N19^F19))/(N19-1)),0)*H19</f>
        <v>0</v>
      </c>
      <c r="L19" s="84"/>
      <c r="M19" s="65">
        <f t="shared" si="0"/>
        <v>0</v>
      </c>
      <c r="N19" s="61">
        <v>2</v>
      </c>
    </row>
    <row r="20" spans="5:14" ht="15" customHeight="1" thickBot="1" x14ac:dyDescent="0.3"/>
    <row r="21" spans="5:14" ht="13.5" thickBot="1" x14ac:dyDescent="0.3">
      <c r="E21" s="78" t="s">
        <v>83</v>
      </c>
      <c r="F21" s="55"/>
      <c r="G21" s="56"/>
      <c r="H21" s="70"/>
      <c r="I21" s="57">
        <f>SUM(I3:I19)</f>
        <v>0</v>
      </c>
      <c r="J21" s="58">
        <f t="shared" ref="J21:M21" si="1">SUM(J3:J19)</f>
        <v>0</v>
      </c>
      <c r="K21" s="59">
        <f t="shared" si="1"/>
        <v>0</v>
      </c>
      <c r="L21" s="60">
        <f t="shared" si="1"/>
        <v>0</v>
      </c>
      <c r="M21" s="57">
        <f t="shared" si="1"/>
        <v>0</v>
      </c>
    </row>
    <row r="22" spans="5:14" ht="13.5" thickBot="1" x14ac:dyDescent="0.3">
      <c r="I22" s="119"/>
      <c r="J22" s="119"/>
    </row>
    <row r="23" spans="5:14" ht="13.5" thickBot="1" x14ac:dyDescent="0.3">
      <c r="E23" s="91" t="s">
        <v>87</v>
      </c>
      <c r="F23" s="152"/>
      <c r="G23" s="152"/>
      <c r="H23" s="152"/>
    </row>
    <row r="24" spans="5:14" x14ac:dyDescent="0.25">
      <c r="E24" s="79" t="s">
        <v>52</v>
      </c>
      <c r="F24" s="153">
        <f>($I$21+$J$21+$K$21)/1000000</f>
        <v>0</v>
      </c>
      <c r="G24" s="154"/>
      <c r="H24" s="155"/>
    </row>
    <row r="25" spans="5:14" x14ac:dyDescent="0.25">
      <c r="E25" s="80" t="s">
        <v>53</v>
      </c>
      <c r="F25" s="156">
        <f>($I$21+$J$21+$K$21)/5000000</f>
        <v>0</v>
      </c>
      <c r="G25" s="157"/>
      <c r="H25" s="158"/>
    </row>
    <row r="26" spans="5:14" x14ac:dyDescent="0.25">
      <c r="E26" s="80" t="s">
        <v>60</v>
      </c>
      <c r="F26" s="156">
        <f>($I$21+$J$21+$K$21)/5000</f>
        <v>0</v>
      </c>
      <c r="G26" s="157"/>
      <c r="H26" s="158"/>
    </row>
    <row r="27" spans="5:14" ht="13.5" thickBot="1" x14ac:dyDescent="0.3">
      <c r="E27" s="81" t="s">
        <v>65</v>
      </c>
      <c r="F27" s="145">
        <f>($I$21+$J$21+$K$21)/4000000</f>
        <v>0</v>
      </c>
      <c r="G27" s="146"/>
      <c r="H27" s="147"/>
    </row>
  </sheetData>
  <sheetProtection algorithmName="SHA-512" hashValue="+Mg4hCNRDA6qYCCLZdwNqTZ7LhYv6IyWbfwnkILNUhJGRKbeljM90eNXBKUeL1Hk4iKphSBOJEJT1d7uLMdqdA==" saltValue="sGSDHopSSZBZ2XPyi/UVNg==" spinCount="100000" sheet="1" objects="1" scenarios="1"/>
  <mergeCells count="12">
    <mergeCell ref="F27:H27"/>
    <mergeCell ref="B3:C3"/>
    <mergeCell ref="B4:C4"/>
    <mergeCell ref="B6:C6"/>
    <mergeCell ref="B7:C7"/>
    <mergeCell ref="B9:C9"/>
    <mergeCell ref="B10:C10"/>
    <mergeCell ref="B11:C11"/>
    <mergeCell ref="F23:H23"/>
    <mergeCell ref="F24:H24"/>
    <mergeCell ref="F25:H25"/>
    <mergeCell ref="F26:H2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4"/>
  <sheetViews>
    <sheetView showGridLines="0" zoomScale="85" zoomScaleNormal="85" workbookViewId="0">
      <selection activeCell="B11" sqref="B11:C11"/>
    </sheetView>
  </sheetViews>
  <sheetFormatPr baseColWidth="10" defaultRowHeight="12.75" x14ac:dyDescent="0.25"/>
  <cols>
    <col min="1" max="1" width="0.85546875" style="40" customWidth="1"/>
    <col min="2" max="2" width="17.85546875" style="41" bestFit="1" customWidth="1"/>
    <col min="3" max="3" width="11.42578125" style="40"/>
    <col min="4" max="4" width="0.85546875" style="42" customWidth="1"/>
    <col min="5" max="5" width="19.85546875" style="43" bestFit="1" customWidth="1"/>
    <col min="6" max="6" width="9" style="40" bestFit="1" customWidth="1"/>
    <col min="7" max="7" width="8.140625" style="40" bestFit="1" customWidth="1"/>
    <col min="8" max="8" width="7.5703125" style="40" bestFit="1" customWidth="1"/>
    <col min="9" max="11" width="33.85546875" style="44" customWidth="1"/>
    <col min="12" max="12" width="11" style="40" customWidth="1"/>
    <col min="13" max="13" width="32.42578125" style="44" customWidth="1"/>
    <col min="14" max="14" width="4.7109375" style="61" bestFit="1" customWidth="1"/>
    <col min="15" max="16384" width="11.42578125" style="40"/>
  </cols>
  <sheetData>
    <row r="1" spans="2:14" ht="3" customHeight="1" thickBot="1" x14ac:dyDescent="0.3"/>
    <row r="2" spans="2:14" s="45" customFormat="1" ht="30" customHeight="1" thickBot="1" x14ac:dyDescent="0.3">
      <c r="D2" s="46"/>
      <c r="E2" s="47" t="s">
        <v>0</v>
      </c>
      <c r="F2" s="71" t="s">
        <v>18</v>
      </c>
      <c r="G2" s="72" t="s">
        <v>19</v>
      </c>
      <c r="H2" s="48" t="s">
        <v>86</v>
      </c>
      <c r="I2" s="95" t="s">
        <v>20</v>
      </c>
      <c r="J2" s="85" t="s">
        <v>21</v>
      </c>
      <c r="K2" s="86" t="s">
        <v>22</v>
      </c>
      <c r="L2" s="48" t="s">
        <v>23</v>
      </c>
      <c r="M2" s="63" t="s">
        <v>84</v>
      </c>
      <c r="N2" s="62" t="s">
        <v>82</v>
      </c>
    </row>
    <row r="3" spans="2:14" ht="15" customHeight="1" x14ac:dyDescent="0.2">
      <c r="B3" s="148" t="s">
        <v>24</v>
      </c>
      <c r="C3" s="148"/>
      <c r="D3" s="36"/>
      <c r="E3" s="49" t="s">
        <v>33</v>
      </c>
      <c r="F3" s="73"/>
      <c r="G3" s="73"/>
      <c r="H3" s="118"/>
      <c r="I3" s="75">
        <f>ROUNDUP((('Valeur initiale Technologies'!C3*(N3^G3))/(N3-1))-(('Valeur initiale Technologies'!C3*(N3^F3))/(N3-1)),0)*H3</f>
        <v>0</v>
      </c>
      <c r="J3" s="76">
        <f>ROUNDUP((('Valeur initiale Technologies'!D3*(N3^G3))/(N3-1))-(('Valeur initiale Technologies'!D3*(N3^F3))/(N3-1)),0)*H3</f>
        <v>0</v>
      </c>
      <c r="K3" s="77">
        <f>ROUNDUP((('Valeur initiale Technologies'!E3*(N3^G3))/(N3-1))-(('Valeur initiale Technologies'!E3*(N3^F3))/(N3-1)),0)*H3</f>
        <v>0</v>
      </c>
      <c r="L3" s="82"/>
      <c r="M3" s="50">
        <f t="shared" ref="M3:M22" si="0">(I3+3*J3+4*K3)/1000</f>
        <v>0</v>
      </c>
      <c r="N3" s="61">
        <v>2</v>
      </c>
    </row>
    <row r="4" spans="2:14" ht="15" customHeight="1" x14ac:dyDescent="0.2">
      <c r="B4" s="149" t="s">
        <v>26</v>
      </c>
      <c r="C4" s="149"/>
      <c r="D4" s="36"/>
      <c r="E4" s="51" t="s">
        <v>34</v>
      </c>
      <c r="F4" s="66"/>
      <c r="G4" s="66"/>
      <c r="H4" s="93"/>
      <c r="I4" s="87">
        <f>ROUNDUP((('Valeur initiale Technologies'!C4*(N4^G4))/(N4-1))-(('Valeur initiale Technologies'!C4*(N4^F4))/(N4-1)),0)*H4</f>
        <v>0</v>
      </c>
      <c r="J4" s="52">
        <f>ROUNDUP((('Valeur initiale Technologies'!D4*(N4^G4))/(N4-1))-(('Valeur initiale Technologies'!D4*(N4^F4))/(N4-1)),0)*H4</f>
        <v>0</v>
      </c>
      <c r="K4" s="88">
        <f>ROUNDUP((('Valeur initiale Technologies'!E4*(N4^G4))/(N4-1))-(('Valeur initiale Technologies'!E4*(N4^F4))/(N4-1)),0)*H4</f>
        <v>0</v>
      </c>
      <c r="L4" s="83"/>
      <c r="M4" s="64">
        <f t="shared" si="0"/>
        <v>0</v>
      </c>
      <c r="N4" s="61">
        <v>2</v>
      </c>
    </row>
    <row r="5" spans="2:14" ht="15" customHeight="1" x14ac:dyDescent="0.2">
      <c r="B5" s="23"/>
      <c r="C5" s="23"/>
      <c r="D5" s="36"/>
      <c r="E5" s="51" t="s">
        <v>35</v>
      </c>
      <c r="F5" s="66"/>
      <c r="G5" s="66"/>
      <c r="H5" s="93"/>
      <c r="I5" s="87">
        <f>ROUNDUP((('Valeur initiale Technologies'!C5*(N5^G5))/(N5-1))-(('Valeur initiale Technologies'!C5*(N5^F5))/(N5-1)),0)*H5</f>
        <v>0</v>
      </c>
      <c r="J5" s="52">
        <f>ROUNDUP((('Valeur initiale Technologies'!D5*(N5^G5))/(N5-1))-(('Valeur initiale Technologies'!D5*(N5^F5))/(N5-1)),0)*H5</f>
        <v>0</v>
      </c>
      <c r="K5" s="88">
        <f>ROUNDUP((('Valeur initiale Technologies'!E5*(N5^G5))/(N5-1))-(('Valeur initiale Technologies'!E5*(N5^F5))/(N5-1)),0)*H5</f>
        <v>0</v>
      </c>
      <c r="L5" s="83"/>
      <c r="M5" s="64">
        <f t="shared" si="0"/>
        <v>0</v>
      </c>
      <c r="N5" s="61">
        <v>2</v>
      </c>
    </row>
    <row r="6" spans="2:14" ht="15" customHeight="1" x14ac:dyDescent="0.2">
      <c r="B6" s="148" t="s">
        <v>88</v>
      </c>
      <c r="C6" s="148"/>
      <c r="D6" s="36"/>
      <c r="E6" s="51" t="s">
        <v>36</v>
      </c>
      <c r="F6" s="66"/>
      <c r="G6" s="66"/>
      <c r="H6" s="93"/>
      <c r="I6" s="87">
        <f>ROUNDUP((('Valeur initiale Technologies'!C6*(N6^G6))/(N6-1))-(('Valeur initiale Technologies'!C6*(N6^F6))/(N6-1)),0)*H6</f>
        <v>0</v>
      </c>
      <c r="J6" s="52">
        <f>ROUNDUP((('Valeur initiale Technologies'!D6*(N6^G6))/(N6-1))-(('Valeur initiale Technologies'!D6*(N6^F6))/(N6-1)),0)*H6</f>
        <v>0</v>
      </c>
      <c r="K6" s="88">
        <f>ROUNDUP((('Valeur initiale Technologies'!E6*(N6^G6))/(N6-1))-(('Valeur initiale Technologies'!E6*(N6^F6))/(N6-1)),0)*H6</f>
        <v>0</v>
      </c>
      <c r="L6" s="83"/>
      <c r="M6" s="64">
        <f t="shared" si="0"/>
        <v>0</v>
      </c>
      <c r="N6" s="61">
        <v>2</v>
      </c>
    </row>
    <row r="7" spans="2:14" ht="15" customHeight="1" x14ac:dyDescent="0.2">
      <c r="B7" s="150">
        <f>IF(B4='Données de base'!$B$3,'Données de base'!$C$3,IF(B4='Données de base'!$B$4,'Données de base'!$C$4,""))</f>
        <v>50</v>
      </c>
      <c r="C7" s="150"/>
      <c r="D7" s="36"/>
      <c r="E7" s="51" t="s">
        <v>37</v>
      </c>
      <c r="F7" s="66"/>
      <c r="G7" s="66"/>
      <c r="H7" s="93"/>
      <c r="I7" s="87">
        <f>ROUNDUP((('Valeur initiale Technologies'!C7*(N7^G7))/(N7-1))-(('Valeur initiale Technologies'!C7*(N7^F7))/(N7-1)),0)*H7</f>
        <v>0</v>
      </c>
      <c r="J7" s="52">
        <f>ROUNDUP((('Valeur initiale Technologies'!D7*(N7^G7))/(N7-1))-(('Valeur initiale Technologies'!D7*(N7^F7))/(N7-1)),0)*H7</f>
        <v>0</v>
      </c>
      <c r="K7" s="88">
        <f>ROUNDUP((('Valeur initiale Technologies'!E7*(N7^G7))/(N7-1))-(('Valeur initiale Technologies'!E7*(N7^F7))/(N7-1)),0)*H7</f>
        <v>0</v>
      </c>
      <c r="L7" s="83"/>
      <c r="M7" s="64">
        <f t="shared" si="0"/>
        <v>0</v>
      </c>
      <c r="N7" s="61">
        <v>2</v>
      </c>
    </row>
    <row r="8" spans="2:14" ht="15" customHeight="1" x14ac:dyDescent="0.25">
      <c r="E8" s="51" t="s">
        <v>32</v>
      </c>
      <c r="F8" s="66"/>
      <c r="G8" s="66"/>
      <c r="H8" s="93"/>
      <c r="I8" s="87">
        <f>ROUNDUP((('Valeur initiale Technologies'!C8*(N8^G8))/(N8-1))-(('Valeur initiale Technologies'!C8*(N8^F8))/(N8-1)),0)*H8</f>
        <v>0</v>
      </c>
      <c r="J8" s="52">
        <f>ROUNDUP((('Valeur initiale Technologies'!D8*(N8^G8))/(N8-1))-(('Valeur initiale Technologies'!D8*(N8^F8))/(N8-1)),0)*H8</f>
        <v>0</v>
      </c>
      <c r="K8" s="88">
        <f>ROUNDUP((('Valeur initiale Technologies'!E8*(N8^G8))/(N8-1))-(('Valeur initiale Technologies'!E8*(N8^F8))/(N8-1)),0)*H8</f>
        <v>0</v>
      </c>
      <c r="L8" s="83"/>
      <c r="M8" s="64">
        <f t="shared" si="0"/>
        <v>0</v>
      </c>
      <c r="N8" s="61">
        <v>2</v>
      </c>
    </row>
    <row r="9" spans="2:14" ht="15" customHeight="1" x14ac:dyDescent="0.2">
      <c r="B9" s="148" t="s">
        <v>80</v>
      </c>
      <c r="C9" s="148"/>
      <c r="E9" s="51" t="s">
        <v>38</v>
      </c>
      <c r="F9" s="66"/>
      <c r="G9" s="66"/>
      <c r="H9" s="93"/>
      <c r="I9" s="87">
        <f>ROUNDUP((('Valeur initiale Technologies'!C9*(N9^G9))/(N9-1))-(('Valeur initiale Technologies'!C9*(N9^F9))/(N9-1)),0)*H9</f>
        <v>0</v>
      </c>
      <c r="J9" s="52">
        <f>ROUNDUP((('Valeur initiale Technologies'!D9*(N9^G9))/(N9-1))-(('Valeur initiale Technologies'!D9*(N9^F9))/(N9-1)),0)*H9</f>
        <v>0</v>
      </c>
      <c r="K9" s="88">
        <f>ROUNDUP((('Valeur initiale Technologies'!E9*(N9^G9))/(N9-1))-(('Valeur initiale Technologies'!E9*(N9^F9))/(N9-1)),0)*H9</f>
        <v>0</v>
      </c>
      <c r="L9" s="83"/>
      <c r="M9" s="64">
        <f t="shared" si="0"/>
        <v>0</v>
      </c>
      <c r="N9" s="61">
        <v>2</v>
      </c>
    </row>
    <row r="10" spans="2:14" ht="15" customHeight="1" x14ac:dyDescent="0.2">
      <c r="B10" s="149" t="s">
        <v>89</v>
      </c>
      <c r="C10" s="149"/>
      <c r="E10" s="51" t="s">
        <v>39</v>
      </c>
      <c r="F10" s="66"/>
      <c r="G10" s="66"/>
      <c r="H10" s="93"/>
      <c r="I10" s="87">
        <f>ROUNDUP((('Valeur initiale Technologies'!C10*(N10^G10))/(N10-1))-(('Valeur initiale Technologies'!C10*(N10^F10))/(N10-1)),0)*H10</f>
        <v>0</v>
      </c>
      <c r="J10" s="52">
        <f>ROUNDUP((('Valeur initiale Technologies'!D10*(N10^G10))/(N10-1))-(('Valeur initiale Technologies'!D10*(N10^F10))/(N10-1)),0)*H10</f>
        <v>0</v>
      </c>
      <c r="K10" s="88">
        <f>ROUNDUP((('Valeur initiale Technologies'!E10*(N10^G10))/(N10-1))-(('Valeur initiale Technologies'!E10*(N10^F10))/(N10-1)),0)*H10</f>
        <v>0</v>
      </c>
      <c r="L10" s="83"/>
      <c r="M10" s="64">
        <f t="shared" si="0"/>
        <v>0</v>
      </c>
      <c r="N10" s="61">
        <v>2</v>
      </c>
    </row>
    <row r="11" spans="2:14" ht="15" customHeight="1" x14ac:dyDescent="0.2">
      <c r="B11" s="151">
        <f>IF(B10="Non",1,0.5)</f>
        <v>1</v>
      </c>
      <c r="C11" s="151"/>
      <c r="E11" s="51" t="s">
        <v>40</v>
      </c>
      <c r="F11" s="66"/>
      <c r="G11" s="66"/>
      <c r="H11" s="93"/>
      <c r="I11" s="87">
        <f>ROUNDUP((('Valeur initiale Technologies'!C11*(N11^G11))/(N11-1))-(('Valeur initiale Technologies'!C11*(N11^F11))/(N11-1)),0)*H11</f>
        <v>0</v>
      </c>
      <c r="J11" s="52">
        <f>ROUNDUP((('Valeur initiale Technologies'!D11*(N11^G11))/(N11-1))-(('Valeur initiale Technologies'!D11*(N11^F11))/(N11-1)),0)*H11</f>
        <v>0</v>
      </c>
      <c r="K11" s="88">
        <f>ROUNDUP((('Valeur initiale Technologies'!E11*(N11^G11))/(N11-1))-(('Valeur initiale Technologies'!E11*(N11^F11))/(N11-1)),0)*H11</f>
        <v>0</v>
      </c>
      <c r="L11" s="83"/>
      <c r="M11" s="64">
        <f t="shared" si="0"/>
        <v>0</v>
      </c>
      <c r="N11" s="61">
        <v>2</v>
      </c>
    </row>
    <row r="12" spans="2:14" ht="15" customHeight="1" x14ac:dyDescent="0.25">
      <c r="E12" s="51" t="s">
        <v>41</v>
      </c>
      <c r="F12" s="66"/>
      <c r="G12" s="66"/>
      <c r="H12" s="93"/>
      <c r="I12" s="87">
        <f>ROUNDUP((('Valeur initiale Technologies'!C12*(N12^G12))/(N12-1))-(('Valeur initiale Technologies'!C12*(N12^F12))/(N12-1)),0)*H12</f>
        <v>0</v>
      </c>
      <c r="J12" s="52">
        <f>ROUNDUP((('Valeur initiale Technologies'!D12*(N12^G12))/(N12-1))-(('Valeur initiale Technologies'!D12*(N12^F12))/(N12-1)),0)*H12</f>
        <v>0</v>
      </c>
      <c r="K12" s="88">
        <f>ROUNDUP((('Valeur initiale Technologies'!E12*(N12^G12))/(N12-1))-(('Valeur initiale Technologies'!E12*(N12^F12))/(N12-1)),0)*H12</f>
        <v>0</v>
      </c>
      <c r="L12" s="83"/>
      <c r="M12" s="64">
        <f t="shared" si="0"/>
        <v>0</v>
      </c>
      <c r="N12" s="61">
        <v>2</v>
      </c>
    </row>
    <row r="13" spans="2:14" ht="15" customHeight="1" x14ac:dyDescent="0.25">
      <c r="E13" s="51" t="s">
        <v>42</v>
      </c>
      <c r="F13" s="66"/>
      <c r="G13" s="66"/>
      <c r="H13" s="93"/>
      <c r="I13" s="87">
        <f>ROUNDUP((('Valeur initiale Technologies'!C13*(N13^G13))/(N13-1))-(('Valeur initiale Technologies'!C13*(N13^F13))/(N13-1)),0)*H13</f>
        <v>0</v>
      </c>
      <c r="J13" s="52">
        <f>ROUNDUP((('Valeur initiale Technologies'!D13*(N13^G13))/(N13-1))-(('Valeur initiale Technologies'!D13*(N13^F13))/(N13-1)),0)*H13</f>
        <v>0</v>
      </c>
      <c r="K13" s="88">
        <f>ROUNDUP((('Valeur initiale Technologies'!E13*(N13^G13))/(N13-1))-(('Valeur initiale Technologies'!E13*(N13^F13))/(N13-1)),0)*H13</f>
        <v>0</v>
      </c>
      <c r="L13" s="83"/>
      <c r="M13" s="64">
        <f t="shared" si="0"/>
        <v>0</v>
      </c>
      <c r="N13" s="61">
        <v>2</v>
      </c>
    </row>
    <row r="14" spans="2:14" ht="15" customHeight="1" x14ac:dyDescent="0.25">
      <c r="E14" s="51" t="s">
        <v>43</v>
      </c>
      <c r="F14" s="66"/>
      <c r="G14" s="66"/>
      <c r="H14" s="93"/>
      <c r="I14" s="87">
        <f>ROUNDUP((('Valeur initiale Technologies'!C14*(N14^G14))/(N14-1))-(('Valeur initiale Technologies'!C14*(N14^F14))/(N14-1)),0)*H14</f>
        <v>0</v>
      </c>
      <c r="J14" s="52">
        <f>ROUNDUP((('Valeur initiale Technologies'!D14*(N14^G14))/(N14-1))-(('Valeur initiale Technologies'!D14*(N14^F14))/(N14-1)),0)*H14</f>
        <v>0</v>
      </c>
      <c r="K14" s="88">
        <f>ROUNDUP((('Valeur initiale Technologies'!E14*(N14^G14))/(N14-1))-(('Valeur initiale Technologies'!E14*(N14^F14))/(N14-1)),0)*H14</f>
        <v>0</v>
      </c>
      <c r="L14" s="83"/>
      <c r="M14" s="64">
        <f t="shared" si="0"/>
        <v>0</v>
      </c>
      <c r="N14" s="61">
        <v>2</v>
      </c>
    </row>
    <row r="15" spans="2:14" ht="15" customHeight="1" x14ac:dyDescent="0.25">
      <c r="E15" s="51" t="s">
        <v>44</v>
      </c>
      <c r="F15" s="66"/>
      <c r="G15" s="66"/>
      <c r="H15" s="93"/>
      <c r="I15" s="87">
        <f>ROUNDUP((('Valeur initiale Technologies'!C15*(N15^G15))/(N15-1))-(('Valeur initiale Technologies'!C15*(N15^F15))/(N15-1)),0)*H15</f>
        <v>0</v>
      </c>
      <c r="J15" s="52">
        <f>ROUNDUP((('Valeur initiale Technologies'!D15*(N15^G15))/(N15-1))-(('Valeur initiale Technologies'!D15*(N15^F15))/(N15-1)),0)*H15</f>
        <v>0</v>
      </c>
      <c r="K15" s="88">
        <f>ROUNDUP((('Valeur initiale Technologies'!E15*(N15^G15))/(N15-1))-(('Valeur initiale Technologies'!E15*(N15^F15))/(N15-1)),0)*H15</f>
        <v>0</v>
      </c>
      <c r="L15" s="83"/>
      <c r="M15" s="64">
        <f t="shared" si="0"/>
        <v>0</v>
      </c>
      <c r="N15" s="61">
        <v>2</v>
      </c>
    </row>
    <row r="16" spans="2:14" ht="15" customHeight="1" x14ac:dyDescent="0.25">
      <c r="E16" s="51" t="s">
        <v>45</v>
      </c>
      <c r="F16" s="66"/>
      <c r="G16" s="66"/>
      <c r="H16" s="93"/>
      <c r="I16" s="87">
        <f>ROUNDUP((('Valeur initiale Technologies'!C16*(N16^G16))/(N16-1))-(('Valeur initiale Technologies'!C16*(N16^F16))/(N16-1)),0)*H16</f>
        <v>0</v>
      </c>
      <c r="J16" s="52">
        <f>ROUNDUP((('Valeur initiale Technologies'!D16*(N16^G16))/(N16-1))-(('Valeur initiale Technologies'!D16*(N16^F16))/(N16-1)),0)*H16</f>
        <v>0</v>
      </c>
      <c r="K16" s="88">
        <f>ROUNDUP((('Valeur initiale Technologies'!E16*(N16^G16))/(N16-1))-(('Valeur initiale Technologies'!E16*(N16^F16))/(N16-1)),0)*H16</f>
        <v>0</v>
      </c>
      <c r="L16" s="83"/>
      <c r="M16" s="64">
        <f t="shared" si="0"/>
        <v>0</v>
      </c>
      <c r="N16" s="61">
        <v>2</v>
      </c>
    </row>
    <row r="17" spans="5:14" ht="15" customHeight="1" x14ac:dyDescent="0.25">
      <c r="E17" s="51" t="s">
        <v>46</v>
      </c>
      <c r="F17" s="66"/>
      <c r="G17" s="66"/>
      <c r="H17" s="93"/>
      <c r="I17" s="87">
        <f>ROUNDUP((('Valeur initiale Technologies'!C17*(N17^G17))/(N17-1))-(('Valeur initiale Technologies'!C17*(N17^F17))/(N17-1)),0)*H17</f>
        <v>0</v>
      </c>
      <c r="J17" s="52">
        <f>ROUNDUP((('Valeur initiale Technologies'!D17*(N17^G17))/(N17-1))-(('Valeur initiale Technologies'!D17*(N17^F17))/(N17-1)),0)*H17</f>
        <v>0</v>
      </c>
      <c r="K17" s="88">
        <f>ROUNDUP((('Valeur initiale Technologies'!E17*(N17^G17))/(N17-1))-(('Valeur initiale Technologies'!E17*(N17^F17))/(N17-1)),0)*H17</f>
        <v>0</v>
      </c>
      <c r="L17" s="83"/>
      <c r="M17" s="64">
        <f t="shared" si="0"/>
        <v>0</v>
      </c>
      <c r="N17" s="61">
        <v>2</v>
      </c>
    </row>
    <row r="18" spans="5:14" ht="15" customHeight="1" x14ac:dyDescent="0.25">
      <c r="E18" s="51" t="s">
        <v>47</v>
      </c>
      <c r="F18" s="66"/>
      <c r="G18" s="66"/>
      <c r="H18" s="93"/>
      <c r="I18" s="87">
        <f>ROUNDUP((('Valeur initiale Technologies'!C18*(N18^G18))/(N18-1))-(('Valeur initiale Technologies'!C18*(N18^F18))/(N18-1)),0)*H18</f>
        <v>0</v>
      </c>
      <c r="J18" s="52">
        <f>ROUNDUP((('Valeur initiale Technologies'!D18*(N18^G18))/(N18-1))-(('Valeur initiale Technologies'!D18*(N18^F18))/(N18-1)),0)*H18</f>
        <v>0</v>
      </c>
      <c r="K18" s="88">
        <f>ROUNDUP((('Valeur initiale Technologies'!E18*(N18^G18))/(N18-1))-(('Valeur initiale Technologies'!E18*(N18^F18))/(N18-1)),0)*H18</f>
        <v>0</v>
      </c>
      <c r="L18" s="83"/>
      <c r="M18" s="64">
        <f t="shared" si="0"/>
        <v>0</v>
      </c>
      <c r="N18" s="61">
        <v>2</v>
      </c>
    </row>
    <row r="19" spans="5:14" ht="15" customHeight="1" x14ac:dyDescent="0.25">
      <c r="E19" s="51" t="s">
        <v>48</v>
      </c>
      <c r="F19" s="66"/>
      <c r="G19" s="66"/>
      <c r="H19" s="93"/>
      <c r="I19" s="87">
        <f>ROUNDUP((('Valeur initiale Technologies'!C19*(N19^G19))/(N19-1))-(('Valeur initiale Technologies'!C19*(N19^F19))/(N19-1)),0)*H19</f>
        <v>0</v>
      </c>
      <c r="J19" s="52">
        <f>ROUNDUP((('Valeur initiale Technologies'!D19*(N19^G19))/(N19-1))-(('Valeur initiale Technologies'!D19*(N19^F19))/(N19-1)),0)*H19</f>
        <v>0</v>
      </c>
      <c r="K19" s="88">
        <f>ROUNDUP((('Valeur initiale Technologies'!E19*(N19^G19))/(N19-1))-(('Valeur initiale Technologies'!E19*(N19^F19))/(N19-1)),0)*H19</f>
        <v>0</v>
      </c>
      <c r="L19" s="83"/>
      <c r="M19" s="64">
        <f t="shared" si="0"/>
        <v>0</v>
      </c>
      <c r="N19" s="61">
        <v>2</v>
      </c>
    </row>
    <row r="20" spans="5:14" ht="15" customHeight="1" x14ac:dyDescent="0.25">
      <c r="E20" s="51" t="s">
        <v>49</v>
      </c>
      <c r="F20" s="66"/>
      <c r="G20" s="66"/>
      <c r="H20" s="93"/>
      <c r="I20" s="87">
        <f>ROUNDUP((('Valeur initiale Technologies'!C20*(N20^G20))/(N20-1))-(('Valeur initiale Technologies'!C20*(N20^F20))/(N20-1)),0)*H20</f>
        <v>0</v>
      </c>
      <c r="J20" s="52">
        <f>ROUNDUP((('Valeur initiale Technologies'!D20*(N20^G20))/(N20-1))-(('Valeur initiale Technologies'!D20*(N20^F20))/(N20-1)),0)*H20</f>
        <v>0</v>
      </c>
      <c r="K20" s="88">
        <f>ROUNDUP((('Valeur initiale Technologies'!E20*(N20^G20))/(N20-1))-(('Valeur initiale Technologies'!E20*(N20^F20))/(N20-1)),0)*H20</f>
        <v>0</v>
      </c>
      <c r="L20" s="83"/>
      <c r="M20" s="64">
        <f t="shared" si="0"/>
        <v>0</v>
      </c>
      <c r="N20" s="61">
        <v>2</v>
      </c>
    </row>
    <row r="21" spans="5:14" x14ac:dyDescent="0.25">
      <c r="E21" s="51" t="s">
        <v>50</v>
      </c>
      <c r="F21" s="66"/>
      <c r="G21" s="66"/>
      <c r="H21" s="93"/>
      <c r="I21" s="87">
        <f>ROUNDUP((('Valeur initiale Technologies'!C21*(N21^G21))/(N21-1))-(('Valeur initiale Technologies'!C21*(N21^F21))/(N21-1)),0)*H21</f>
        <v>0</v>
      </c>
      <c r="J21" s="52">
        <f>ROUNDUP((('Valeur initiale Technologies'!D21*(N21^G21))/(N21-1))-(('Valeur initiale Technologies'!D21*(N21^F21))/(N21-1)),0)*H21</f>
        <v>0</v>
      </c>
      <c r="K21" s="88">
        <f>ROUNDUP((('Valeur initiale Technologies'!E21*(N21^G21))/(N21-1))-(('Valeur initiale Technologies'!E21*(N21^F21))/(N21-1)),0)*H21</f>
        <v>0</v>
      </c>
      <c r="L21" s="83"/>
      <c r="M21" s="64">
        <f t="shared" si="0"/>
        <v>0</v>
      </c>
      <c r="N21" s="61">
        <v>2.1</v>
      </c>
    </row>
    <row r="22" spans="5:14" ht="13.5" thickBot="1" x14ac:dyDescent="0.3">
      <c r="E22" s="53" t="s">
        <v>51</v>
      </c>
      <c r="F22" s="68"/>
      <c r="G22" s="68"/>
      <c r="H22" s="94"/>
      <c r="I22" s="89">
        <f>ROUNDUP((('Valeur initiale Technologies'!C22*(N22^G22))/(N22-1))-(('Valeur initiale Technologies'!C22*(N22^F22))/(N22-1)),0)*H22</f>
        <v>0</v>
      </c>
      <c r="J22" s="54">
        <f>ROUNDUP((('Valeur initiale Technologies'!D22*(N22^G22))/(N22-1))-(('Valeur initiale Technologies'!D22*(N22^F22))/(N22-1)),0)*H22</f>
        <v>0</v>
      </c>
      <c r="K22" s="90">
        <f>ROUNDUP((('Valeur initiale Technologies'!E22*(N22^G22))/(N22-1))-(('Valeur initiale Technologies'!E22*(N22^F22))/(N22-1)),0)*H22</f>
        <v>0</v>
      </c>
      <c r="L22" s="84"/>
      <c r="M22" s="65">
        <f t="shared" si="0"/>
        <v>0</v>
      </c>
      <c r="N22" s="61">
        <v>3</v>
      </c>
    </row>
    <row r="23" spans="5:14" ht="13.5" thickBot="1" x14ac:dyDescent="0.3"/>
    <row r="24" spans="5:14" ht="13.5" thickBot="1" x14ac:dyDescent="0.3">
      <c r="E24" s="78" t="s">
        <v>83</v>
      </c>
      <c r="F24" s="55"/>
      <c r="G24" s="56"/>
      <c r="H24" s="70"/>
      <c r="I24" s="57">
        <f>SUM(I3:I22)</f>
        <v>0</v>
      </c>
      <c r="J24" s="58">
        <f t="shared" ref="J24:M24" si="1">SUM(J3:J22)</f>
        <v>0</v>
      </c>
      <c r="K24" s="59">
        <f t="shared" si="1"/>
        <v>0</v>
      </c>
      <c r="L24" s="60">
        <f t="shared" si="1"/>
        <v>0</v>
      </c>
      <c r="M24" s="57">
        <f t="shared" si="1"/>
        <v>0</v>
      </c>
    </row>
  </sheetData>
  <sheetProtection algorithmName="SHA-512" hashValue="wh6NbjJvE6muYHH/88pReWdlNA3VbPFvgMuqpqUr26Q2ozDU6yznkPsk28qZE0xiawZjeo1tgxa9zlJcx8Ebyg==" saltValue="yPfRfHXbVnciAPjHP4Um4g==" spinCount="100000" sheet="1" objects="1" scenarios="1"/>
  <mergeCells count="7">
    <mergeCell ref="B11:C11"/>
    <mergeCell ref="B3:C3"/>
    <mergeCell ref="B4:C4"/>
    <mergeCell ref="B6:C6"/>
    <mergeCell ref="B7:C7"/>
    <mergeCell ref="B9:C9"/>
    <mergeCell ref="B10:C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0"/>
  <sheetViews>
    <sheetView showGridLines="0" workbookViewId="0">
      <selection activeCell="H9" sqref="H9"/>
    </sheetView>
  </sheetViews>
  <sheetFormatPr baseColWidth="10" defaultRowHeight="15" x14ac:dyDescent="0.25"/>
  <cols>
    <col min="1" max="1" width="0.85546875" customWidth="1"/>
    <col min="2" max="2" width="23.140625" bestFit="1" customWidth="1"/>
    <col min="3" max="3" width="15.5703125" bestFit="1" customWidth="1"/>
    <col min="4" max="5" width="14.42578125" bestFit="1" customWidth="1"/>
    <col min="6" max="6" width="9.42578125" bestFit="1" customWidth="1"/>
  </cols>
  <sheetData>
    <row r="1" spans="2:6" ht="3" customHeight="1" thickBot="1" x14ac:dyDescent="0.3"/>
    <row r="2" spans="2:6" ht="15" customHeight="1" thickBot="1" x14ac:dyDescent="0.3">
      <c r="B2" s="7" t="s">
        <v>0</v>
      </c>
      <c r="C2" s="8" t="s">
        <v>20</v>
      </c>
      <c r="D2" s="9" t="s">
        <v>21</v>
      </c>
      <c r="E2" s="9" t="s">
        <v>22</v>
      </c>
      <c r="F2" s="10" t="s">
        <v>32</v>
      </c>
    </row>
    <row r="3" spans="2:6" ht="15" customHeight="1" x14ac:dyDescent="0.25">
      <c r="B3" s="11" t="s">
        <v>1</v>
      </c>
      <c r="C3" s="4">
        <v>20</v>
      </c>
      <c r="D3" s="4">
        <v>5</v>
      </c>
      <c r="E3" s="4">
        <v>0</v>
      </c>
      <c r="F3" s="1">
        <v>0</v>
      </c>
    </row>
    <row r="4" spans="2:6" ht="15" customHeight="1" x14ac:dyDescent="0.25">
      <c r="B4" s="12" t="s">
        <v>2</v>
      </c>
      <c r="C4" s="5">
        <v>15</v>
      </c>
      <c r="D4" s="5">
        <v>8</v>
      </c>
      <c r="E4" s="5">
        <v>0</v>
      </c>
      <c r="F4" s="2">
        <v>0</v>
      </c>
    </row>
    <row r="5" spans="2:6" ht="15" customHeight="1" x14ac:dyDescent="0.25">
      <c r="B5" s="12" t="s">
        <v>3</v>
      </c>
      <c r="C5" s="5">
        <v>75</v>
      </c>
      <c r="D5" s="5">
        <v>25</v>
      </c>
      <c r="E5" s="5">
        <v>0</v>
      </c>
      <c r="F5" s="2">
        <v>0</v>
      </c>
    </row>
    <row r="6" spans="2:6" ht="15" customHeight="1" x14ac:dyDescent="0.25">
      <c r="B6" s="12" t="s">
        <v>4</v>
      </c>
      <c r="C6" s="5">
        <v>75</v>
      </c>
      <c r="D6" s="5">
        <v>30</v>
      </c>
      <c r="E6" s="5">
        <v>0</v>
      </c>
      <c r="F6" s="2">
        <v>0</v>
      </c>
    </row>
    <row r="7" spans="2:6" ht="15" customHeight="1" x14ac:dyDescent="0.25">
      <c r="B7" s="12" t="s">
        <v>5</v>
      </c>
      <c r="C7" s="5">
        <v>100000000</v>
      </c>
      <c r="D7" s="5">
        <v>50000000</v>
      </c>
      <c r="E7" s="5">
        <v>25000000</v>
      </c>
      <c r="F7" s="2">
        <v>0</v>
      </c>
    </row>
    <row r="8" spans="2:6" ht="15" customHeight="1" x14ac:dyDescent="0.25">
      <c r="B8" s="12" t="s">
        <v>6</v>
      </c>
      <c r="C8" s="5">
        <v>900</v>
      </c>
      <c r="D8" s="5">
        <v>360</v>
      </c>
      <c r="E8" s="5">
        <v>180</v>
      </c>
      <c r="F8" s="2">
        <v>0</v>
      </c>
    </row>
    <row r="9" spans="2:6" ht="15" customHeight="1" x14ac:dyDescent="0.25">
      <c r="B9" s="12" t="s">
        <v>7</v>
      </c>
      <c r="C9" s="5">
        <v>400</v>
      </c>
      <c r="D9" s="5">
        <v>120</v>
      </c>
      <c r="E9" s="5">
        <v>200</v>
      </c>
      <c r="F9" s="2">
        <v>0</v>
      </c>
    </row>
    <row r="10" spans="2:6" ht="15" customHeight="1" x14ac:dyDescent="0.25">
      <c r="B10" s="12" t="s">
        <v>8</v>
      </c>
      <c r="C10" s="5">
        <v>1000000</v>
      </c>
      <c r="D10" s="5">
        <v>500000</v>
      </c>
      <c r="E10" s="5">
        <v>100000</v>
      </c>
      <c r="F10" s="2">
        <v>0</v>
      </c>
    </row>
    <row r="11" spans="2:6" ht="15" customHeight="1" x14ac:dyDescent="0.25">
      <c r="B11" s="12" t="s">
        <v>9</v>
      </c>
      <c r="C11" s="5">
        <v>400</v>
      </c>
      <c r="D11" s="5">
        <v>200</v>
      </c>
      <c r="E11" s="5">
        <v>100</v>
      </c>
      <c r="F11" s="2">
        <v>0</v>
      </c>
    </row>
    <row r="12" spans="2:6" ht="15" customHeight="1" x14ac:dyDescent="0.25">
      <c r="B12" s="12" t="s">
        <v>10</v>
      </c>
      <c r="C12" s="5">
        <v>2000</v>
      </c>
      <c r="D12" s="5">
        <v>0</v>
      </c>
      <c r="E12" s="5">
        <v>0</v>
      </c>
      <c r="F12" s="2">
        <v>0</v>
      </c>
    </row>
    <row r="13" spans="2:6" ht="15" customHeight="1" x14ac:dyDescent="0.25">
      <c r="B13" s="12" t="s">
        <v>11</v>
      </c>
      <c r="C13" s="5">
        <v>2000</v>
      </c>
      <c r="D13" s="5">
        <v>1000</v>
      </c>
      <c r="E13" s="5">
        <v>0</v>
      </c>
      <c r="F13" s="2">
        <v>0</v>
      </c>
    </row>
    <row r="14" spans="2:6" ht="15" customHeight="1" x14ac:dyDescent="0.25">
      <c r="B14" s="12" t="s">
        <v>12</v>
      </c>
      <c r="C14" s="5">
        <v>2000</v>
      </c>
      <c r="D14" s="5">
        <v>2000</v>
      </c>
      <c r="E14" s="5">
        <v>0</v>
      </c>
      <c r="F14" s="2">
        <v>0</v>
      </c>
    </row>
    <row r="15" spans="2:6" ht="15" customHeight="1" x14ac:dyDescent="0.25">
      <c r="B15" s="12" t="s">
        <v>13</v>
      </c>
      <c r="C15" s="5">
        <v>200</v>
      </c>
      <c r="D15" s="5">
        <v>400</v>
      </c>
      <c r="E15" s="5">
        <v>200</v>
      </c>
      <c r="F15" s="2">
        <v>0</v>
      </c>
    </row>
    <row r="16" spans="2:6" ht="15" customHeight="1" x14ac:dyDescent="0.25">
      <c r="B16" s="12" t="s">
        <v>14</v>
      </c>
      <c r="C16" s="5">
        <v>0</v>
      </c>
      <c r="D16" s="5">
        <v>50000</v>
      </c>
      <c r="E16" s="5">
        <v>100000</v>
      </c>
      <c r="F16" s="2"/>
    </row>
    <row r="17" spans="2:6" ht="15" customHeight="1" x14ac:dyDescent="0.25">
      <c r="B17" s="12" t="s">
        <v>15</v>
      </c>
      <c r="C17" s="5">
        <v>20000</v>
      </c>
      <c r="D17" s="5">
        <v>40000</v>
      </c>
      <c r="E17" s="5">
        <v>0</v>
      </c>
      <c r="F17" s="2">
        <v>0</v>
      </c>
    </row>
    <row r="18" spans="2:6" ht="15" customHeight="1" x14ac:dyDescent="0.25">
      <c r="B18" s="12" t="s">
        <v>16</v>
      </c>
      <c r="C18" s="5">
        <v>1000000</v>
      </c>
      <c r="D18" s="5">
        <v>750000</v>
      </c>
      <c r="E18" s="5">
        <v>200000</v>
      </c>
      <c r="F18" s="2">
        <v>0</v>
      </c>
    </row>
    <row r="19" spans="2:6" ht="15" customHeight="1" thickBot="1" x14ac:dyDescent="0.3">
      <c r="B19" s="13" t="s">
        <v>17</v>
      </c>
      <c r="C19" s="6">
        <v>2000</v>
      </c>
      <c r="D19" s="6">
        <v>2000</v>
      </c>
      <c r="E19" s="6">
        <v>100</v>
      </c>
      <c r="F19" s="3">
        <v>0</v>
      </c>
    </row>
    <row r="20" spans="2:6" ht="15" customHeight="1" x14ac:dyDescent="0.25"/>
  </sheetData>
  <sheetProtection algorithmName="SHA-512" hashValue="6p2ZwIzaww7hV+XPx/fKRkA69aeX9hryDdTOKpGyEezjXMnFIHlHQltdPVpeVUEYpTYer5WfUeOuvPLKHk+dhQ==" saltValue="Vi85FHUwdmfQ/nL2xM/UR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2"/>
  <sheetViews>
    <sheetView showGridLines="0" workbookViewId="0">
      <selection activeCell="I7" sqref="I7"/>
    </sheetView>
  </sheetViews>
  <sheetFormatPr baseColWidth="10" defaultRowHeight="15" x14ac:dyDescent="0.25"/>
  <cols>
    <col min="1" max="1" width="0.85546875" customWidth="1"/>
    <col min="2" max="2" width="23" bestFit="1" customWidth="1"/>
  </cols>
  <sheetData>
    <row r="1" spans="2:6" ht="3" customHeight="1" thickBot="1" x14ac:dyDescent="0.3"/>
    <row r="2" spans="2:6" ht="16.5" thickBot="1" x14ac:dyDescent="0.3">
      <c r="B2" s="7" t="s">
        <v>0</v>
      </c>
      <c r="C2" s="9" t="s">
        <v>20</v>
      </c>
      <c r="D2" s="9" t="s">
        <v>21</v>
      </c>
      <c r="E2" s="9" t="s">
        <v>22</v>
      </c>
      <c r="F2" s="10" t="s">
        <v>32</v>
      </c>
    </row>
    <row r="3" spans="2:6" ht="15.75" x14ac:dyDescent="0.25">
      <c r="B3" s="14" t="s">
        <v>33</v>
      </c>
      <c r="C3" s="4">
        <v>200</v>
      </c>
      <c r="D3" s="4">
        <v>1000</v>
      </c>
      <c r="E3" s="4">
        <v>200</v>
      </c>
      <c r="F3" s="15">
        <v>0</v>
      </c>
    </row>
    <row r="4" spans="2:6" ht="15.75" x14ac:dyDescent="0.25">
      <c r="B4" s="12" t="s">
        <v>34</v>
      </c>
      <c r="C4" s="5">
        <v>0</v>
      </c>
      <c r="D4" s="5">
        <v>400</v>
      </c>
      <c r="E4" s="5">
        <v>600</v>
      </c>
      <c r="F4" s="2">
        <v>0</v>
      </c>
    </row>
    <row r="5" spans="2:6" ht="15.75" x14ac:dyDescent="0.25">
      <c r="B5" s="12" t="s">
        <v>35</v>
      </c>
      <c r="C5" s="5">
        <v>0</v>
      </c>
      <c r="D5" s="5">
        <v>800</v>
      </c>
      <c r="E5" s="5">
        <v>2000</v>
      </c>
      <c r="F5" s="2">
        <v>0</v>
      </c>
    </row>
    <row r="6" spans="2:6" ht="15.75" x14ac:dyDescent="0.25">
      <c r="B6" s="12" t="s">
        <v>36</v>
      </c>
      <c r="C6" s="5">
        <v>0</v>
      </c>
      <c r="D6" s="5">
        <v>4000</v>
      </c>
      <c r="E6" s="5">
        <v>600</v>
      </c>
      <c r="F6" s="2">
        <v>0</v>
      </c>
    </row>
    <row r="7" spans="2:6" ht="15.75" x14ac:dyDescent="0.25">
      <c r="B7" s="12" t="s">
        <v>37</v>
      </c>
      <c r="C7" s="5">
        <v>400</v>
      </c>
      <c r="D7" s="5">
        <v>0</v>
      </c>
      <c r="E7" s="5">
        <v>600</v>
      </c>
      <c r="F7" s="2">
        <v>0</v>
      </c>
    </row>
    <row r="8" spans="2:6" ht="15.75" x14ac:dyDescent="0.25">
      <c r="B8" s="12" t="s">
        <v>32</v>
      </c>
      <c r="C8" s="5">
        <v>2000</v>
      </c>
      <c r="D8" s="5">
        <v>4000</v>
      </c>
      <c r="E8" s="5">
        <v>600</v>
      </c>
      <c r="F8" s="2">
        <v>0</v>
      </c>
    </row>
    <row r="9" spans="2:6" ht="15.75" x14ac:dyDescent="0.25">
      <c r="B9" s="12" t="s">
        <v>38</v>
      </c>
      <c r="C9" s="5">
        <v>10000</v>
      </c>
      <c r="D9" s="5">
        <v>20000</v>
      </c>
      <c r="E9" s="5">
        <v>6000</v>
      </c>
      <c r="F9" s="2">
        <v>0</v>
      </c>
    </row>
    <row r="10" spans="2:6" ht="15.75" x14ac:dyDescent="0.25">
      <c r="B10" s="12" t="s">
        <v>39</v>
      </c>
      <c r="C10" s="5">
        <v>200</v>
      </c>
      <c r="D10" s="5">
        <v>100</v>
      </c>
      <c r="E10" s="5">
        <v>0</v>
      </c>
      <c r="F10" s="2">
        <v>0</v>
      </c>
    </row>
    <row r="11" spans="2:6" ht="15.75" x14ac:dyDescent="0.25">
      <c r="B11" s="12" t="s">
        <v>40</v>
      </c>
      <c r="C11" s="5">
        <v>1000</v>
      </c>
      <c r="D11" s="5">
        <v>300</v>
      </c>
      <c r="E11" s="5">
        <v>100</v>
      </c>
      <c r="F11" s="2">
        <v>0</v>
      </c>
    </row>
    <row r="12" spans="2:6" ht="15.75" x14ac:dyDescent="0.25">
      <c r="B12" s="12" t="s">
        <v>41</v>
      </c>
      <c r="C12" s="5">
        <v>2000</v>
      </c>
      <c r="D12" s="5">
        <v>4000</v>
      </c>
      <c r="E12" s="5">
        <v>1000</v>
      </c>
      <c r="F12" s="2">
        <v>0</v>
      </c>
    </row>
    <row r="13" spans="2:6" ht="15.75" x14ac:dyDescent="0.25">
      <c r="B13" s="12" t="s">
        <v>42</v>
      </c>
      <c r="C13" s="5">
        <v>2400</v>
      </c>
      <c r="D13" s="5">
        <v>4000</v>
      </c>
      <c r="E13" s="5">
        <v>1600</v>
      </c>
      <c r="F13" s="2">
        <v>0</v>
      </c>
    </row>
    <row r="14" spans="2:6" ht="15.75" x14ac:dyDescent="0.25">
      <c r="B14" s="12" t="s">
        <v>43</v>
      </c>
      <c r="C14" s="5">
        <v>60</v>
      </c>
      <c r="D14" s="5">
        <v>300</v>
      </c>
      <c r="E14" s="5">
        <v>150</v>
      </c>
      <c r="F14" s="2">
        <v>0</v>
      </c>
    </row>
    <row r="15" spans="2:6" ht="15.75" x14ac:dyDescent="0.25">
      <c r="B15" s="12" t="s">
        <v>44</v>
      </c>
      <c r="C15" s="5">
        <v>100</v>
      </c>
      <c r="D15" s="5">
        <v>500</v>
      </c>
      <c r="E15" s="5">
        <v>300</v>
      </c>
      <c r="F15" s="2">
        <v>0</v>
      </c>
    </row>
    <row r="16" spans="2:6" ht="15.75" x14ac:dyDescent="0.25">
      <c r="B16" s="12" t="s">
        <v>45</v>
      </c>
      <c r="C16" s="5">
        <v>15</v>
      </c>
      <c r="D16" s="5">
        <v>100</v>
      </c>
      <c r="E16" s="5">
        <v>55</v>
      </c>
      <c r="F16" s="2"/>
    </row>
    <row r="17" spans="2:6" ht="15.75" x14ac:dyDescent="0.25">
      <c r="B17" s="12" t="s">
        <v>46</v>
      </c>
      <c r="C17" s="5">
        <v>4000</v>
      </c>
      <c r="D17" s="5">
        <v>8000</v>
      </c>
      <c r="E17" s="5">
        <v>4000</v>
      </c>
      <c r="F17" s="2">
        <v>0</v>
      </c>
    </row>
    <row r="18" spans="2:6" ht="15.75" x14ac:dyDescent="0.25">
      <c r="B18" s="12" t="s">
        <v>47</v>
      </c>
      <c r="C18" s="5">
        <v>800</v>
      </c>
      <c r="D18" s="5">
        <v>200</v>
      </c>
      <c r="E18" s="5">
        <v>0</v>
      </c>
      <c r="F18" s="2">
        <v>0</v>
      </c>
    </row>
    <row r="19" spans="2:6" ht="15.75" x14ac:dyDescent="0.25">
      <c r="B19" s="12" t="s">
        <v>48</v>
      </c>
      <c r="C19" s="5">
        <v>200</v>
      </c>
      <c r="D19" s="5">
        <v>600</v>
      </c>
      <c r="E19" s="5">
        <v>0</v>
      </c>
      <c r="F19" s="2">
        <v>0</v>
      </c>
    </row>
    <row r="20" spans="2:6" ht="15.75" x14ac:dyDescent="0.25">
      <c r="B20" s="12" t="s">
        <v>49</v>
      </c>
      <c r="C20" s="5">
        <v>1000</v>
      </c>
      <c r="D20" s="5">
        <v>0</v>
      </c>
      <c r="E20" s="5">
        <v>0</v>
      </c>
      <c r="F20" s="2"/>
    </row>
    <row r="21" spans="2:6" ht="15.75" x14ac:dyDescent="0.25">
      <c r="B21" s="12" t="s">
        <v>50</v>
      </c>
      <c r="C21" s="5">
        <v>200</v>
      </c>
      <c r="D21" s="5">
        <v>250</v>
      </c>
      <c r="E21" s="5">
        <v>80</v>
      </c>
      <c r="F21" s="2"/>
    </row>
    <row r="22" spans="2:6" ht="16.5" thickBot="1" x14ac:dyDescent="0.3">
      <c r="B22" s="13" t="s">
        <v>51</v>
      </c>
      <c r="C22" s="6">
        <v>0</v>
      </c>
      <c r="D22" s="6">
        <v>0</v>
      </c>
      <c r="E22" s="6">
        <v>0</v>
      </c>
      <c r="F22" s="3">
        <v>300000</v>
      </c>
    </row>
  </sheetData>
  <sheetProtection algorithmName="SHA-512" hashValue="UY+0k1IS+t4EEmWFsX/PAQyN0X5/Cc1l51zJQ944VWF48LUpGyrJw+BvBd7StSDYC41V6Azji3wsg5m0ewCHvw==" saltValue="2EfaAZ8u4hvE42sUQ96q2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8"/>
  <sheetViews>
    <sheetView showGridLines="0" workbookViewId="0">
      <selection activeCell="E18" sqref="E18"/>
    </sheetView>
  </sheetViews>
  <sheetFormatPr baseColWidth="10" defaultRowHeight="15" x14ac:dyDescent="0.25"/>
  <cols>
    <col min="1" max="1" width="0.85546875" customWidth="1"/>
    <col min="2" max="2" width="21.85546875" bestFit="1" customWidth="1"/>
    <col min="3" max="3" width="14.42578125" bestFit="1" customWidth="1"/>
    <col min="4" max="4" width="15.5703125" bestFit="1" customWidth="1"/>
    <col min="5" max="5" width="14.42578125" bestFit="1" customWidth="1"/>
  </cols>
  <sheetData>
    <row r="1" spans="2:5" ht="3" customHeight="1" thickBot="1" x14ac:dyDescent="0.3"/>
    <row r="2" spans="2:5" ht="16.5" thickBot="1" x14ac:dyDescent="0.3">
      <c r="B2" s="7" t="s">
        <v>0</v>
      </c>
      <c r="C2" s="8" t="s">
        <v>20</v>
      </c>
      <c r="D2" s="9" t="s">
        <v>21</v>
      </c>
      <c r="E2" s="9" t="s">
        <v>22</v>
      </c>
    </row>
    <row r="3" spans="2:5" ht="15.75" x14ac:dyDescent="0.25">
      <c r="B3" s="14" t="s">
        <v>52</v>
      </c>
      <c r="C3" s="4">
        <v>3000</v>
      </c>
      <c r="D3" s="4">
        <v>1000</v>
      </c>
      <c r="E3" s="4">
        <v>0</v>
      </c>
    </row>
    <row r="4" spans="2:5" ht="15.75" x14ac:dyDescent="0.25">
      <c r="B4" s="12" t="s">
        <v>53</v>
      </c>
      <c r="C4" s="5">
        <v>25000</v>
      </c>
      <c r="D4" s="5">
        <v>12500</v>
      </c>
      <c r="E4" s="5">
        <v>0</v>
      </c>
    </row>
    <row r="5" spans="2:5" ht="15.75" x14ac:dyDescent="0.25">
      <c r="B5" s="12" t="s">
        <v>54</v>
      </c>
      <c r="C5" s="5">
        <v>3000</v>
      </c>
      <c r="D5" s="5">
        <v>1500</v>
      </c>
      <c r="E5" s="5">
        <v>0</v>
      </c>
    </row>
    <row r="6" spans="2:5" ht="15.75" x14ac:dyDescent="0.25">
      <c r="B6" s="12" t="s">
        <v>55</v>
      </c>
      <c r="C6" s="5">
        <v>6000</v>
      </c>
      <c r="D6" s="5">
        <v>3000</v>
      </c>
      <c r="E6" s="5">
        <v>0</v>
      </c>
    </row>
    <row r="7" spans="2:5" ht="15.75" x14ac:dyDescent="0.25">
      <c r="B7" s="12" t="s">
        <v>56</v>
      </c>
      <c r="C7" s="5">
        <v>20000</v>
      </c>
      <c r="D7" s="5">
        <v>10000</v>
      </c>
      <c r="E7" s="5">
        <v>200</v>
      </c>
    </row>
    <row r="8" spans="2:5" ht="15.75" x14ac:dyDescent="0.25">
      <c r="B8" s="12" t="s">
        <v>57</v>
      </c>
      <c r="C8" s="5">
        <v>35000</v>
      </c>
      <c r="D8" s="5">
        <v>17000</v>
      </c>
      <c r="E8" s="5">
        <v>0</v>
      </c>
    </row>
    <row r="9" spans="2:5" ht="15.75" x14ac:dyDescent="0.25">
      <c r="B9" s="12" t="s">
        <v>58</v>
      </c>
      <c r="C9" s="5">
        <v>10000</v>
      </c>
      <c r="D9" s="5">
        <v>20000</v>
      </c>
      <c r="E9" s="5">
        <v>10000</v>
      </c>
    </row>
    <row r="10" spans="2:5" ht="15.75" x14ac:dyDescent="0.25">
      <c r="B10" s="12" t="s">
        <v>59</v>
      </c>
      <c r="C10" s="5">
        <v>15000</v>
      </c>
      <c r="D10" s="5">
        <v>7000</v>
      </c>
      <c r="E10" s="5">
        <v>2000</v>
      </c>
    </row>
    <row r="11" spans="2:5" ht="15.75" x14ac:dyDescent="0.25">
      <c r="B11" s="12" t="s">
        <v>60</v>
      </c>
      <c r="C11" s="5">
        <v>500</v>
      </c>
      <c r="D11" s="5">
        <v>1000</v>
      </c>
      <c r="E11" s="5">
        <v>0</v>
      </c>
    </row>
    <row r="12" spans="2:5" ht="15.75" x14ac:dyDescent="0.25">
      <c r="B12" s="12" t="s">
        <v>61</v>
      </c>
      <c r="C12" s="5">
        <v>45000</v>
      </c>
      <c r="D12" s="5">
        <v>22500</v>
      </c>
      <c r="E12" s="5">
        <v>1000</v>
      </c>
    </row>
    <row r="13" spans="2:5" ht="15.75" x14ac:dyDescent="0.25">
      <c r="B13" s="12" t="s">
        <v>62</v>
      </c>
      <c r="C13" s="5">
        <v>2500</v>
      </c>
      <c r="D13" s="5">
        <v>1000</v>
      </c>
      <c r="E13" s="5">
        <v>500</v>
      </c>
    </row>
    <row r="14" spans="2:5" ht="15.75" x14ac:dyDescent="0.25">
      <c r="B14" s="12" t="s">
        <v>63</v>
      </c>
      <c r="C14" s="5">
        <v>80000</v>
      </c>
      <c r="D14" s="5">
        <v>50000</v>
      </c>
      <c r="E14" s="5">
        <v>3000</v>
      </c>
    </row>
    <row r="15" spans="2:5" ht="15.75" x14ac:dyDescent="0.25">
      <c r="B15" s="12" t="s">
        <v>64</v>
      </c>
      <c r="C15" s="5">
        <v>7000000</v>
      </c>
      <c r="D15" s="5">
        <v>3500000</v>
      </c>
      <c r="E15" s="5">
        <v>100000</v>
      </c>
    </row>
    <row r="16" spans="2:5" ht="15.75" x14ac:dyDescent="0.25">
      <c r="B16" s="12" t="s">
        <v>65</v>
      </c>
      <c r="C16" s="5">
        <v>7000000</v>
      </c>
      <c r="D16" s="5">
        <v>3500000</v>
      </c>
      <c r="E16" s="5">
        <v>50000</v>
      </c>
    </row>
    <row r="17" spans="2:5" ht="15.75" x14ac:dyDescent="0.25">
      <c r="B17" s="12" t="s">
        <v>66</v>
      </c>
      <c r="C17" s="5">
        <v>50000</v>
      </c>
      <c r="D17" s="5">
        <v>50000</v>
      </c>
      <c r="E17" s="5">
        <v>25000</v>
      </c>
    </row>
    <row r="18" spans="2:5" ht="16.5" thickBot="1" x14ac:dyDescent="0.3">
      <c r="B18" s="13" t="s">
        <v>67</v>
      </c>
      <c r="C18" s="6">
        <v>20000000</v>
      </c>
      <c r="D18" s="6">
        <v>20000000</v>
      </c>
      <c r="E18" s="6">
        <v>10000000</v>
      </c>
    </row>
  </sheetData>
  <sheetProtection algorithmName="SHA-512" hashValue="9kI/J7fifQlAi4LyNN4Vhi2wZA4bjuHoOgMajkCPC6AHfGW75fURP7Fyh2LHFwatUC9pl6iti+NrDu7Zy2KTiQ==" saltValue="FAyvT050QsuEqY8LtUThm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FONCTIONNEMENT</vt:lpstr>
      <vt:lpstr>Données de base</vt:lpstr>
      <vt:lpstr>Empire</vt:lpstr>
      <vt:lpstr>Productions Ressources</vt:lpstr>
      <vt:lpstr>Bâtiments cumulés</vt:lpstr>
      <vt:lpstr>Technologies cumulés </vt:lpstr>
      <vt:lpstr>Valeur initiale bâtiments</vt:lpstr>
      <vt:lpstr>Valeur initiale Technologies</vt:lpstr>
      <vt:lpstr>Valeur initiale Vaisseaux</vt:lpstr>
      <vt:lpstr>Valeur initiale Défense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Timothée</dc:creator>
  <cp:lastModifiedBy>Timothée</cp:lastModifiedBy>
  <dcterms:created xsi:type="dcterms:W3CDTF">2014-01-22T13:17:46Z</dcterms:created>
  <dcterms:modified xsi:type="dcterms:W3CDTF">2014-02-02T22:18:02Z</dcterms:modified>
</cp:coreProperties>
</file>