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6435" windowWidth="25440" windowHeight="6495"/>
  </bookViews>
  <sheets>
    <sheet name="Page principale" sheetId="1" r:id="rId1"/>
    <sheet name="Donnees" sheetId="4" r:id="rId2"/>
    <sheet name="Graphique" sheetId="5" r:id="rId3"/>
  </sheets>
  <definedNames>
    <definedName name="List_oui_non">Donnees!$C$2:$C$3</definedName>
    <definedName name="Lvl_MP">Donnees!$O$7:$O$103</definedName>
    <definedName name="Ma_liste">Donnees!$C$7:$C$104</definedName>
    <definedName name="Ma_liste_baraque">Donnees!$A$7:$A$104</definedName>
    <definedName name="Ma_liste_cata">Donnees!$C$7:$C$104</definedName>
    <definedName name="Ma_liste_ecurie">Donnees!$B$7:$B$104</definedName>
    <definedName name="Nbr_Etoile">Donnees!$U$7:$U$12</definedName>
  </definedNames>
  <calcPr calcId="124519"/>
</workbook>
</file>

<file path=xl/calcChain.xml><?xml version="1.0" encoding="utf-8"?>
<calcChain xmlns="http://schemas.openxmlformats.org/spreadsheetml/2006/main">
  <c r="V128" i="4"/>
  <c r="S12" s="1"/>
  <c r="V127"/>
  <c r="R8" s="1"/>
  <c r="V126"/>
  <c r="Q8" s="1"/>
  <c r="Q100" l="1"/>
  <c r="S98"/>
  <c r="R97"/>
  <c r="Q96"/>
  <c r="S103"/>
  <c r="R102"/>
  <c r="Q101"/>
  <c r="R100"/>
  <c r="Q99"/>
  <c r="S97"/>
  <c r="R96"/>
  <c r="Q95"/>
  <c r="S102"/>
  <c r="R101"/>
  <c r="R98"/>
  <c r="S100"/>
  <c r="R99"/>
  <c r="Q98"/>
  <c r="S96"/>
  <c r="R95"/>
  <c r="Q103"/>
  <c r="S101"/>
  <c r="S99"/>
  <c r="Q97"/>
  <c r="S95"/>
  <c r="R103"/>
  <c r="Q102"/>
  <c r="S91"/>
  <c r="S83"/>
  <c r="S75"/>
  <c r="S67"/>
  <c r="S59"/>
  <c r="S51"/>
  <c r="S43"/>
  <c r="S27"/>
  <c r="S11"/>
  <c r="S94"/>
  <c r="S86"/>
  <c r="S78"/>
  <c r="S70"/>
  <c r="S62"/>
  <c r="S54"/>
  <c r="S46"/>
  <c r="S31"/>
  <c r="S15"/>
  <c r="S87"/>
  <c r="S79"/>
  <c r="S71"/>
  <c r="S63"/>
  <c r="S55"/>
  <c r="S47"/>
  <c r="S35"/>
  <c r="S19"/>
  <c r="S8"/>
  <c r="S90"/>
  <c r="S82"/>
  <c r="S74"/>
  <c r="S66"/>
  <c r="S58"/>
  <c r="S50"/>
  <c r="S39"/>
  <c r="S23"/>
  <c r="R89"/>
  <c r="R86"/>
  <c r="R83"/>
  <c r="R80"/>
  <c r="R77"/>
  <c r="R68"/>
  <c r="R66"/>
  <c r="R57"/>
  <c r="R54"/>
  <c r="R51"/>
  <c r="R48"/>
  <c r="R45"/>
  <c r="R41"/>
  <c r="R37"/>
  <c r="R32"/>
  <c r="R29"/>
  <c r="R25"/>
  <c r="R21"/>
  <c r="R16"/>
  <c r="R13"/>
  <c r="R9"/>
  <c r="R92"/>
  <c r="R90"/>
  <c r="R81"/>
  <c r="R78"/>
  <c r="R75"/>
  <c r="R72"/>
  <c r="R69"/>
  <c r="R60"/>
  <c r="R58"/>
  <c r="R49"/>
  <c r="R46"/>
  <c r="R43"/>
  <c r="R38"/>
  <c r="R34"/>
  <c r="R30"/>
  <c r="R27"/>
  <c r="R22"/>
  <c r="R18"/>
  <c r="R14"/>
  <c r="R11"/>
  <c r="R93"/>
  <c r="R84"/>
  <c r="R82"/>
  <c r="R73"/>
  <c r="R70"/>
  <c r="R67"/>
  <c r="R64"/>
  <c r="R61"/>
  <c r="R52"/>
  <c r="R50"/>
  <c r="R39"/>
  <c r="R31"/>
  <c r="R23"/>
  <c r="R15"/>
  <c r="R94"/>
  <c r="R91"/>
  <c r="R88"/>
  <c r="R85"/>
  <c r="R76"/>
  <c r="R74"/>
  <c r="R65"/>
  <c r="R62"/>
  <c r="R59"/>
  <c r="R56"/>
  <c r="R53"/>
  <c r="R44"/>
  <c r="R36"/>
  <c r="R28"/>
  <c r="R20"/>
  <c r="R12"/>
  <c r="Q94"/>
  <c r="Q92"/>
  <c r="Q89"/>
  <c r="Q87"/>
  <c r="Q77"/>
  <c r="Q74"/>
  <c r="Q72"/>
  <c r="Q67"/>
  <c r="Q62"/>
  <c r="Q60"/>
  <c r="Q57"/>
  <c r="Q55"/>
  <c r="Q45"/>
  <c r="Q41"/>
  <c r="Q39"/>
  <c r="Q37"/>
  <c r="Q35"/>
  <c r="Q31"/>
  <c r="Q29"/>
  <c r="Q25"/>
  <c r="Q23"/>
  <c r="Q21"/>
  <c r="Q19"/>
  <c r="Q15"/>
  <c r="Q13"/>
  <c r="Q9"/>
  <c r="Q91"/>
  <c r="Q86"/>
  <c r="Q84"/>
  <c r="Q81"/>
  <c r="Q79"/>
  <c r="Q69"/>
  <c r="Q66"/>
  <c r="Q64"/>
  <c r="Q59"/>
  <c r="Q54"/>
  <c r="Q52"/>
  <c r="Q49"/>
  <c r="Q47"/>
  <c r="Q33"/>
  <c r="Q17"/>
  <c r="Q93"/>
  <c r="Q90"/>
  <c r="Q88"/>
  <c r="Q83"/>
  <c r="Q78"/>
  <c r="Q76"/>
  <c r="Q73"/>
  <c r="Q71"/>
  <c r="Q61"/>
  <c r="Q58"/>
  <c r="Q56"/>
  <c r="Q51"/>
  <c r="Q46"/>
  <c r="Q44"/>
  <c r="Q42"/>
  <c r="Q38"/>
  <c r="Q36"/>
  <c r="Q34"/>
  <c r="Q30"/>
  <c r="Q28"/>
  <c r="Q26"/>
  <c r="Q22"/>
  <c r="Q20"/>
  <c r="Q18"/>
  <c r="Q14"/>
  <c r="Q12"/>
  <c r="Q10"/>
  <c r="Q85"/>
  <c r="Q82"/>
  <c r="Q80"/>
  <c r="Q105" s="1"/>
  <c r="Q75"/>
  <c r="Q70"/>
  <c r="Q68"/>
  <c r="Q65"/>
  <c r="Q63"/>
  <c r="Q53"/>
  <c r="Q50"/>
  <c r="Q48"/>
  <c r="Q43"/>
  <c r="Q40"/>
  <c r="Q32"/>
  <c r="Q27"/>
  <c r="Q24"/>
  <c r="Q16"/>
  <c r="Q11"/>
  <c r="R87"/>
  <c r="R79"/>
  <c r="R71"/>
  <c r="R63"/>
  <c r="R55"/>
  <c r="R47"/>
  <c r="R42"/>
  <c r="R40"/>
  <c r="R35"/>
  <c r="R33"/>
  <c r="R26"/>
  <c r="R24"/>
  <c r="R19"/>
  <c r="R17"/>
  <c r="R10"/>
  <c r="S42"/>
  <c r="S38"/>
  <c r="S34"/>
  <c r="S30"/>
  <c r="S26"/>
  <c r="S22"/>
  <c r="S18"/>
  <c r="S14"/>
  <c r="S10"/>
  <c r="S77"/>
  <c r="S93"/>
  <c r="S89"/>
  <c r="S85"/>
  <c r="S81"/>
  <c r="S73"/>
  <c r="S69"/>
  <c r="S65"/>
  <c r="S61"/>
  <c r="S57"/>
  <c r="S53"/>
  <c r="S49"/>
  <c r="S45"/>
  <c r="S41"/>
  <c r="S37"/>
  <c r="S33"/>
  <c r="S29"/>
  <c r="S25"/>
  <c r="S21"/>
  <c r="S17"/>
  <c r="S13"/>
  <c r="S9"/>
  <c r="S92"/>
  <c r="S88"/>
  <c r="S84"/>
  <c r="S80"/>
  <c r="S76"/>
  <c r="S72"/>
  <c r="S68"/>
  <c r="S64"/>
  <c r="S60"/>
  <c r="S56"/>
  <c r="S52"/>
  <c r="S48"/>
  <c r="S44"/>
  <c r="S40"/>
  <c r="S36"/>
  <c r="S32"/>
  <c r="S28"/>
  <c r="S24"/>
  <c r="S20"/>
  <c r="S16"/>
  <c r="L112"/>
  <c r="L113"/>
  <c r="L111"/>
  <c r="S105" l="1"/>
  <c r="R105"/>
  <c r="M114"/>
  <c r="S7" l="1"/>
  <c r="R7"/>
  <c r="Q7"/>
  <c r="L107"/>
  <c r="K107"/>
  <c r="K122" s="1"/>
  <c r="J107"/>
  <c r="J122" s="1"/>
  <c r="I107"/>
  <c r="I122" s="1"/>
  <c r="H107"/>
  <c r="G107"/>
  <c r="G122" s="1"/>
  <c r="F107"/>
  <c r="F122" s="1"/>
  <c r="E107"/>
  <c r="E122" s="1"/>
  <c r="D107"/>
  <c r="D122" s="1"/>
  <c r="L118"/>
  <c r="L122" s="1"/>
  <c r="L117"/>
  <c r="H122" s="1"/>
  <c r="N107"/>
  <c r="N122" s="1"/>
  <c r="M107"/>
  <c r="M122" s="1"/>
  <c r="N24" i="1" l="1"/>
  <c r="M24"/>
  <c r="M25" s="1"/>
  <c r="F24"/>
  <c r="K129" i="4" s="1"/>
  <c r="J24" i="1"/>
  <c r="K133" i="4" s="1"/>
  <c r="E24" i="1"/>
  <c r="K128" i="4" s="1"/>
  <c r="I24" i="1"/>
  <c r="D24"/>
  <c r="H24"/>
  <c r="J131" i="4" s="1"/>
  <c r="L24" i="1"/>
  <c r="I135" i="4" s="1"/>
  <c r="G24" i="1"/>
  <c r="K24"/>
  <c r="I134" i="4" s="1"/>
  <c r="I127" l="1"/>
  <c r="D25" i="1"/>
  <c r="J128" i="4"/>
  <c r="J134"/>
  <c r="K135"/>
  <c r="L25" i="1"/>
  <c r="J129" i="4"/>
  <c r="F25" i="1"/>
  <c r="K137" i="4"/>
  <c r="N25" i="1"/>
  <c r="K127" i="4"/>
  <c r="J133"/>
  <c r="J25" i="1"/>
  <c r="I131" i="4"/>
  <c r="J136"/>
  <c r="K136"/>
  <c r="I136"/>
  <c r="K132"/>
  <c r="I25" i="1"/>
  <c r="K131" i="4"/>
  <c r="H25" i="1"/>
  <c r="I128" i="4"/>
  <c r="E25" i="1"/>
  <c r="K130" i="4"/>
  <c r="G25" i="1"/>
  <c r="K134" i="4"/>
  <c r="K25" i="1"/>
  <c r="I129" i="4"/>
  <c r="I133"/>
  <c r="I137"/>
  <c r="J137"/>
  <c r="J135"/>
  <c r="I132"/>
  <c r="J132"/>
  <c r="I130"/>
  <c r="J130"/>
  <c r="J127"/>
  <c r="K139" l="1"/>
  <c r="J139"/>
  <c r="I139"/>
  <c r="H29" i="1" l="1"/>
  <c r="S116" i="4" s="1"/>
  <c r="H37" i="1"/>
  <c r="F29"/>
  <c r="R116" i="4" s="1"/>
  <c r="F37" i="1"/>
  <c r="D29"/>
  <c r="Q116" i="4" s="1"/>
  <c r="D37" i="1"/>
  <c r="Q120" i="4" l="1"/>
  <c r="D33" i="1" s="1"/>
  <c r="S120" i="4"/>
  <c r="H33" i="1" s="1"/>
  <c r="R120" i="4"/>
  <c r="F33" i="1" s="1"/>
  <c r="Q108" i="4"/>
  <c r="D32" i="1" s="1"/>
  <c r="S108" i="4"/>
  <c r="H32" i="1" s="1"/>
  <c r="R108" i="4"/>
  <c r="F32" i="1" s="1"/>
</calcChain>
</file>

<file path=xl/sharedStrings.xml><?xml version="1.0" encoding="utf-8"?>
<sst xmlns="http://schemas.openxmlformats.org/spreadsheetml/2006/main" count="147" uniqueCount="92">
  <si>
    <t>Baraquements</t>
  </si>
  <si>
    <t xml:space="preserve">Ecurie </t>
  </si>
  <si>
    <t>Atelier de catapulte</t>
  </si>
  <si>
    <t>Level</t>
  </si>
  <si>
    <t>Lanciers</t>
  </si>
  <si>
    <t>Epeistes</t>
  </si>
  <si>
    <t>Berseekers</t>
  </si>
  <si>
    <t>Archers</t>
  </si>
  <si>
    <t>Paladins</t>
  </si>
  <si>
    <t>Catapultes</t>
  </si>
  <si>
    <t>Cavaliers</t>
  </si>
  <si>
    <t>Eclaireurs</t>
  </si>
  <si>
    <t>Templiers</t>
  </si>
  <si>
    <t>Caval. Lourd</t>
  </si>
  <si>
    <t>Béliers</t>
  </si>
  <si>
    <t>Pierre</t>
  </si>
  <si>
    <t xml:space="preserve">Bois </t>
  </si>
  <si>
    <t>Scierie</t>
  </si>
  <si>
    <t>Table des consommations standard</t>
  </si>
  <si>
    <t>Bois</t>
  </si>
  <si>
    <t>Minerais</t>
  </si>
  <si>
    <t>Table des conso Réelles</t>
  </si>
  <si>
    <t>Total</t>
  </si>
  <si>
    <t>-</t>
  </si>
  <si>
    <t>Non</t>
  </si>
  <si>
    <t>Pack mini Or Troupes 25%</t>
  </si>
  <si>
    <t>Pack mini Argent troupes 10%</t>
  </si>
  <si>
    <t>Valeur trouvée en fonction du LVL en tenant compte des packs</t>
  </si>
  <si>
    <t>Valeur trouvée en fonction du LVL saisi sur la page principale (hors packs)</t>
  </si>
  <si>
    <t>Pack Premium or (25%)</t>
  </si>
  <si>
    <t>Production spéciale complémentaire</t>
  </si>
  <si>
    <t>Production de Templier</t>
  </si>
  <si>
    <t>Production de Paladin</t>
  </si>
  <si>
    <t>Prise en compte des templiers et des paladins</t>
  </si>
  <si>
    <t>Avec</t>
  </si>
  <si>
    <t>Sans</t>
  </si>
  <si>
    <t>Valeur retenue</t>
  </si>
  <si>
    <t>Paramètre de Surproduction en MP</t>
  </si>
  <si>
    <t>Baraque</t>
  </si>
  <si>
    <t>Ecurie</t>
  </si>
  <si>
    <t>Cata</t>
  </si>
  <si>
    <t>Table des paramètres de troupes (qty / 24h)</t>
  </si>
  <si>
    <t>Calculs des productions de troupes</t>
  </si>
  <si>
    <r>
      <t xml:space="preserve">Production journalière </t>
    </r>
    <r>
      <rPr>
        <sz val="11"/>
        <color theme="1"/>
        <rFont val="Calibri"/>
        <family val="2"/>
      </rPr>
      <t>→</t>
    </r>
  </si>
  <si>
    <r>
      <t xml:space="preserve">Production mensuelle  </t>
    </r>
    <r>
      <rPr>
        <sz val="11"/>
        <color theme="1"/>
        <rFont val="Calibri"/>
        <family val="2"/>
      </rPr>
      <t>→</t>
    </r>
  </si>
  <si>
    <t>Consommation réelle/heure  →</t>
  </si>
  <si>
    <t>Calculs des Consommations de matières premières dues à la production de troupes</t>
  </si>
  <si>
    <t>}</t>
  </si>
  <si>
    <t>Batiments militaires</t>
  </si>
  <si>
    <t>Type d'option</t>
  </si>
  <si>
    <t>Sélectionner ici vos packs</t>
  </si>
  <si>
    <t>Saisir ici vos Levels</t>
  </si>
  <si>
    <t>Etiq Level</t>
  </si>
  <si>
    <t>Oui</t>
  </si>
  <si>
    <t>Lvl mini                                            →</t>
  </si>
  <si>
    <t>Lvl recommandés                        →</t>
  </si>
  <si>
    <t>Carriere</t>
  </si>
  <si>
    <t>Mine</t>
  </si>
  <si>
    <t>Carrière</t>
  </si>
  <si>
    <t>Table des productions de MP (qty /h)</t>
  </si>
  <si>
    <t>Batiments producteur de Matière Première</t>
  </si>
  <si>
    <t>Liste  nbr étoiles</t>
  </si>
  <si>
    <t>Nbr Etoiles</t>
  </si>
  <si>
    <t>MP sans bonus</t>
  </si>
  <si>
    <t>Carriere avec bonus</t>
  </si>
  <si>
    <t>Scierie avec bonus</t>
  </si>
  <si>
    <t>Mine avec bonus</t>
  </si>
  <si>
    <t>Lvl Carriere</t>
  </si>
  <si>
    <t>Lvl Scierie</t>
  </si>
  <si>
    <t>Lvl Mine</t>
  </si>
  <si>
    <t>Lvl mini déterminé</t>
  </si>
  <si>
    <t>Production recommandée</t>
  </si>
  <si>
    <t>Lvl recommandés</t>
  </si>
  <si>
    <t>% de production de MP dédiés à la production de troupes:</t>
  </si>
  <si>
    <t>Pack Premium Or ou Argent</t>
  </si>
  <si>
    <t>% hors pack</t>
  </si>
  <si>
    <t>% pack</t>
  </si>
  <si>
    <t>% retenu</t>
  </si>
  <si>
    <t>% Total --&gt;</t>
  </si>
  <si>
    <t>Mini-packs MP</t>
  </si>
  <si>
    <t>Or</t>
  </si>
  <si>
    <t>Argent</t>
  </si>
  <si>
    <t>Tableau d'influence des packs pour les troupes</t>
  </si>
  <si>
    <t>Tableau d'influence des packs pour les matières premières</t>
  </si>
  <si>
    <t>% des différents packs</t>
  </si>
  <si>
    <t>Sans packs</t>
  </si>
  <si>
    <t>Premium</t>
  </si>
  <si>
    <t>Mini Argent</t>
  </si>
  <si>
    <t>Mini or</t>
  </si>
  <si>
    <t>Saisir ici vos Levels + packs MP</t>
  </si>
  <si>
    <t>Quantité mini matières premières restante après la production de troupes</t>
  </si>
  <si>
    <t>Prod actuelle --&gt;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</si>
</sst>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36"/>
      <color theme="1"/>
      <name val="Calibri"/>
      <family val="2"/>
    </font>
    <font>
      <sz val="36"/>
      <color theme="1"/>
      <name val="Calibri"/>
      <family val="2"/>
      <scheme val="minor"/>
    </font>
    <font>
      <sz val="2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2" fontId="0" fillId="3" borderId="0" xfId="0" applyNumberFormat="1" applyFill="1" applyAlignment="1">
      <alignment horizontal="center"/>
    </xf>
    <xf numFmtId="0" fontId="3" fillId="0" borderId="0" xfId="0" applyFont="1"/>
    <xf numFmtId="0" fontId="0" fillId="0" borderId="1" xfId="0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3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/>
    <xf numFmtId="0" fontId="0" fillId="0" borderId="0" xfId="0" applyFill="1" applyBorder="1"/>
    <xf numFmtId="0" fontId="1" fillId="0" borderId="0" xfId="0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" xfId="0" applyBorder="1" applyAlignment="1">
      <alignment horizontal="center"/>
    </xf>
    <xf numFmtId="3" fontId="0" fillId="4" borderId="1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5" xfId="0" quotePrefix="1" applyFont="1" applyBorder="1" applyAlignment="1">
      <alignment horizontal="center"/>
    </xf>
    <xf numFmtId="0" fontId="1" fillId="0" borderId="7" xfId="0" quotePrefix="1" applyFont="1" applyBorder="1" applyAlignment="1">
      <alignment horizontal="center"/>
    </xf>
    <xf numFmtId="0" fontId="1" fillId="0" borderId="8" xfId="0" quotePrefix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0" borderId="11" xfId="0" quotePrefix="1" applyFont="1" applyBorder="1" applyAlignment="1">
      <alignment horizontal="center"/>
    </xf>
    <xf numFmtId="0" fontId="1" fillId="0" borderId="12" xfId="0" quotePrefix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3" fontId="0" fillId="3" borderId="1" xfId="0" applyNumberFormat="1" applyFill="1" applyBorder="1" applyAlignment="1">
      <alignment horizontal="center"/>
    </xf>
    <xf numFmtId="3" fontId="0" fillId="3" borderId="5" xfId="0" applyNumberFormat="1" applyFill="1" applyBorder="1" applyAlignment="1">
      <alignment horizontal="center"/>
    </xf>
    <xf numFmtId="3" fontId="0" fillId="3" borderId="6" xfId="0" applyNumberFormat="1" applyFill="1" applyBorder="1" applyAlignment="1">
      <alignment horizontal="center"/>
    </xf>
    <xf numFmtId="3" fontId="0" fillId="3" borderId="7" xfId="0" applyNumberFormat="1" applyFill="1" applyBorder="1" applyAlignment="1">
      <alignment horizontal="center"/>
    </xf>
    <xf numFmtId="3" fontId="0" fillId="3" borderId="8" xfId="0" applyNumberFormat="1" applyFill="1" applyBorder="1" applyAlignment="1">
      <alignment horizontal="center"/>
    </xf>
    <xf numFmtId="3" fontId="0" fillId="3" borderId="9" xfId="0" applyNumberFormat="1" applyFill="1" applyBorder="1" applyAlignment="1">
      <alignment horizontal="center"/>
    </xf>
    <xf numFmtId="0" fontId="0" fillId="0" borderId="0" xfId="0" applyAlignment="1">
      <alignment horizontal="left" indent="4"/>
    </xf>
    <xf numFmtId="0" fontId="0" fillId="0" borderId="0" xfId="0" applyAlignment="1">
      <alignment horizontal="left" indent="9"/>
    </xf>
    <xf numFmtId="0" fontId="7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3" fontId="0" fillId="3" borderId="5" xfId="0" applyNumberFormat="1" applyFill="1" applyBorder="1" applyAlignment="1">
      <alignment horizontal="center" wrapText="1"/>
    </xf>
    <xf numFmtId="3" fontId="0" fillId="3" borderId="1" xfId="0" applyNumberFormat="1" applyFill="1" applyBorder="1" applyAlignment="1">
      <alignment horizontal="center" wrapText="1"/>
    </xf>
    <xf numFmtId="0" fontId="2" fillId="5" borderId="5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3" fontId="2" fillId="5" borderId="5" xfId="0" applyNumberFormat="1" applyFont="1" applyFill="1" applyBorder="1" applyAlignment="1">
      <alignment horizontal="center"/>
    </xf>
    <xf numFmtId="3" fontId="2" fillId="5" borderId="1" xfId="0" applyNumberFormat="1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3" fontId="2" fillId="3" borderId="6" xfId="0" applyNumberFormat="1" applyFont="1" applyFill="1" applyBorder="1" applyAlignment="1">
      <alignment horizontal="center"/>
    </xf>
    <xf numFmtId="3" fontId="2" fillId="5" borderId="6" xfId="0" applyNumberFormat="1" applyFont="1" applyFill="1" applyBorder="1" applyAlignment="1">
      <alignment horizontal="center"/>
    </xf>
    <xf numFmtId="3" fontId="0" fillId="5" borderId="5" xfId="0" applyNumberFormat="1" applyFill="1" applyBorder="1" applyAlignment="1">
      <alignment horizontal="center"/>
    </xf>
    <xf numFmtId="3" fontId="0" fillId="5" borderId="1" xfId="0" applyNumberFormat="1" applyFill="1" applyBorder="1" applyAlignment="1">
      <alignment horizontal="center"/>
    </xf>
    <xf numFmtId="3" fontId="0" fillId="5" borderId="6" xfId="0" applyNumberFormat="1" applyFill="1" applyBorder="1" applyAlignment="1">
      <alignment horizontal="center"/>
    </xf>
    <xf numFmtId="3" fontId="0" fillId="5" borderId="7" xfId="0" applyNumberFormat="1" applyFill="1" applyBorder="1" applyAlignment="1">
      <alignment horizontal="center"/>
    </xf>
    <xf numFmtId="3" fontId="0" fillId="5" borderId="8" xfId="0" applyNumberFormat="1" applyFill="1" applyBorder="1" applyAlignment="1">
      <alignment horizontal="center"/>
    </xf>
    <xf numFmtId="3" fontId="0" fillId="5" borderId="8" xfId="0" applyNumberFormat="1" applyFill="1" applyBorder="1"/>
    <xf numFmtId="3" fontId="0" fillId="5" borderId="9" xfId="0" applyNumberFormat="1" applyFill="1" applyBorder="1"/>
    <xf numFmtId="0" fontId="0" fillId="0" borderId="1" xfId="0" applyFill="1" applyBorder="1" applyAlignment="1">
      <alignment horizontal="center"/>
    </xf>
    <xf numFmtId="0" fontId="2" fillId="0" borderId="0" xfId="0" applyFont="1" applyFill="1" applyAlignment="1"/>
    <xf numFmtId="2" fontId="0" fillId="0" borderId="0" xfId="0" applyNumberForma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5" borderId="5" xfId="0" applyFill="1" applyBorder="1"/>
    <xf numFmtId="3" fontId="2" fillId="0" borderId="1" xfId="0" applyNumberFormat="1" applyFon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3" fontId="2" fillId="0" borderId="6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9" fontId="0" fillId="2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0" xfId="0" quotePrefix="1" applyBorder="1" applyAlignment="1">
      <alignment wrapText="1"/>
    </xf>
    <xf numFmtId="0" fontId="0" fillId="0" borderId="0" xfId="0" applyBorder="1" applyAlignment="1"/>
    <xf numFmtId="3" fontId="2" fillId="3" borderId="5" xfId="0" applyNumberFormat="1" applyFont="1" applyFill="1" applyBorder="1" applyAlignment="1">
      <alignment horizontal="center"/>
    </xf>
    <xf numFmtId="3" fontId="0" fillId="0" borderId="0" xfId="0" applyNumberFormat="1"/>
    <xf numFmtId="0" fontId="0" fillId="0" borderId="1" xfId="0" applyBorder="1" applyAlignment="1">
      <alignment horizontal="center"/>
    </xf>
    <xf numFmtId="0" fontId="0" fillId="0" borderId="0" xfId="0" applyFill="1" applyAlignment="1">
      <alignment horizontal="center"/>
    </xf>
    <xf numFmtId="9" fontId="0" fillId="3" borderId="21" xfId="0" applyNumberFormat="1" applyFill="1" applyBorder="1" applyAlignment="1">
      <alignment horizontal="center"/>
    </xf>
    <xf numFmtId="9" fontId="0" fillId="3" borderId="1" xfId="0" applyNumberFormat="1" applyFill="1" applyBorder="1" applyAlignment="1">
      <alignment horizontal="center"/>
    </xf>
    <xf numFmtId="3" fontId="2" fillId="3" borderId="7" xfId="0" applyNumberFormat="1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22" xfId="0" applyBorder="1" applyAlignment="1">
      <alignment horizontal="center"/>
    </xf>
    <xf numFmtId="0" fontId="0" fillId="0" borderId="1" xfId="0" applyFill="1" applyBorder="1"/>
    <xf numFmtId="0" fontId="2" fillId="0" borderId="0" xfId="0" applyFont="1"/>
    <xf numFmtId="0" fontId="0" fillId="0" borderId="0" xfId="0" applyFill="1" applyAlignment="1"/>
    <xf numFmtId="3" fontId="2" fillId="0" borderId="22" xfId="0" applyNumberFormat="1" applyFont="1" applyFill="1" applyBorder="1" applyAlignment="1">
      <alignment horizontal="center"/>
    </xf>
    <xf numFmtId="3" fontId="2" fillId="0" borderId="25" xfId="0" applyNumberFormat="1" applyFont="1" applyFill="1" applyBorder="1" applyAlignment="1">
      <alignment horizontal="center"/>
    </xf>
    <xf numFmtId="3" fontId="0" fillId="3" borderId="21" xfId="0" applyNumberFormat="1" applyFill="1" applyBorder="1" applyAlignment="1">
      <alignment horizontal="center"/>
    </xf>
    <xf numFmtId="0" fontId="1" fillId="0" borderId="26" xfId="0" quotePrefix="1" applyFont="1" applyBorder="1" applyAlignment="1">
      <alignment horizontal="center"/>
    </xf>
    <xf numFmtId="0" fontId="1" fillId="0" borderId="22" xfId="0" quotePrefix="1" applyFont="1" applyBorder="1" applyAlignment="1">
      <alignment horizontal="center"/>
    </xf>
    <xf numFmtId="0" fontId="1" fillId="0" borderId="27" xfId="0" quotePrefix="1" applyFont="1" applyBorder="1" applyAlignment="1">
      <alignment horizontal="center"/>
    </xf>
    <xf numFmtId="3" fontId="0" fillId="5" borderId="26" xfId="0" applyNumberFormat="1" applyFill="1" applyBorder="1" applyAlignment="1">
      <alignment horizontal="center"/>
    </xf>
    <xf numFmtId="3" fontId="0" fillId="5" borderId="22" xfId="0" applyNumberFormat="1" applyFill="1" applyBorder="1" applyAlignment="1">
      <alignment horizontal="center"/>
    </xf>
    <xf numFmtId="3" fontId="0" fillId="5" borderId="22" xfId="0" applyNumberFormat="1" applyFill="1" applyBorder="1"/>
    <xf numFmtId="3" fontId="0" fillId="5" borderId="25" xfId="0" applyNumberFormat="1" applyFill="1" applyBorder="1"/>
    <xf numFmtId="3" fontId="2" fillId="3" borderId="26" xfId="0" applyNumberFormat="1" applyFont="1" applyFill="1" applyBorder="1" applyAlignment="1">
      <alignment horizontal="center"/>
    </xf>
    <xf numFmtId="3" fontId="0" fillId="5" borderId="25" xfId="0" applyNumberFormat="1" applyFill="1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5" fillId="0" borderId="13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3" xfId="0" applyBorder="1" applyAlignment="1">
      <alignment horizontal="center"/>
    </xf>
    <xf numFmtId="3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3" fontId="2" fillId="4" borderId="1" xfId="0" applyNumberFormat="1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0" xfId="0" applyFill="1" applyAlignment="1">
      <alignment horizontal="center"/>
    </xf>
    <xf numFmtId="9" fontId="0" fillId="3" borderId="11" xfId="0" applyNumberFormat="1" applyFill="1" applyBorder="1" applyAlignment="1">
      <alignment horizontal="center"/>
    </xf>
    <xf numFmtId="9" fontId="0" fillId="3" borderId="23" xfId="0" applyNumberForma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0" fillId="0" borderId="1" xfId="0" applyFill="1" applyBorder="1" applyAlignment="1"/>
    <xf numFmtId="0" fontId="0" fillId="0" borderId="1" xfId="0" applyBorder="1" applyAlignment="1"/>
    <xf numFmtId="9" fontId="0" fillId="0" borderId="1" xfId="0" applyNumberFormat="1" applyFill="1" applyBorder="1" applyAlignment="1">
      <alignment horizontal="center"/>
    </xf>
    <xf numFmtId="9" fontId="0" fillId="3" borderId="1" xfId="0" applyNumberForma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" xfId="0" quotePrefix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0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1" fontId="0" fillId="3" borderId="1" xfId="0" applyNumberFormat="1" applyFill="1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7">
    <dxf>
      <fill>
        <patternFill>
          <bgColor theme="6" tint="0.59996337778862885"/>
        </patternFill>
      </fill>
    </dxf>
    <dxf>
      <fill>
        <patternFill>
          <bgColor rgb="FFFF0000"/>
        </patternFill>
      </fill>
    </dxf>
    <dxf>
      <fill>
        <patternFill>
          <bgColor theme="6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6" tint="0.59996337778862885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tx>
            <c:v>Lanciers</c:v>
          </c:tx>
          <c:cat>
            <c:numRef>
              <c:f>Donnees!$O$7:$O$103</c:f>
              <c:numCache>
                <c:formatCode>General</c:formatCode>
                <c:ptCount val="97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71</c:v>
                </c:pt>
                <c:pt idx="70">
                  <c:v>72</c:v>
                </c:pt>
                <c:pt idx="71">
                  <c:v>73</c:v>
                </c:pt>
                <c:pt idx="72">
                  <c:v>74</c:v>
                </c:pt>
                <c:pt idx="73">
                  <c:v>75</c:v>
                </c:pt>
                <c:pt idx="74">
                  <c:v>76</c:v>
                </c:pt>
                <c:pt idx="75">
                  <c:v>77</c:v>
                </c:pt>
                <c:pt idx="76">
                  <c:v>78</c:v>
                </c:pt>
                <c:pt idx="77">
                  <c:v>79</c:v>
                </c:pt>
                <c:pt idx="78">
                  <c:v>80</c:v>
                </c:pt>
                <c:pt idx="79">
                  <c:v>81</c:v>
                </c:pt>
                <c:pt idx="80">
                  <c:v>82</c:v>
                </c:pt>
                <c:pt idx="81">
                  <c:v>83</c:v>
                </c:pt>
                <c:pt idx="82">
                  <c:v>84</c:v>
                </c:pt>
                <c:pt idx="83">
                  <c:v>85</c:v>
                </c:pt>
                <c:pt idx="84">
                  <c:v>86</c:v>
                </c:pt>
                <c:pt idx="85">
                  <c:v>87</c:v>
                </c:pt>
                <c:pt idx="86">
                  <c:v>88</c:v>
                </c:pt>
                <c:pt idx="87">
                  <c:v>89</c:v>
                </c:pt>
                <c:pt idx="88">
                  <c:v>90</c:v>
                </c:pt>
                <c:pt idx="89">
                  <c:v>91</c:v>
                </c:pt>
                <c:pt idx="90">
                  <c:v>92</c:v>
                </c:pt>
                <c:pt idx="91">
                  <c:v>93</c:v>
                </c:pt>
                <c:pt idx="92">
                  <c:v>94</c:v>
                </c:pt>
                <c:pt idx="93">
                  <c:v>95</c:v>
                </c:pt>
                <c:pt idx="94">
                  <c:v>96</c:v>
                </c:pt>
                <c:pt idx="95">
                  <c:v>97</c:v>
                </c:pt>
                <c:pt idx="96">
                  <c:v>98</c:v>
                </c:pt>
              </c:numCache>
            </c:numRef>
          </c:cat>
          <c:val>
            <c:numRef>
              <c:f>Donnees!$D$7:$D$104</c:f>
              <c:numCache>
                <c:formatCode>#,##0</c:formatCode>
                <c:ptCount val="98"/>
                <c:pt idx="1">
                  <c:v>132</c:v>
                </c:pt>
                <c:pt idx="2">
                  <c:v>137</c:v>
                </c:pt>
                <c:pt idx="3">
                  <c:v>142</c:v>
                </c:pt>
                <c:pt idx="4">
                  <c:v>147</c:v>
                </c:pt>
                <c:pt idx="5">
                  <c:v>152</c:v>
                </c:pt>
                <c:pt idx="6">
                  <c:v>158</c:v>
                </c:pt>
                <c:pt idx="7">
                  <c:v>163</c:v>
                </c:pt>
                <c:pt idx="8">
                  <c:v>167</c:v>
                </c:pt>
                <c:pt idx="9">
                  <c:v>172</c:v>
                </c:pt>
                <c:pt idx="10">
                  <c:v>177</c:v>
                </c:pt>
                <c:pt idx="11">
                  <c:v>182</c:v>
                </c:pt>
                <c:pt idx="12">
                  <c:v>188</c:v>
                </c:pt>
                <c:pt idx="13">
                  <c:v>194</c:v>
                </c:pt>
                <c:pt idx="14">
                  <c:v>200</c:v>
                </c:pt>
                <c:pt idx="15">
                  <c:v>207</c:v>
                </c:pt>
                <c:pt idx="16">
                  <c:v>215</c:v>
                </c:pt>
                <c:pt idx="17">
                  <c:v>223</c:v>
                </c:pt>
                <c:pt idx="18">
                  <c:v>231</c:v>
                </c:pt>
                <c:pt idx="19">
                  <c:v>236</c:v>
                </c:pt>
                <c:pt idx="20">
                  <c:v>240</c:v>
                </c:pt>
                <c:pt idx="21">
                  <c:v>245</c:v>
                </c:pt>
                <c:pt idx="22">
                  <c:v>250</c:v>
                </c:pt>
                <c:pt idx="23">
                  <c:v>256</c:v>
                </c:pt>
                <c:pt idx="24">
                  <c:v>261</c:v>
                </c:pt>
                <c:pt idx="25">
                  <c:v>267</c:v>
                </c:pt>
                <c:pt idx="26">
                  <c:v>273</c:v>
                </c:pt>
                <c:pt idx="27">
                  <c:v>280</c:v>
                </c:pt>
                <c:pt idx="28">
                  <c:v>286</c:v>
                </c:pt>
                <c:pt idx="29">
                  <c:v>293</c:v>
                </c:pt>
                <c:pt idx="30">
                  <c:v>300</c:v>
                </c:pt>
                <c:pt idx="31">
                  <c:v>308</c:v>
                </c:pt>
                <c:pt idx="32">
                  <c:v>316</c:v>
                </c:pt>
                <c:pt idx="33">
                  <c:v>325</c:v>
                </c:pt>
                <c:pt idx="34">
                  <c:v>334</c:v>
                </c:pt>
                <c:pt idx="35">
                  <c:v>343</c:v>
                </c:pt>
                <c:pt idx="36">
                  <c:v>353</c:v>
                </c:pt>
                <c:pt idx="37">
                  <c:v>364</c:v>
                </c:pt>
                <c:pt idx="38">
                  <c:v>375</c:v>
                </c:pt>
                <c:pt idx="39">
                  <c:v>388</c:v>
                </c:pt>
                <c:pt idx="40">
                  <c:v>400</c:v>
                </c:pt>
                <c:pt idx="41">
                  <c:v>414</c:v>
                </c:pt>
                <c:pt idx="42">
                  <c:v>429</c:v>
                </c:pt>
                <c:pt idx="43">
                  <c:v>445</c:v>
                </c:pt>
                <c:pt idx="44">
                  <c:v>462</c:v>
                </c:pt>
                <c:pt idx="45">
                  <c:v>480</c:v>
                </c:pt>
                <c:pt idx="46">
                  <c:v>500</c:v>
                </c:pt>
                <c:pt idx="47">
                  <c:v>522</c:v>
                </c:pt>
                <c:pt idx="48">
                  <c:v>546</c:v>
                </c:pt>
                <c:pt idx="49">
                  <c:v>572</c:v>
                </c:pt>
                <c:pt idx="50">
                  <c:v>600</c:v>
                </c:pt>
                <c:pt idx="51">
                  <c:v>632</c:v>
                </c:pt>
                <c:pt idx="52">
                  <c:v>667</c:v>
                </c:pt>
                <c:pt idx="53">
                  <c:v>706</c:v>
                </c:pt>
                <c:pt idx="54">
                  <c:v>750</c:v>
                </c:pt>
                <c:pt idx="55">
                  <c:v>800</c:v>
                </c:pt>
                <c:pt idx="56">
                  <c:v>858</c:v>
                </c:pt>
                <c:pt idx="57">
                  <c:v>924</c:v>
                </c:pt>
                <c:pt idx="58">
                  <c:v>1000</c:v>
                </c:pt>
                <c:pt idx="59">
                  <c:v>1091</c:v>
                </c:pt>
                <c:pt idx="60">
                  <c:v>1200</c:v>
                </c:pt>
                <c:pt idx="61">
                  <c:v>1334</c:v>
                </c:pt>
                <c:pt idx="62">
                  <c:v>1500</c:v>
                </c:pt>
                <c:pt idx="63">
                  <c:v>1715</c:v>
                </c:pt>
                <c:pt idx="64">
                  <c:v>2000</c:v>
                </c:pt>
                <c:pt idx="65">
                  <c:v>2400</c:v>
                </c:pt>
                <c:pt idx="66">
                  <c:v>3000</c:v>
                </c:pt>
                <c:pt idx="67">
                  <c:v>4000</c:v>
                </c:pt>
                <c:pt idx="68">
                  <c:v>6000</c:v>
                </c:pt>
                <c:pt idx="69">
                  <c:v>12000</c:v>
                </c:pt>
                <c:pt idx="70">
                  <c:v>12372</c:v>
                </c:pt>
                <c:pt idx="71">
                  <c:v>12766</c:v>
                </c:pt>
                <c:pt idx="72">
                  <c:v>13187</c:v>
                </c:pt>
                <c:pt idx="73">
                  <c:v>13637</c:v>
                </c:pt>
                <c:pt idx="74">
                  <c:v>14118</c:v>
                </c:pt>
                <c:pt idx="75">
                  <c:v>14635</c:v>
                </c:pt>
                <c:pt idx="76">
                  <c:v>15190</c:v>
                </c:pt>
                <c:pt idx="77">
                  <c:v>15790</c:v>
                </c:pt>
                <c:pt idx="78">
                  <c:v>16439</c:v>
                </c:pt>
                <c:pt idx="79">
                  <c:v>17143</c:v>
                </c:pt>
                <c:pt idx="80">
                  <c:v>17911</c:v>
                </c:pt>
                <c:pt idx="81">
                  <c:v>18750</c:v>
                </c:pt>
                <c:pt idx="82">
                  <c:v>19673</c:v>
                </c:pt>
                <c:pt idx="83">
                  <c:v>21053</c:v>
                </c:pt>
                <c:pt idx="84">
                  <c:v>22222</c:v>
                </c:pt>
                <c:pt idx="85">
                  <c:v>24000</c:v>
                </c:pt>
                <c:pt idx="86">
                  <c:v>25532</c:v>
                </c:pt>
                <c:pt idx="87">
                  <c:v>27907</c:v>
                </c:pt>
                <c:pt idx="88">
                  <c:v>30000</c:v>
                </c:pt>
                <c:pt idx="89">
                  <c:v>32432</c:v>
                </c:pt>
                <c:pt idx="90">
                  <c:v>35294</c:v>
                </c:pt>
                <c:pt idx="91">
                  <c:v>40000</c:v>
                </c:pt>
                <c:pt idx="92">
                  <c:v>44444</c:v>
                </c:pt>
                <c:pt idx="93">
                  <c:v>50000</c:v>
                </c:pt>
              </c:numCache>
            </c:numRef>
          </c:val>
        </c:ser>
        <c:ser>
          <c:idx val="1"/>
          <c:order val="1"/>
          <c:tx>
            <c:v>Epeiste</c:v>
          </c:tx>
          <c:val>
            <c:numRef>
              <c:f>Donnees!$E$7:$E$104</c:f>
              <c:numCache>
                <c:formatCode>#,##0</c:formatCode>
                <c:ptCount val="98"/>
                <c:pt idx="1">
                  <c:v>66</c:v>
                </c:pt>
                <c:pt idx="2">
                  <c:v>69</c:v>
                </c:pt>
                <c:pt idx="3">
                  <c:v>71</c:v>
                </c:pt>
                <c:pt idx="4">
                  <c:v>74</c:v>
                </c:pt>
                <c:pt idx="5">
                  <c:v>76</c:v>
                </c:pt>
                <c:pt idx="6">
                  <c:v>79</c:v>
                </c:pt>
                <c:pt idx="7">
                  <c:v>82</c:v>
                </c:pt>
                <c:pt idx="8">
                  <c:v>84</c:v>
                </c:pt>
                <c:pt idx="9">
                  <c:v>86</c:v>
                </c:pt>
                <c:pt idx="10">
                  <c:v>89</c:v>
                </c:pt>
                <c:pt idx="11">
                  <c:v>91</c:v>
                </c:pt>
                <c:pt idx="12">
                  <c:v>94</c:v>
                </c:pt>
                <c:pt idx="13">
                  <c:v>97</c:v>
                </c:pt>
                <c:pt idx="14">
                  <c:v>100</c:v>
                </c:pt>
                <c:pt idx="15">
                  <c:v>104</c:v>
                </c:pt>
                <c:pt idx="16">
                  <c:v>108</c:v>
                </c:pt>
                <c:pt idx="17">
                  <c:v>112</c:v>
                </c:pt>
                <c:pt idx="18">
                  <c:v>116</c:v>
                </c:pt>
                <c:pt idx="19">
                  <c:v>118</c:v>
                </c:pt>
                <c:pt idx="20">
                  <c:v>120</c:v>
                </c:pt>
                <c:pt idx="21">
                  <c:v>123</c:v>
                </c:pt>
                <c:pt idx="22">
                  <c:v>125</c:v>
                </c:pt>
                <c:pt idx="23">
                  <c:v>128</c:v>
                </c:pt>
                <c:pt idx="24">
                  <c:v>131</c:v>
                </c:pt>
                <c:pt idx="25">
                  <c:v>134</c:v>
                </c:pt>
                <c:pt idx="26">
                  <c:v>137</c:v>
                </c:pt>
                <c:pt idx="27">
                  <c:v>140</c:v>
                </c:pt>
                <c:pt idx="28">
                  <c:v>143</c:v>
                </c:pt>
                <c:pt idx="29">
                  <c:v>147</c:v>
                </c:pt>
                <c:pt idx="30">
                  <c:v>150</c:v>
                </c:pt>
                <c:pt idx="31">
                  <c:v>154</c:v>
                </c:pt>
                <c:pt idx="32">
                  <c:v>158</c:v>
                </c:pt>
                <c:pt idx="33">
                  <c:v>163</c:v>
                </c:pt>
                <c:pt idx="34">
                  <c:v>167</c:v>
                </c:pt>
                <c:pt idx="35">
                  <c:v>172</c:v>
                </c:pt>
                <c:pt idx="36">
                  <c:v>177</c:v>
                </c:pt>
                <c:pt idx="37">
                  <c:v>182</c:v>
                </c:pt>
                <c:pt idx="38">
                  <c:v>188</c:v>
                </c:pt>
                <c:pt idx="39">
                  <c:v>194</c:v>
                </c:pt>
                <c:pt idx="40">
                  <c:v>200</c:v>
                </c:pt>
                <c:pt idx="41">
                  <c:v>207</c:v>
                </c:pt>
                <c:pt idx="42">
                  <c:v>215</c:v>
                </c:pt>
                <c:pt idx="43">
                  <c:v>223</c:v>
                </c:pt>
                <c:pt idx="44">
                  <c:v>231</c:v>
                </c:pt>
                <c:pt idx="45">
                  <c:v>240</c:v>
                </c:pt>
                <c:pt idx="46">
                  <c:v>250</c:v>
                </c:pt>
                <c:pt idx="47">
                  <c:v>261</c:v>
                </c:pt>
                <c:pt idx="48">
                  <c:v>273</c:v>
                </c:pt>
                <c:pt idx="49">
                  <c:v>286</c:v>
                </c:pt>
                <c:pt idx="50">
                  <c:v>300</c:v>
                </c:pt>
                <c:pt idx="51">
                  <c:v>316</c:v>
                </c:pt>
                <c:pt idx="52">
                  <c:v>334</c:v>
                </c:pt>
                <c:pt idx="53">
                  <c:v>353</c:v>
                </c:pt>
                <c:pt idx="54">
                  <c:v>375</c:v>
                </c:pt>
                <c:pt idx="55">
                  <c:v>400</c:v>
                </c:pt>
                <c:pt idx="56">
                  <c:v>429</c:v>
                </c:pt>
                <c:pt idx="57">
                  <c:v>462</c:v>
                </c:pt>
                <c:pt idx="58">
                  <c:v>500</c:v>
                </c:pt>
                <c:pt idx="59">
                  <c:v>546</c:v>
                </c:pt>
                <c:pt idx="60">
                  <c:v>600</c:v>
                </c:pt>
                <c:pt idx="61">
                  <c:v>667</c:v>
                </c:pt>
                <c:pt idx="62">
                  <c:v>750</c:v>
                </c:pt>
                <c:pt idx="63">
                  <c:v>858</c:v>
                </c:pt>
                <c:pt idx="64">
                  <c:v>1000</c:v>
                </c:pt>
                <c:pt idx="65">
                  <c:v>1200</c:v>
                </c:pt>
                <c:pt idx="66">
                  <c:v>1500</c:v>
                </c:pt>
                <c:pt idx="67">
                  <c:v>2000</c:v>
                </c:pt>
                <c:pt idx="68">
                  <c:v>3000</c:v>
                </c:pt>
                <c:pt idx="69">
                  <c:v>6000</c:v>
                </c:pt>
                <c:pt idx="70">
                  <c:v>6186</c:v>
                </c:pt>
                <c:pt idx="71">
                  <c:v>6383</c:v>
                </c:pt>
                <c:pt idx="72">
                  <c:v>6594</c:v>
                </c:pt>
                <c:pt idx="73">
                  <c:v>6819</c:v>
                </c:pt>
                <c:pt idx="74">
                  <c:v>7059</c:v>
                </c:pt>
                <c:pt idx="75">
                  <c:v>7318</c:v>
                </c:pt>
                <c:pt idx="76">
                  <c:v>7595</c:v>
                </c:pt>
                <c:pt idx="77">
                  <c:v>7895</c:v>
                </c:pt>
                <c:pt idx="78">
                  <c:v>8220</c:v>
                </c:pt>
                <c:pt idx="79">
                  <c:v>8572</c:v>
                </c:pt>
                <c:pt idx="80">
                  <c:v>8956</c:v>
                </c:pt>
                <c:pt idx="81">
                  <c:v>9375</c:v>
                </c:pt>
                <c:pt idx="82">
                  <c:v>9837</c:v>
                </c:pt>
                <c:pt idx="83">
                  <c:v>10527</c:v>
                </c:pt>
                <c:pt idx="84">
                  <c:v>11111</c:v>
                </c:pt>
                <c:pt idx="85">
                  <c:v>12000</c:v>
                </c:pt>
                <c:pt idx="86">
                  <c:v>12766</c:v>
                </c:pt>
                <c:pt idx="87">
                  <c:v>13953</c:v>
                </c:pt>
                <c:pt idx="88">
                  <c:v>15000</c:v>
                </c:pt>
                <c:pt idx="89">
                  <c:v>16216</c:v>
                </c:pt>
                <c:pt idx="90">
                  <c:v>17647</c:v>
                </c:pt>
                <c:pt idx="91">
                  <c:v>20000</c:v>
                </c:pt>
                <c:pt idx="92">
                  <c:v>22222</c:v>
                </c:pt>
                <c:pt idx="93">
                  <c:v>25000</c:v>
                </c:pt>
              </c:numCache>
            </c:numRef>
          </c:val>
        </c:ser>
        <c:ser>
          <c:idx val="2"/>
          <c:order val="2"/>
          <c:tx>
            <c:v>Berseekers</c:v>
          </c:tx>
          <c:val>
            <c:numRef>
              <c:f>Donnees!$F$7:$F$104</c:f>
              <c:numCache>
                <c:formatCode>#,##0</c:formatCode>
                <c:ptCount val="98"/>
                <c:pt idx="1">
                  <c:v>88</c:v>
                </c:pt>
                <c:pt idx="2">
                  <c:v>91</c:v>
                </c:pt>
                <c:pt idx="3">
                  <c:v>95</c:v>
                </c:pt>
                <c:pt idx="4">
                  <c:v>98</c:v>
                </c:pt>
                <c:pt idx="5">
                  <c:v>102</c:v>
                </c:pt>
                <c:pt idx="6">
                  <c:v>106</c:v>
                </c:pt>
                <c:pt idx="7">
                  <c:v>109</c:v>
                </c:pt>
                <c:pt idx="8">
                  <c:v>112</c:v>
                </c:pt>
                <c:pt idx="9">
                  <c:v>115</c:v>
                </c:pt>
                <c:pt idx="10">
                  <c:v>118</c:v>
                </c:pt>
                <c:pt idx="11">
                  <c:v>122</c:v>
                </c:pt>
                <c:pt idx="12">
                  <c:v>125</c:v>
                </c:pt>
                <c:pt idx="13">
                  <c:v>130</c:v>
                </c:pt>
                <c:pt idx="14">
                  <c:v>134</c:v>
                </c:pt>
                <c:pt idx="15">
                  <c:v>138</c:v>
                </c:pt>
                <c:pt idx="16">
                  <c:v>143</c:v>
                </c:pt>
                <c:pt idx="17">
                  <c:v>149</c:v>
                </c:pt>
                <c:pt idx="18">
                  <c:v>154</c:v>
                </c:pt>
                <c:pt idx="19">
                  <c:v>157</c:v>
                </c:pt>
                <c:pt idx="20">
                  <c:v>160</c:v>
                </c:pt>
                <c:pt idx="21">
                  <c:v>164</c:v>
                </c:pt>
                <c:pt idx="22">
                  <c:v>167</c:v>
                </c:pt>
                <c:pt idx="23">
                  <c:v>171</c:v>
                </c:pt>
                <c:pt idx="24">
                  <c:v>174</c:v>
                </c:pt>
                <c:pt idx="25">
                  <c:v>178</c:v>
                </c:pt>
                <c:pt idx="26">
                  <c:v>182</c:v>
                </c:pt>
                <c:pt idx="27">
                  <c:v>187</c:v>
                </c:pt>
                <c:pt idx="28">
                  <c:v>191</c:v>
                </c:pt>
                <c:pt idx="29">
                  <c:v>196</c:v>
                </c:pt>
                <c:pt idx="30">
                  <c:v>200</c:v>
                </c:pt>
                <c:pt idx="31">
                  <c:v>206</c:v>
                </c:pt>
                <c:pt idx="32">
                  <c:v>211</c:v>
                </c:pt>
                <c:pt idx="33">
                  <c:v>217</c:v>
                </c:pt>
                <c:pt idx="34">
                  <c:v>223</c:v>
                </c:pt>
                <c:pt idx="35">
                  <c:v>229</c:v>
                </c:pt>
                <c:pt idx="36">
                  <c:v>236</c:v>
                </c:pt>
                <c:pt idx="37">
                  <c:v>243</c:v>
                </c:pt>
                <c:pt idx="38">
                  <c:v>250</c:v>
                </c:pt>
                <c:pt idx="39">
                  <c:v>259</c:v>
                </c:pt>
                <c:pt idx="40">
                  <c:v>267</c:v>
                </c:pt>
                <c:pt idx="41">
                  <c:v>276</c:v>
                </c:pt>
                <c:pt idx="42">
                  <c:v>286</c:v>
                </c:pt>
                <c:pt idx="43">
                  <c:v>297</c:v>
                </c:pt>
                <c:pt idx="44">
                  <c:v>308</c:v>
                </c:pt>
                <c:pt idx="45">
                  <c:v>320</c:v>
                </c:pt>
                <c:pt idx="46">
                  <c:v>334</c:v>
                </c:pt>
                <c:pt idx="47">
                  <c:v>348</c:v>
                </c:pt>
                <c:pt idx="48">
                  <c:v>364</c:v>
                </c:pt>
                <c:pt idx="49">
                  <c:v>381</c:v>
                </c:pt>
                <c:pt idx="50">
                  <c:v>400</c:v>
                </c:pt>
                <c:pt idx="51">
                  <c:v>422</c:v>
                </c:pt>
                <c:pt idx="52">
                  <c:v>445</c:v>
                </c:pt>
                <c:pt idx="53">
                  <c:v>471</c:v>
                </c:pt>
                <c:pt idx="54">
                  <c:v>500</c:v>
                </c:pt>
                <c:pt idx="55">
                  <c:v>534</c:v>
                </c:pt>
                <c:pt idx="56">
                  <c:v>572</c:v>
                </c:pt>
                <c:pt idx="57">
                  <c:v>616</c:v>
                </c:pt>
                <c:pt idx="58">
                  <c:v>667</c:v>
                </c:pt>
                <c:pt idx="59">
                  <c:v>728</c:v>
                </c:pt>
                <c:pt idx="60">
                  <c:v>800</c:v>
                </c:pt>
                <c:pt idx="61">
                  <c:v>889</c:v>
                </c:pt>
                <c:pt idx="62">
                  <c:v>1000</c:v>
                </c:pt>
                <c:pt idx="63">
                  <c:v>1143</c:v>
                </c:pt>
                <c:pt idx="64">
                  <c:v>1334</c:v>
                </c:pt>
                <c:pt idx="65">
                  <c:v>1600</c:v>
                </c:pt>
                <c:pt idx="66">
                  <c:v>2000</c:v>
                </c:pt>
                <c:pt idx="67">
                  <c:v>2667</c:v>
                </c:pt>
                <c:pt idx="68">
                  <c:v>4000</c:v>
                </c:pt>
                <c:pt idx="69">
                  <c:v>8000</c:v>
                </c:pt>
                <c:pt idx="70">
                  <c:v>8248</c:v>
                </c:pt>
                <c:pt idx="71">
                  <c:v>8511</c:v>
                </c:pt>
                <c:pt idx="72">
                  <c:v>8792</c:v>
                </c:pt>
                <c:pt idx="73">
                  <c:v>9091</c:v>
                </c:pt>
                <c:pt idx="74">
                  <c:v>9412</c:v>
                </c:pt>
                <c:pt idx="75">
                  <c:v>9757</c:v>
                </c:pt>
                <c:pt idx="76">
                  <c:v>10127</c:v>
                </c:pt>
                <c:pt idx="77">
                  <c:v>10527</c:v>
                </c:pt>
                <c:pt idx="78">
                  <c:v>10959</c:v>
                </c:pt>
                <c:pt idx="79">
                  <c:v>11429</c:v>
                </c:pt>
                <c:pt idx="80">
                  <c:v>11941</c:v>
                </c:pt>
                <c:pt idx="81">
                  <c:v>12500</c:v>
                </c:pt>
                <c:pt idx="82">
                  <c:v>13115</c:v>
                </c:pt>
                <c:pt idx="83">
                  <c:v>14036</c:v>
                </c:pt>
                <c:pt idx="84">
                  <c:v>14815</c:v>
                </c:pt>
                <c:pt idx="85">
                  <c:v>16000</c:v>
                </c:pt>
                <c:pt idx="86">
                  <c:v>17021</c:v>
                </c:pt>
                <c:pt idx="87">
                  <c:v>18605</c:v>
                </c:pt>
                <c:pt idx="88">
                  <c:v>20000</c:v>
                </c:pt>
                <c:pt idx="89">
                  <c:v>21622</c:v>
                </c:pt>
                <c:pt idx="90">
                  <c:v>23529</c:v>
                </c:pt>
                <c:pt idx="91">
                  <c:v>26667</c:v>
                </c:pt>
                <c:pt idx="92">
                  <c:v>29630</c:v>
                </c:pt>
                <c:pt idx="93">
                  <c:v>33333</c:v>
                </c:pt>
              </c:numCache>
            </c:numRef>
          </c:val>
        </c:ser>
        <c:ser>
          <c:idx val="3"/>
          <c:order val="3"/>
          <c:tx>
            <c:v>Archers</c:v>
          </c:tx>
          <c:val>
            <c:numRef>
              <c:f>Donnees!$G$7:$G$104</c:f>
              <c:numCache>
                <c:formatCode>#,##0</c:formatCode>
                <c:ptCount val="98"/>
                <c:pt idx="1">
                  <c:v>59</c:v>
                </c:pt>
                <c:pt idx="2">
                  <c:v>61</c:v>
                </c:pt>
                <c:pt idx="3">
                  <c:v>63</c:v>
                </c:pt>
                <c:pt idx="4">
                  <c:v>66</c:v>
                </c:pt>
                <c:pt idx="5">
                  <c:v>68</c:v>
                </c:pt>
                <c:pt idx="6">
                  <c:v>71</c:v>
                </c:pt>
                <c:pt idx="7">
                  <c:v>73</c:v>
                </c:pt>
                <c:pt idx="8">
                  <c:v>75</c:v>
                </c:pt>
                <c:pt idx="9">
                  <c:v>77</c:v>
                </c:pt>
                <c:pt idx="10">
                  <c:v>79</c:v>
                </c:pt>
                <c:pt idx="11">
                  <c:v>81</c:v>
                </c:pt>
                <c:pt idx="12">
                  <c:v>84</c:v>
                </c:pt>
                <c:pt idx="13">
                  <c:v>87</c:v>
                </c:pt>
                <c:pt idx="14">
                  <c:v>89</c:v>
                </c:pt>
                <c:pt idx="15">
                  <c:v>92</c:v>
                </c:pt>
                <c:pt idx="16">
                  <c:v>96</c:v>
                </c:pt>
                <c:pt idx="17">
                  <c:v>99</c:v>
                </c:pt>
                <c:pt idx="18">
                  <c:v>103</c:v>
                </c:pt>
                <c:pt idx="19">
                  <c:v>105</c:v>
                </c:pt>
                <c:pt idx="20">
                  <c:v>107</c:v>
                </c:pt>
                <c:pt idx="21">
                  <c:v>109</c:v>
                </c:pt>
                <c:pt idx="22">
                  <c:v>112</c:v>
                </c:pt>
                <c:pt idx="23">
                  <c:v>114</c:v>
                </c:pt>
                <c:pt idx="24">
                  <c:v>116</c:v>
                </c:pt>
                <c:pt idx="25">
                  <c:v>119</c:v>
                </c:pt>
                <c:pt idx="26">
                  <c:v>122</c:v>
                </c:pt>
                <c:pt idx="27">
                  <c:v>125</c:v>
                </c:pt>
                <c:pt idx="28">
                  <c:v>127</c:v>
                </c:pt>
                <c:pt idx="29">
                  <c:v>131</c:v>
                </c:pt>
                <c:pt idx="30">
                  <c:v>134</c:v>
                </c:pt>
                <c:pt idx="31">
                  <c:v>137</c:v>
                </c:pt>
                <c:pt idx="32">
                  <c:v>141</c:v>
                </c:pt>
                <c:pt idx="33">
                  <c:v>145</c:v>
                </c:pt>
                <c:pt idx="34">
                  <c:v>149</c:v>
                </c:pt>
                <c:pt idx="35">
                  <c:v>153</c:v>
                </c:pt>
                <c:pt idx="36">
                  <c:v>157</c:v>
                </c:pt>
                <c:pt idx="37">
                  <c:v>162</c:v>
                </c:pt>
                <c:pt idx="38">
                  <c:v>167</c:v>
                </c:pt>
                <c:pt idx="39">
                  <c:v>173</c:v>
                </c:pt>
                <c:pt idx="40">
                  <c:v>178</c:v>
                </c:pt>
                <c:pt idx="41">
                  <c:v>184</c:v>
                </c:pt>
                <c:pt idx="42">
                  <c:v>191</c:v>
                </c:pt>
                <c:pt idx="43">
                  <c:v>198</c:v>
                </c:pt>
                <c:pt idx="44">
                  <c:v>206</c:v>
                </c:pt>
                <c:pt idx="45">
                  <c:v>214</c:v>
                </c:pt>
                <c:pt idx="46">
                  <c:v>223</c:v>
                </c:pt>
                <c:pt idx="47">
                  <c:v>232</c:v>
                </c:pt>
                <c:pt idx="48">
                  <c:v>243</c:v>
                </c:pt>
                <c:pt idx="49">
                  <c:v>254</c:v>
                </c:pt>
                <c:pt idx="50">
                  <c:v>267</c:v>
                </c:pt>
                <c:pt idx="51">
                  <c:v>281</c:v>
                </c:pt>
                <c:pt idx="52">
                  <c:v>297</c:v>
                </c:pt>
                <c:pt idx="53">
                  <c:v>314</c:v>
                </c:pt>
                <c:pt idx="54">
                  <c:v>334</c:v>
                </c:pt>
                <c:pt idx="55">
                  <c:v>356</c:v>
                </c:pt>
                <c:pt idx="56">
                  <c:v>381</c:v>
                </c:pt>
                <c:pt idx="57">
                  <c:v>411</c:v>
                </c:pt>
                <c:pt idx="58">
                  <c:v>445</c:v>
                </c:pt>
                <c:pt idx="59">
                  <c:v>485</c:v>
                </c:pt>
                <c:pt idx="60">
                  <c:v>534</c:v>
                </c:pt>
                <c:pt idx="61">
                  <c:v>593</c:v>
                </c:pt>
                <c:pt idx="62">
                  <c:v>667</c:v>
                </c:pt>
                <c:pt idx="63">
                  <c:v>762</c:v>
                </c:pt>
                <c:pt idx="64">
                  <c:v>889</c:v>
                </c:pt>
                <c:pt idx="65">
                  <c:v>1067</c:v>
                </c:pt>
                <c:pt idx="66">
                  <c:v>1334</c:v>
                </c:pt>
                <c:pt idx="67">
                  <c:v>1778</c:v>
                </c:pt>
                <c:pt idx="68">
                  <c:v>2667</c:v>
                </c:pt>
                <c:pt idx="69">
                  <c:v>5334</c:v>
                </c:pt>
                <c:pt idx="70">
                  <c:v>5499</c:v>
                </c:pt>
                <c:pt idx="71">
                  <c:v>5674</c:v>
                </c:pt>
                <c:pt idx="72">
                  <c:v>5861</c:v>
                </c:pt>
                <c:pt idx="73">
                  <c:v>6061</c:v>
                </c:pt>
                <c:pt idx="74">
                  <c:v>6275</c:v>
                </c:pt>
                <c:pt idx="75">
                  <c:v>6505</c:v>
                </c:pt>
                <c:pt idx="76">
                  <c:v>6752</c:v>
                </c:pt>
                <c:pt idx="77">
                  <c:v>7018</c:v>
                </c:pt>
                <c:pt idx="78">
                  <c:v>7306</c:v>
                </c:pt>
                <c:pt idx="79">
                  <c:v>7620</c:v>
                </c:pt>
                <c:pt idx="80">
                  <c:v>7961</c:v>
                </c:pt>
                <c:pt idx="81">
                  <c:v>8334</c:v>
                </c:pt>
                <c:pt idx="82">
                  <c:v>8744</c:v>
                </c:pt>
                <c:pt idx="83">
                  <c:v>9357</c:v>
                </c:pt>
                <c:pt idx="84">
                  <c:v>9877</c:v>
                </c:pt>
                <c:pt idx="85">
                  <c:v>10667</c:v>
                </c:pt>
                <c:pt idx="86">
                  <c:v>11348</c:v>
                </c:pt>
                <c:pt idx="87">
                  <c:v>12403</c:v>
                </c:pt>
                <c:pt idx="88">
                  <c:v>13333</c:v>
                </c:pt>
                <c:pt idx="89">
                  <c:v>14414</c:v>
                </c:pt>
                <c:pt idx="90">
                  <c:v>15686</c:v>
                </c:pt>
                <c:pt idx="91">
                  <c:v>17778</c:v>
                </c:pt>
                <c:pt idx="92">
                  <c:v>19753</c:v>
                </c:pt>
                <c:pt idx="93">
                  <c:v>22222</c:v>
                </c:pt>
              </c:numCache>
            </c:numRef>
          </c:val>
        </c:ser>
        <c:marker val="1"/>
        <c:axId val="118383744"/>
        <c:axId val="118385280"/>
      </c:lineChart>
      <c:catAx>
        <c:axId val="118383744"/>
        <c:scaling>
          <c:orientation val="minMax"/>
        </c:scaling>
        <c:axPos val="b"/>
        <c:numFmt formatCode="General" sourceLinked="1"/>
        <c:tickLblPos val="nextTo"/>
        <c:crossAx val="118385280"/>
        <c:crosses val="autoZero"/>
        <c:auto val="1"/>
        <c:lblAlgn val="ctr"/>
        <c:lblOffset val="100"/>
        <c:tickMarkSkip val="5"/>
      </c:catAx>
      <c:valAx>
        <c:axId val="118385280"/>
        <c:scaling>
          <c:orientation val="minMax"/>
        </c:scaling>
        <c:axPos val="l"/>
        <c:majorGridlines/>
        <c:numFmt formatCode="General" sourceLinked="1"/>
        <c:tickLblPos val="nextTo"/>
        <c:crossAx val="118383744"/>
        <c:crosses val="autoZero"/>
        <c:crossBetween val="between"/>
      </c:valAx>
    </c:plotArea>
    <c:legend>
      <c:legendPos val="r"/>
      <c:layout/>
      <c:txPr>
        <a:bodyPr/>
        <a:lstStyle/>
        <a:p>
          <a:pPr rtl="0">
            <a:defRPr/>
          </a:pPr>
          <a:endParaRPr lang="fr-FR"/>
        </a:p>
      </c:txPr>
    </c:legend>
    <c:plotVisOnly val="1"/>
    <c:dispBlanksAs val="span"/>
  </c:chart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</xdr:row>
      <xdr:rowOff>0</xdr:rowOff>
    </xdr:from>
    <xdr:to>
      <xdr:col>3</xdr:col>
      <xdr:colOff>152400</xdr:colOff>
      <xdr:row>5</xdr:row>
      <xdr:rowOff>152400</xdr:rowOff>
    </xdr:to>
    <xdr:pic>
      <xdr:nvPicPr>
        <xdr:cNvPr id="2" name="Picture 1" descr="http://int3.damoria.bigpoint.com/images/global/icons/unit_spear.png?__cv=0579bc3eb5484aa7edc5ea2a38fb11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1905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152400</xdr:colOff>
      <xdr:row>5</xdr:row>
      <xdr:rowOff>152400</xdr:rowOff>
    </xdr:to>
    <xdr:pic>
      <xdr:nvPicPr>
        <xdr:cNvPr id="3" name="Picture 14" descr="http://int3.damoria.bigpoint.com/images/global/icons/unit_sword.png?__cv=8b807fcc411ca37042feaf83cf49270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76400" y="1905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152400</xdr:colOff>
      <xdr:row>5</xdr:row>
      <xdr:rowOff>152400</xdr:rowOff>
    </xdr:to>
    <xdr:pic>
      <xdr:nvPicPr>
        <xdr:cNvPr id="4" name="Picture 27" descr="http://int3.damoria.bigpoint.com/images/global/icons/unit_axe.png?__cv=700cf6bf1c4d48598da8bc69a8596b0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590800" y="1905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152400</xdr:colOff>
      <xdr:row>5</xdr:row>
      <xdr:rowOff>152400</xdr:rowOff>
    </xdr:to>
    <xdr:pic>
      <xdr:nvPicPr>
        <xdr:cNvPr id="5" name="Picture 40" descr="http://int3.damoria.bigpoint.com/images/global/icons/unit_bow.png?__cv=ceb1478e6798eb7bcadbe958eb85fd0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505200" y="1905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152400</xdr:colOff>
      <xdr:row>5</xdr:row>
      <xdr:rowOff>152400</xdr:rowOff>
    </xdr:to>
    <xdr:pic>
      <xdr:nvPicPr>
        <xdr:cNvPr id="6" name="Picture 62" descr="http://int3.damoria.bigpoint.com/images/global/icons/unit_light.png?__cv=9486b968eee7b653b17e553aa8987a00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248400" y="1905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152400</xdr:colOff>
      <xdr:row>5</xdr:row>
      <xdr:rowOff>152400</xdr:rowOff>
    </xdr:to>
    <xdr:pic>
      <xdr:nvPicPr>
        <xdr:cNvPr id="7" name="Picture 75" descr="http://int3.damoria.bigpoint.com/images/global/icons/unit_heavy.png?__cv=70b7dccd4d1572af9a41ae403edffe00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162800" y="1905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152400</xdr:colOff>
      <xdr:row>5</xdr:row>
      <xdr:rowOff>152400</xdr:rowOff>
    </xdr:to>
    <xdr:pic>
      <xdr:nvPicPr>
        <xdr:cNvPr id="8" name="Picture 75" descr="http://int3.damoria.bigpoint.com/images/global/icons/unit_heavy.png?__cv=70b7dccd4d1572af9a41ae403edffe00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334000" y="1905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152400</xdr:colOff>
      <xdr:row>5</xdr:row>
      <xdr:rowOff>152400</xdr:rowOff>
    </xdr:to>
    <xdr:pic>
      <xdr:nvPicPr>
        <xdr:cNvPr id="9" name="Picture 13" descr="http://int3.damoria.bigpoint.com/px/unit_catapult.pn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9906000" y="1905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5</xdr:row>
      <xdr:rowOff>9525</xdr:rowOff>
    </xdr:from>
    <xdr:to>
      <xdr:col>12</xdr:col>
      <xdr:colOff>152400</xdr:colOff>
      <xdr:row>5</xdr:row>
      <xdr:rowOff>161925</xdr:rowOff>
    </xdr:to>
    <xdr:pic>
      <xdr:nvPicPr>
        <xdr:cNvPr id="10" name="Picture 21" descr="http://int3.damoria.bigpoint.com/px/unit_ram.pn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620000" y="19145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152400</xdr:colOff>
      <xdr:row>126</xdr:row>
      <xdr:rowOff>152400</xdr:rowOff>
    </xdr:to>
    <xdr:pic>
      <xdr:nvPicPr>
        <xdr:cNvPr id="11" name="Picture 1" descr="http://int3.damoria.bigpoint.com/images/global/icons/unit_spear.png?__cv=0579bc3eb5484aa7edc5ea2a38fb11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06000" y="2095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127</xdr:row>
      <xdr:rowOff>0</xdr:rowOff>
    </xdr:from>
    <xdr:to>
      <xdr:col>3</xdr:col>
      <xdr:colOff>152400</xdr:colOff>
      <xdr:row>127</xdr:row>
      <xdr:rowOff>152400</xdr:rowOff>
    </xdr:to>
    <xdr:pic>
      <xdr:nvPicPr>
        <xdr:cNvPr id="12" name="Picture 14" descr="http://int3.damoria.bigpoint.com/images/global/icons/unit_sword.png?__cv=8b807fcc411ca37042feaf83cf49270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906000" y="2286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152400</xdr:colOff>
      <xdr:row>128</xdr:row>
      <xdr:rowOff>152400</xdr:rowOff>
    </xdr:to>
    <xdr:pic>
      <xdr:nvPicPr>
        <xdr:cNvPr id="13" name="Picture 27" descr="http://int3.damoria.bigpoint.com/images/global/icons/unit_axe.png?__cv=700cf6bf1c4d48598da8bc69a8596b0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906000" y="2476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131</xdr:row>
      <xdr:rowOff>0</xdr:rowOff>
    </xdr:from>
    <xdr:to>
      <xdr:col>3</xdr:col>
      <xdr:colOff>152400</xdr:colOff>
      <xdr:row>131</xdr:row>
      <xdr:rowOff>152400</xdr:rowOff>
    </xdr:to>
    <xdr:pic>
      <xdr:nvPicPr>
        <xdr:cNvPr id="15" name="Picture 75" descr="http://int3.damoria.bigpoint.com/images/global/icons/unit_heavy.png?__cv=70b7dccd4d1572af9a41ae403edffe00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906000" y="3048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152400</xdr:colOff>
      <xdr:row>132</xdr:row>
      <xdr:rowOff>152400</xdr:rowOff>
    </xdr:to>
    <xdr:pic>
      <xdr:nvPicPr>
        <xdr:cNvPr id="16" name="Picture 62" descr="http://int3.damoria.bigpoint.com/images/global/icons/unit_light.png?__cv=9486b968eee7b653b17e553aa8987a00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9906000" y="3238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133</xdr:row>
      <xdr:rowOff>0</xdr:rowOff>
    </xdr:from>
    <xdr:to>
      <xdr:col>3</xdr:col>
      <xdr:colOff>152400</xdr:colOff>
      <xdr:row>133</xdr:row>
      <xdr:rowOff>152400</xdr:rowOff>
    </xdr:to>
    <xdr:pic>
      <xdr:nvPicPr>
        <xdr:cNvPr id="17" name="Picture 75" descr="http://int3.damoria.bigpoint.com/images/global/icons/unit_heavy.png?__cv=70b7dccd4d1572af9a41ae403edffe00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906000" y="3429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135</xdr:row>
      <xdr:rowOff>0</xdr:rowOff>
    </xdr:from>
    <xdr:to>
      <xdr:col>3</xdr:col>
      <xdr:colOff>152400</xdr:colOff>
      <xdr:row>135</xdr:row>
      <xdr:rowOff>152400</xdr:rowOff>
    </xdr:to>
    <xdr:pic>
      <xdr:nvPicPr>
        <xdr:cNvPr id="18" name="Picture 21" descr="http://int3.damoria.bigpoint.com/px/unit_ram.pn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9906000" y="3810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152400</xdr:colOff>
      <xdr:row>136</xdr:row>
      <xdr:rowOff>152400</xdr:rowOff>
    </xdr:to>
    <xdr:pic>
      <xdr:nvPicPr>
        <xdr:cNvPr id="19" name="Picture 13" descr="http://int3.damoria.bigpoint.com/px/unit_catapult.pn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9906000" y="4000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152400</xdr:colOff>
      <xdr:row>129</xdr:row>
      <xdr:rowOff>152400</xdr:rowOff>
    </xdr:to>
    <xdr:pic>
      <xdr:nvPicPr>
        <xdr:cNvPr id="20" name="Picture 40" descr="http://int3.damoria.bigpoint.com/images/global/icons/unit_bow.png?__cv=ceb1478e6798eb7bcadbe958eb85fd0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906000" y="2667000"/>
          <a:ext cx="152400" cy="1524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161925</xdr:rowOff>
    </xdr:from>
    <xdr:to>
      <xdr:col>22</xdr:col>
      <xdr:colOff>19050</xdr:colOff>
      <xdr:row>49</xdr:row>
      <xdr:rowOff>123825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37"/>
  <sheetViews>
    <sheetView tabSelected="1" workbookViewId="0">
      <selection activeCell="C15" sqref="C15"/>
    </sheetView>
  </sheetViews>
  <sheetFormatPr baseColWidth="10" defaultRowHeight="15"/>
  <cols>
    <col min="1" max="1" width="3.7109375" style="13" customWidth="1"/>
    <col min="2" max="2" width="35" customWidth="1"/>
    <col min="3" max="3" width="5.5703125" style="1" customWidth="1"/>
    <col min="4" max="7" width="11.42578125" style="1"/>
    <col min="8" max="8" width="13.42578125" customWidth="1"/>
  </cols>
  <sheetData>
    <row r="2" spans="1:8">
      <c r="A2" s="13" t="s">
        <v>48</v>
      </c>
    </row>
    <row r="3" spans="1:8">
      <c r="B3" t="s">
        <v>0</v>
      </c>
      <c r="C3" s="111">
        <v>74</v>
      </c>
      <c r="D3" s="112" t="s">
        <v>47</v>
      </c>
    </row>
    <row r="4" spans="1:8">
      <c r="B4" t="s">
        <v>1</v>
      </c>
      <c r="C4" s="111">
        <v>75</v>
      </c>
      <c r="D4" s="113"/>
      <c r="E4" s="13" t="s">
        <v>51</v>
      </c>
    </row>
    <row r="5" spans="1:8">
      <c r="B5" t="s">
        <v>2</v>
      </c>
      <c r="C5" s="111">
        <v>72</v>
      </c>
      <c r="D5" s="113"/>
    </row>
    <row r="7" spans="1:8" s="13" customFormat="1">
      <c r="A7" s="13" t="s">
        <v>60</v>
      </c>
      <c r="C7" s="54"/>
      <c r="E7" s="115" t="s">
        <v>79</v>
      </c>
      <c r="F7" s="116"/>
      <c r="G7" s="54"/>
    </row>
    <row r="8" spans="1:8" s="13" customFormat="1">
      <c r="C8" s="54"/>
      <c r="D8" s="87" t="s">
        <v>62</v>
      </c>
      <c r="E8" s="87" t="s">
        <v>80</v>
      </c>
      <c r="F8" s="92" t="s">
        <v>81</v>
      </c>
      <c r="G8" s="54"/>
    </row>
    <row r="9" spans="1:8" s="13" customFormat="1" ht="15" customHeight="1">
      <c r="B9" s="14" t="s">
        <v>58</v>
      </c>
      <c r="C9" s="111">
        <v>76</v>
      </c>
      <c r="D9" s="111">
        <v>5</v>
      </c>
      <c r="E9" s="111" t="s">
        <v>24</v>
      </c>
      <c r="F9" s="111" t="s">
        <v>24</v>
      </c>
      <c r="G9" s="112" t="s">
        <v>47</v>
      </c>
    </row>
    <row r="10" spans="1:8" s="13" customFormat="1" ht="15" customHeight="1">
      <c r="B10" s="14" t="s">
        <v>17</v>
      </c>
      <c r="C10" s="111">
        <v>78</v>
      </c>
      <c r="D10" s="111">
        <v>5</v>
      </c>
      <c r="E10" s="111" t="s">
        <v>24</v>
      </c>
      <c r="F10" s="111" t="s">
        <v>24</v>
      </c>
      <c r="G10" s="113"/>
      <c r="H10" s="13" t="s">
        <v>89</v>
      </c>
    </row>
    <row r="11" spans="1:8" s="13" customFormat="1" ht="15" customHeight="1">
      <c r="B11" s="14" t="s">
        <v>57</v>
      </c>
      <c r="C11" s="111">
        <v>79</v>
      </c>
      <c r="D11" s="111">
        <v>5</v>
      </c>
      <c r="E11" s="111" t="s">
        <v>24</v>
      </c>
      <c r="F11" s="111" t="s">
        <v>24</v>
      </c>
      <c r="G11" s="113"/>
    </row>
    <row r="12" spans="1:8" s="13" customFormat="1">
      <c r="C12" s="54"/>
      <c r="D12" s="54"/>
      <c r="E12" s="54"/>
      <c r="F12" s="54"/>
      <c r="G12" s="54"/>
    </row>
    <row r="13" spans="1:8" s="13" customFormat="1">
      <c r="A13" s="13" t="s">
        <v>49</v>
      </c>
      <c r="C13" s="12"/>
      <c r="D13" s="12"/>
      <c r="E13" s="12"/>
      <c r="F13" s="12"/>
      <c r="G13" s="12"/>
    </row>
    <row r="14" spans="1:8" s="13" customFormat="1" ht="15" customHeight="1">
      <c r="B14" s="14" t="s">
        <v>74</v>
      </c>
      <c r="C14" s="111" t="s">
        <v>53</v>
      </c>
      <c r="D14" s="112" t="s">
        <v>47</v>
      </c>
      <c r="E14" s="12"/>
      <c r="F14" s="12"/>
      <c r="G14" s="12"/>
    </row>
    <row r="15" spans="1:8" s="13" customFormat="1" ht="15" customHeight="1">
      <c r="B15" s="14" t="s">
        <v>25</v>
      </c>
      <c r="C15" s="111" t="s">
        <v>53</v>
      </c>
      <c r="D15" s="113"/>
      <c r="E15" s="13" t="s">
        <v>50</v>
      </c>
      <c r="F15" s="12"/>
      <c r="G15" s="12"/>
    </row>
    <row r="16" spans="1:8" s="13" customFormat="1" ht="15" customHeight="1">
      <c r="B16" s="14" t="s">
        <v>26</v>
      </c>
      <c r="C16" s="111" t="s">
        <v>24</v>
      </c>
      <c r="D16" s="113"/>
      <c r="E16" s="12"/>
      <c r="F16" s="12"/>
      <c r="G16" s="12"/>
    </row>
    <row r="17" spans="1:14" s="11" customFormat="1">
      <c r="B17" s="14"/>
      <c r="C17" s="16"/>
      <c r="D17" s="10"/>
      <c r="E17" s="10"/>
      <c r="F17" s="10"/>
      <c r="G17" s="10"/>
    </row>
    <row r="18" spans="1:14" s="13" customFormat="1" ht="28.5">
      <c r="A18" s="13" t="s">
        <v>30</v>
      </c>
      <c r="C18" s="12"/>
      <c r="D18" s="12"/>
      <c r="E18" s="12"/>
      <c r="F18" s="12"/>
      <c r="G18" s="43"/>
    </row>
    <row r="19" spans="1:14" s="11" customFormat="1">
      <c r="B19" s="14" t="s">
        <v>31</v>
      </c>
      <c r="C19" s="111" t="s">
        <v>24</v>
      </c>
      <c r="D19" s="10"/>
      <c r="E19" s="10"/>
      <c r="F19" s="10"/>
      <c r="G19" s="10"/>
    </row>
    <row r="20" spans="1:14" s="13" customFormat="1">
      <c r="B20" s="14" t="s">
        <v>32</v>
      </c>
      <c r="C20" s="111" t="s">
        <v>24</v>
      </c>
      <c r="D20" s="12"/>
      <c r="E20" s="12"/>
      <c r="F20" s="12"/>
      <c r="G20" s="12"/>
    </row>
    <row r="22" spans="1:14">
      <c r="B22" s="6" t="s">
        <v>42</v>
      </c>
    </row>
    <row r="23" spans="1:14">
      <c r="D23" s="7" t="s">
        <v>4</v>
      </c>
      <c r="E23" s="7" t="s">
        <v>5</v>
      </c>
      <c r="F23" s="7" t="s">
        <v>6</v>
      </c>
      <c r="G23" s="7" t="s">
        <v>7</v>
      </c>
      <c r="H23" s="7" t="s">
        <v>12</v>
      </c>
      <c r="I23" s="7" t="s">
        <v>11</v>
      </c>
      <c r="J23" s="7" t="s">
        <v>10</v>
      </c>
      <c r="K23" s="7" t="s">
        <v>13</v>
      </c>
      <c r="L23" s="7" t="s">
        <v>8</v>
      </c>
      <c r="M23" s="7" t="s">
        <v>14</v>
      </c>
      <c r="N23" s="7" t="s">
        <v>9</v>
      </c>
    </row>
    <row r="24" spans="1:14">
      <c r="B24" s="42" t="s">
        <v>43</v>
      </c>
      <c r="D24" s="18">
        <f>Donnees!D122</f>
        <v>26374</v>
      </c>
      <c r="E24" s="18">
        <f>Donnees!E122</f>
        <v>13188</v>
      </c>
      <c r="F24" s="18">
        <f>Donnees!F122</f>
        <v>17584</v>
      </c>
      <c r="G24" s="18">
        <f>Donnees!G122</f>
        <v>11722</v>
      </c>
      <c r="H24" s="18">
        <f>Donnees!H122</f>
        <v>0</v>
      </c>
      <c r="I24" s="18">
        <f>Donnees!I122</f>
        <v>21820</v>
      </c>
      <c r="J24" s="18">
        <f>Donnees!J122</f>
        <v>9092</v>
      </c>
      <c r="K24" s="18">
        <f>Donnees!K122</f>
        <v>6820</v>
      </c>
      <c r="L24" s="18">
        <f>Donnees!L122</f>
        <v>0</v>
      </c>
      <c r="M24" s="18">
        <f>Donnees!M122</f>
        <v>4950</v>
      </c>
      <c r="N24" s="18">
        <f>Donnees!N122</f>
        <v>4304</v>
      </c>
    </row>
    <row r="25" spans="1:14" s="13" customFormat="1">
      <c r="B25" s="42" t="s">
        <v>44</v>
      </c>
      <c r="D25" s="18">
        <f>D24*30</f>
        <v>791220</v>
      </c>
      <c r="E25" s="18">
        <f t="shared" ref="E25:N25" si="0">E24*30</f>
        <v>395640</v>
      </c>
      <c r="F25" s="18">
        <f t="shared" si="0"/>
        <v>527520</v>
      </c>
      <c r="G25" s="18">
        <f t="shared" si="0"/>
        <v>351660</v>
      </c>
      <c r="H25" s="18">
        <f t="shared" si="0"/>
        <v>0</v>
      </c>
      <c r="I25" s="18">
        <f t="shared" si="0"/>
        <v>654600</v>
      </c>
      <c r="J25" s="18">
        <f t="shared" si="0"/>
        <v>272760</v>
      </c>
      <c r="K25" s="18">
        <f t="shared" si="0"/>
        <v>204600</v>
      </c>
      <c r="L25" s="18">
        <f t="shared" si="0"/>
        <v>0</v>
      </c>
      <c r="M25" s="18">
        <f t="shared" si="0"/>
        <v>148500</v>
      </c>
      <c r="N25" s="18">
        <f t="shared" si="0"/>
        <v>129120</v>
      </c>
    </row>
    <row r="27" spans="1:14">
      <c r="B27" s="6" t="s">
        <v>46</v>
      </c>
    </row>
    <row r="28" spans="1:14">
      <c r="D28" s="114" t="s">
        <v>15</v>
      </c>
      <c r="E28" s="114"/>
      <c r="F28" s="114" t="s">
        <v>16</v>
      </c>
      <c r="G28" s="114"/>
      <c r="H28" s="114" t="s">
        <v>17</v>
      </c>
      <c r="I28" s="114"/>
    </row>
    <row r="29" spans="1:14">
      <c r="B29" s="41" t="s">
        <v>45</v>
      </c>
      <c r="D29" s="117">
        <f>Donnees!I139/24</f>
        <v>504730.5</v>
      </c>
      <c r="E29" s="118"/>
      <c r="F29" s="117">
        <f>Donnees!J139/24</f>
        <v>654520</v>
      </c>
      <c r="G29" s="118"/>
      <c r="H29" s="117">
        <f>Donnees!K139/24</f>
        <v>865571.91666666663</v>
      </c>
      <c r="I29" s="118"/>
    </row>
    <row r="31" spans="1:14">
      <c r="D31" s="114" t="s">
        <v>56</v>
      </c>
      <c r="E31" s="114"/>
      <c r="F31" s="114" t="s">
        <v>17</v>
      </c>
      <c r="G31" s="114"/>
      <c r="H31" s="114" t="s">
        <v>57</v>
      </c>
      <c r="I31" s="114"/>
    </row>
    <row r="32" spans="1:14">
      <c r="B32" s="41" t="s">
        <v>54</v>
      </c>
      <c r="D32" s="120">
        <f>Donnees!Q108</f>
        <v>70</v>
      </c>
      <c r="E32" s="121"/>
      <c r="F32" s="120">
        <f>Donnees!R108</f>
        <v>72</v>
      </c>
      <c r="G32" s="121"/>
      <c r="H32" s="120">
        <f>Donnees!S108</f>
        <v>75</v>
      </c>
      <c r="I32" s="121"/>
    </row>
    <row r="33" spans="1:9">
      <c r="B33" s="41" t="s">
        <v>55</v>
      </c>
      <c r="D33" s="119">
        <f>Donnees!Q120</f>
        <v>73</v>
      </c>
      <c r="E33" s="119"/>
      <c r="F33" s="119">
        <f>Donnees!R120</f>
        <v>75</v>
      </c>
      <c r="G33" s="119"/>
      <c r="H33" s="119">
        <f>Donnees!S120</f>
        <v>78</v>
      </c>
      <c r="I33" s="119"/>
    </row>
    <row r="35" spans="1:9">
      <c r="A35"/>
      <c r="B35" s="6" t="s">
        <v>90</v>
      </c>
      <c r="C35"/>
      <c r="D35" s="86"/>
      <c r="E35" s="86"/>
      <c r="F35" s="86"/>
      <c r="G35" s="86"/>
      <c r="H35" s="86"/>
      <c r="I35" s="13"/>
    </row>
    <row r="36" spans="1:9">
      <c r="A36"/>
      <c r="C36"/>
      <c r="D36" s="114" t="s">
        <v>15</v>
      </c>
      <c r="E36" s="114"/>
      <c r="F36" s="114" t="s">
        <v>16</v>
      </c>
      <c r="G36" s="114"/>
      <c r="H36" s="114" t="s">
        <v>17</v>
      </c>
      <c r="I36" s="114"/>
    </row>
    <row r="37" spans="1:9">
      <c r="A37"/>
      <c r="C37"/>
      <c r="D37" s="117">
        <f>24*Donnees!Q105-Donnees!I139</f>
        <v>11283237.000000004</v>
      </c>
      <c r="E37" s="118"/>
      <c r="F37" s="117">
        <f>24*Donnees!R105-Donnees!J139</f>
        <v>12601659</v>
      </c>
      <c r="G37" s="118"/>
      <c r="H37" s="117">
        <f>24*Donnees!S105-Donnees!K139</f>
        <v>10367450</v>
      </c>
      <c r="I37" s="118"/>
    </row>
  </sheetData>
  <sheetProtection password="DBE5" sheet="1" objects="1" scenarios="1" selectLockedCells="1"/>
  <mergeCells count="25">
    <mergeCell ref="D36:E36"/>
    <mergeCell ref="F36:G36"/>
    <mergeCell ref="H36:I36"/>
    <mergeCell ref="D37:E37"/>
    <mergeCell ref="F37:G37"/>
    <mergeCell ref="H37:I37"/>
    <mergeCell ref="D29:E29"/>
    <mergeCell ref="F29:G29"/>
    <mergeCell ref="H29:I29"/>
    <mergeCell ref="D33:E33"/>
    <mergeCell ref="F33:G33"/>
    <mergeCell ref="H33:I33"/>
    <mergeCell ref="D31:E31"/>
    <mergeCell ref="F31:G31"/>
    <mergeCell ref="H31:I31"/>
    <mergeCell ref="D32:E32"/>
    <mergeCell ref="F32:G32"/>
    <mergeCell ref="H32:I32"/>
    <mergeCell ref="D3:D5"/>
    <mergeCell ref="D14:D16"/>
    <mergeCell ref="D28:E28"/>
    <mergeCell ref="F28:G28"/>
    <mergeCell ref="H28:I28"/>
    <mergeCell ref="E7:F7"/>
    <mergeCell ref="G9:G11"/>
  </mergeCells>
  <conditionalFormatting sqref="D32:E32">
    <cfRule type="cellIs" dxfId="6" priority="3" operator="greaterThan">
      <formula>$C$9</formula>
    </cfRule>
    <cfRule type="cellIs" dxfId="5" priority="6" operator="lessThanOrEqual">
      <formula>$C$9</formula>
    </cfRule>
    <cfRule type="cellIs" dxfId="4" priority="7" operator="greaterThanOrEqual">
      <formula>$C$9</formula>
    </cfRule>
  </conditionalFormatting>
  <conditionalFormatting sqref="F32:G32">
    <cfRule type="cellIs" dxfId="3" priority="2" operator="greaterThan">
      <formula>$C$10</formula>
    </cfRule>
    <cfRule type="cellIs" dxfId="2" priority="5" operator="lessThanOrEqual">
      <formula>$C$10</formula>
    </cfRule>
  </conditionalFormatting>
  <conditionalFormatting sqref="H32:I32">
    <cfRule type="cellIs" dxfId="1" priority="1" operator="greaterThan">
      <formula>$C$11</formula>
    </cfRule>
    <cfRule type="cellIs" dxfId="0" priority="4" operator="lessThanOrEqual">
      <formula>$C$11</formula>
    </cfRule>
  </conditionalFormatting>
  <dataValidations count="7">
    <dataValidation type="list" allowBlank="1" showInputMessage="1" showErrorMessage="1" sqref="C19:C20 C14:C17 E9:F11">
      <formula1>List_oui_non</formula1>
    </dataValidation>
    <dataValidation type="list" allowBlank="1" showInputMessage="1" showErrorMessage="1" sqref="D9:D11">
      <formula1>Nbr_Etoile</formula1>
    </dataValidation>
    <dataValidation type="list" allowBlank="1" showInputMessage="1" showErrorMessage="1" sqref="C5">
      <formula1>Ma_liste_cata</formula1>
    </dataValidation>
    <dataValidation type="list" allowBlank="1" showInputMessage="1" showErrorMessage="1" promptTitle="Test" sqref="C3">
      <formula1>Ma_liste_baraque</formula1>
    </dataValidation>
    <dataValidation type="list" allowBlank="1" showInputMessage="1" showErrorMessage="1" sqref="C4">
      <formula1>Ma_liste_ecurie</formula1>
    </dataValidation>
    <dataValidation type="list" allowBlank="1" showInputMessage="1" showErrorMessage="1" promptTitle="Test" sqref="C9">
      <formula1>Lvl_MP</formula1>
    </dataValidation>
    <dataValidation type="list" allowBlank="1" showInputMessage="1" showErrorMessage="1" sqref="C10:C11">
      <formula1>Lvl_MP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144"/>
  <sheetViews>
    <sheetView workbookViewId="0">
      <selection activeCell="G136" sqref="G136"/>
    </sheetView>
  </sheetViews>
  <sheetFormatPr baseColWidth="10" defaultRowHeight="15"/>
  <cols>
    <col min="1" max="2" width="11.42578125" style="13"/>
    <col min="8" max="8" width="15.5703125" bestFit="1" customWidth="1"/>
    <col min="12" max="12" width="15.5703125" bestFit="1" customWidth="1"/>
    <col min="15" max="15" width="11.42578125" style="13"/>
    <col min="16" max="16" width="20.7109375" customWidth="1"/>
    <col min="17" max="19" width="20.7109375" style="13" customWidth="1"/>
    <col min="20" max="20" width="20.7109375" customWidth="1"/>
  </cols>
  <sheetData>
    <row r="1" spans="1:21">
      <c r="C1" s="1"/>
      <c r="D1" s="1"/>
      <c r="E1" s="1"/>
      <c r="F1" s="1"/>
      <c r="G1" s="1"/>
      <c r="H1" s="1"/>
      <c r="J1" s="1"/>
    </row>
    <row r="2" spans="1:21">
      <c r="C2" s="52" t="s">
        <v>53</v>
      </c>
      <c r="D2" s="1"/>
      <c r="E2" s="1"/>
      <c r="F2" s="1"/>
      <c r="G2" s="1"/>
      <c r="H2" s="1"/>
      <c r="J2" s="1"/>
    </row>
    <row r="3" spans="1:21">
      <c r="C3" s="12" t="s">
        <v>24</v>
      </c>
      <c r="D3" s="1"/>
      <c r="E3" s="1"/>
      <c r="F3" s="1"/>
      <c r="G3" s="1"/>
      <c r="H3" s="1"/>
      <c r="J3" s="1"/>
    </row>
    <row r="4" spans="1:21" ht="15.75" thickBot="1">
      <c r="C4" s="1"/>
      <c r="D4" s="1"/>
      <c r="E4" s="1"/>
      <c r="F4" s="1"/>
      <c r="G4" s="1"/>
      <c r="H4" s="1"/>
      <c r="J4" s="1"/>
    </row>
    <row r="5" spans="1:21">
      <c r="A5" s="129" t="s">
        <v>3</v>
      </c>
      <c r="B5" s="142"/>
      <c r="C5" s="143"/>
      <c r="D5" s="129" t="s">
        <v>41</v>
      </c>
      <c r="E5" s="130"/>
      <c r="F5" s="130"/>
      <c r="G5" s="130"/>
      <c r="H5" s="130"/>
      <c r="I5" s="131"/>
      <c r="J5" s="131"/>
      <c r="K5" s="131"/>
      <c r="L5" s="131"/>
      <c r="M5" s="131"/>
      <c r="N5" s="132"/>
      <c r="O5" s="45"/>
      <c r="P5" s="129" t="s">
        <v>59</v>
      </c>
      <c r="Q5" s="142"/>
      <c r="R5" s="142"/>
      <c r="S5" s="147"/>
      <c r="T5" s="45"/>
      <c r="U5" s="144" t="s">
        <v>61</v>
      </c>
    </row>
    <row r="6" spans="1:21">
      <c r="A6" s="22" t="s">
        <v>38</v>
      </c>
      <c r="B6" s="20" t="s">
        <v>39</v>
      </c>
      <c r="C6" s="27" t="s">
        <v>40</v>
      </c>
      <c r="D6" s="22"/>
      <c r="E6" s="20"/>
      <c r="F6" s="20"/>
      <c r="G6" s="20"/>
      <c r="H6" s="20" t="s">
        <v>12</v>
      </c>
      <c r="I6" s="20"/>
      <c r="J6" s="20"/>
      <c r="K6" s="20"/>
      <c r="L6" s="20" t="s">
        <v>8</v>
      </c>
      <c r="M6" s="20"/>
      <c r="N6" s="23"/>
      <c r="O6" s="46" t="s">
        <v>52</v>
      </c>
      <c r="P6" s="30" t="s">
        <v>63</v>
      </c>
      <c r="Q6" s="20" t="s">
        <v>64</v>
      </c>
      <c r="R6" s="20" t="s">
        <v>65</v>
      </c>
      <c r="S6" s="23" t="s">
        <v>66</v>
      </c>
      <c r="T6" s="46"/>
      <c r="U6" s="145"/>
    </row>
    <row r="7" spans="1:21">
      <c r="A7" s="24" t="s">
        <v>23</v>
      </c>
      <c r="B7" s="21" t="s">
        <v>23</v>
      </c>
      <c r="C7" s="28" t="s">
        <v>23</v>
      </c>
      <c r="D7" s="49"/>
      <c r="E7" s="50"/>
      <c r="F7" s="50"/>
      <c r="G7" s="50"/>
      <c r="H7" s="50"/>
      <c r="I7" s="50"/>
      <c r="J7" s="50"/>
      <c r="K7" s="50"/>
      <c r="L7" s="50"/>
      <c r="M7" s="50"/>
      <c r="N7" s="51"/>
      <c r="O7" s="46">
        <v>2</v>
      </c>
      <c r="P7" s="75"/>
      <c r="Q7" s="76">
        <f>P7*(1+'Page principale'!$D$9*0.05)</f>
        <v>0</v>
      </c>
      <c r="R7" s="76">
        <f>P7*(1+'Page principale'!$D$10*0.05)</f>
        <v>0</v>
      </c>
      <c r="S7" s="78">
        <f>P7*(1+'Page principale'!$D$11*0.05)</f>
        <v>0</v>
      </c>
      <c r="T7" s="72"/>
      <c r="U7" s="73">
        <v>0</v>
      </c>
    </row>
    <row r="8" spans="1:21">
      <c r="A8" s="24" t="s">
        <v>23</v>
      </c>
      <c r="B8" s="21">
        <v>3</v>
      </c>
      <c r="C8" s="28">
        <v>3</v>
      </c>
      <c r="D8" s="57">
        <v>132</v>
      </c>
      <c r="E8" s="58">
        <v>66</v>
      </c>
      <c r="F8" s="58">
        <v>88</v>
      </c>
      <c r="G8" s="58">
        <v>59</v>
      </c>
      <c r="H8" s="58">
        <v>72</v>
      </c>
      <c r="I8" s="59">
        <v>106</v>
      </c>
      <c r="J8" s="59">
        <v>44</v>
      </c>
      <c r="K8" s="59">
        <v>33</v>
      </c>
      <c r="L8" s="58">
        <v>40</v>
      </c>
      <c r="M8" s="59">
        <v>27</v>
      </c>
      <c r="N8" s="60">
        <v>23</v>
      </c>
      <c r="O8" s="46">
        <v>3</v>
      </c>
      <c r="P8" s="85">
        <v>260</v>
      </c>
      <c r="Q8" s="76">
        <f>P8*(1+'Page principale'!$D$9*0.05)*(1+$V$126)</f>
        <v>357.50000000000006</v>
      </c>
      <c r="R8" s="76">
        <f>P8*(1+'Page principale'!$D$10*0.05)*(1+$V$127)</f>
        <v>357.50000000000006</v>
      </c>
      <c r="S8" s="78">
        <f>P8*(1+'Page principale'!$D$11*0.05)*(1+$V$128)</f>
        <v>357.50000000000006</v>
      </c>
      <c r="T8" s="72"/>
      <c r="U8" s="73">
        <v>1</v>
      </c>
    </row>
    <row r="9" spans="1:21">
      <c r="A9" s="24" t="s">
        <v>23</v>
      </c>
      <c r="B9" s="21">
        <v>4</v>
      </c>
      <c r="C9" s="28">
        <v>4</v>
      </c>
      <c r="D9" s="57">
        <v>137</v>
      </c>
      <c r="E9" s="58">
        <v>69</v>
      </c>
      <c r="F9" s="58">
        <v>91</v>
      </c>
      <c r="G9" s="58">
        <v>61</v>
      </c>
      <c r="H9" s="58">
        <v>75</v>
      </c>
      <c r="I9" s="58">
        <v>110</v>
      </c>
      <c r="J9" s="58">
        <v>46</v>
      </c>
      <c r="K9" s="58">
        <v>35</v>
      </c>
      <c r="L9" s="58">
        <v>41</v>
      </c>
      <c r="M9" s="58">
        <v>28</v>
      </c>
      <c r="N9" s="61">
        <v>24</v>
      </c>
      <c r="O9" s="46">
        <v>4</v>
      </c>
      <c r="P9" s="85">
        <v>312</v>
      </c>
      <c r="Q9" s="76">
        <f>P9*(1+'Page principale'!$D$9*0.05)*(1+$V$126)</f>
        <v>429.00000000000006</v>
      </c>
      <c r="R9" s="76">
        <f>P9*(1+'Page principale'!$D$10*0.05)*(1+$V$127)</f>
        <v>429.00000000000006</v>
      </c>
      <c r="S9" s="78">
        <f>P9*(1+'Page principale'!$D$11*0.05)*(1+$V$128)</f>
        <v>429.00000000000006</v>
      </c>
      <c r="T9" s="72"/>
      <c r="U9" s="73">
        <v>2</v>
      </c>
    </row>
    <row r="10" spans="1:21">
      <c r="A10" s="24" t="s">
        <v>23</v>
      </c>
      <c r="B10" s="21">
        <v>5</v>
      </c>
      <c r="C10" s="28">
        <v>5</v>
      </c>
      <c r="D10" s="57">
        <v>142</v>
      </c>
      <c r="E10" s="58">
        <v>71</v>
      </c>
      <c r="F10" s="58">
        <v>95</v>
      </c>
      <c r="G10" s="58">
        <v>63</v>
      </c>
      <c r="H10" s="58">
        <v>78</v>
      </c>
      <c r="I10" s="58">
        <v>113</v>
      </c>
      <c r="J10" s="58">
        <v>48</v>
      </c>
      <c r="K10" s="58">
        <v>36</v>
      </c>
      <c r="L10" s="58">
        <v>43</v>
      </c>
      <c r="M10" s="58">
        <v>29</v>
      </c>
      <c r="N10" s="61">
        <v>25</v>
      </c>
      <c r="O10" s="46">
        <v>5</v>
      </c>
      <c r="P10" s="85">
        <v>375</v>
      </c>
      <c r="Q10" s="76">
        <f>P10*(1+'Page principale'!$D$9*0.05)*(1+$V$126)</f>
        <v>515.625</v>
      </c>
      <c r="R10" s="76">
        <f>P10*(1+'Page principale'!$D$10*0.05)*(1+$V$127)</f>
        <v>515.625</v>
      </c>
      <c r="S10" s="78">
        <f>P10*(1+'Page principale'!$D$11*0.05)*(1+$V$128)</f>
        <v>515.625</v>
      </c>
      <c r="T10" s="72"/>
      <c r="U10" s="73">
        <v>3</v>
      </c>
    </row>
    <row r="11" spans="1:21">
      <c r="A11" s="24" t="s">
        <v>23</v>
      </c>
      <c r="B11" s="21">
        <v>6</v>
      </c>
      <c r="C11" s="28">
        <v>6</v>
      </c>
      <c r="D11" s="57">
        <v>147</v>
      </c>
      <c r="E11" s="58">
        <v>74</v>
      </c>
      <c r="F11" s="58">
        <v>98</v>
      </c>
      <c r="G11" s="58">
        <v>66</v>
      </c>
      <c r="H11" s="58">
        <v>80</v>
      </c>
      <c r="I11" s="58">
        <v>118</v>
      </c>
      <c r="J11" s="58">
        <v>49</v>
      </c>
      <c r="K11" s="58">
        <v>37</v>
      </c>
      <c r="L11" s="58">
        <v>44</v>
      </c>
      <c r="M11" s="58">
        <v>30</v>
      </c>
      <c r="N11" s="61">
        <v>26</v>
      </c>
      <c r="O11" s="46">
        <v>6</v>
      </c>
      <c r="P11" s="85">
        <v>450</v>
      </c>
      <c r="Q11" s="76">
        <f>P11*(1+'Page principale'!$D$9*0.05)*(1+$V$126)</f>
        <v>618.75</v>
      </c>
      <c r="R11" s="76">
        <f>P11*(1+'Page principale'!$D$10*0.05)*(1+$V$127)</f>
        <v>618.75</v>
      </c>
      <c r="S11" s="78">
        <f>P11*(1+'Page principale'!$D$11*0.05)*(1+$V$128)</f>
        <v>618.75</v>
      </c>
      <c r="T11" s="72"/>
      <c r="U11" s="73">
        <v>4</v>
      </c>
    </row>
    <row r="12" spans="1:21" ht="15.75" thickBot="1">
      <c r="A12" s="24" t="s">
        <v>23</v>
      </c>
      <c r="B12" s="21">
        <v>7</v>
      </c>
      <c r="C12" s="28">
        <v>7</v>
      </c>
      <c r="D12" s="57">
        <v>152</v>
      </c>
      <c r="E12" s="58">
        <v>76</v>
      </c>
      <c r="F12" s="58">
        <v>102</v>
      </c>
      <c r="G12" s="58">
        <v>68</v>
      </c>
      <c r="H12" s="58">
        <v>83</v>
      </c>
      <c r="I12" s="58">
        <v>122</v>
      </c>
      <c r="J12" s="58">
        <v>51</v>
      </c>
      <c r="K12" s="58">
        <v>38</v>
      </c>
      <c r="L12" s="58">
        <v>46</v>
      </c>
      <c r="M12" s="58">
        <v>31</v>
      </c>
      <c r="N12" s="61">
        <v>27</v>
      </c>
      <c r="O12" s="46">
        <v>7</v>
      </c>
      <c r="P12" s="85">
        <v>540</v>
      </c>
      <c r="Q12" s="76">
        <f>P12*(1+'Page principale'!$D$9*0.05)*(1+$V$126)</f>
        <v>742.50000000000011</v>
      </c>
      <c r="R12" s="76">
        <f>P12*(1+'Page principale'!$D$10*0.05)*(1+$V$127)</f>
        <v>742.50000000000011</v>
      </c>
      <c r="S12" s="78">
        <f>P12*(1+'Page principale'!$D$11*0.05)*(1+$V$128)</f>
        <v>742.50000000000011</v>
      </c>
      <c r="T12" s="72"/>
      <c r="U12" s="74">
        <v>5</v>
      </c>
    </row>
    <row r="13" spans="1:21">
      <c r="A13" s="24" t="s">
        <v>23</v>
      </c>
      <c r="B13" s="21">
        <v>8</v>
      </c>
      <c r="C13" s="28">
        <v>8</v>
      </c>
      <c r="D13" s="57">
        <v>158</v>
      </c>
      <c r="E13" s="58">
        <v>79</v>
      </c>
      <c r="F13" s="58">
        <v>106</v>
      </c>
      <c r="G13" s="58">
        <v>71</v>
      </c>
      <c r="H13" s="58">
        <v>87</v>
      </c>
      <c r="I13" s="58">
        <v>127</v>
      </c>
      <c r="J13" s="58">
        <v>53</v>
      </c>
      <c r="K13" s="58">
        <v>40</v>
      </c>
      <c r="L13" s="58">
        <v>48</v>
      </c>
      <c r="M13" s="58">
        <v>32</v>
      </c>
      <c r="N13" s="61">
        <v>28</v>
      </c>
      <c r="O13" s="46">
        <v>8</v>
      </c>
      <c r="P13" s="85">
        <v>648</v>
      </c>
      <c r="Q13" s="76">
        <f>P13*(1+'Page principale'!$D$9*0.05)*(1+$V$126)</f>
        <v>891.00000000000011</v>
      </c>
      <c r="R13" s="76">
        <f>P13*(1+'Page principale'!$D$10*0.05)*(1+$V$127)</f>
        <v>891.00000000000011</v>
      </c>
      <c r="S13" s="78">
        <f>P13*(1+'Page principale'!$D$11*0.05)*(1+$V$128)</f>
        <v>891.00000000000011</v>
      </c>
      <c r="T13" s="72"/>
    </row>
    <row r="14" spans="1:21">
      <c r="A14" s="24" t="s">
        <v>23</v>
      </c>
      <c r="B14" s="21">
        <v>9</v>
      </c>
      <c r="C14" s="28">
        <v>9</v>
      </c>
      <c r="D14" s="57">
        <v>163</v>
      </c>
      <c r="E14" s="58">
        <v>82</v>
      </c>
      <c r="F14" s="58">
        <v>109</v>
      </c>
      <c r="G14" s="58">
        <v>73</v>
      </c>
      <c r="H14" s="58">
        <v>89</v>
      </c>
      <c r="I14" s="58">
        <v>130</v>
      </c>
      <c r="J14" s="58">
        <v>55</v>
      </c>
      <c r="K14" s="58">
        <v>41</v>
      </c>
      <c r="L14" s="58">
        <v>49</v>
      </c>
      <c r="M14" s="58">
        <v>33</v>
      </c>
      <c r="N14" s="61">
        <v>29</v>
      </c>
      <c r="O14" s="46">
        <v>9</v>
      </c>
      <c r="P14" s="85">
        <v>778</v>
      </c>
      <c r="Q14" s="76">
        <f>P14*(1+'Page principale'!$D$9*0.05)*(1+$V$126)</f>
        <v>1069.75</v>
      </c>
      <c r="R14" s="76">
        <f>P14*(1+'Page principale'!$D$10*0.05)*(1+$V$127)</f>
        <v>1069.75</v>
      </c>
      <c r="S14" s="78">
        <f>P14*(1+'Page principale'!$D$11*0.05)*(1+$V$128)</f>
        <v>1069.75</v>
      </c>
      <c r="T14" s="72"/>
    </row>
    <row r="15" spans="1:21">
      <c r="A15" s="24" t="s">
        <v>23</v>
      </c>
      <c r="B15" s="21">
        <v>10</v>
      </c>
      <c r="C15" s="28">
        <v>10</v>
      </c>
      <c r="D15" s="62">
        <v>167</v>
      </c>
      <c r="E15" s="63">
        <v>84</v>
      </c>
      <c r="F15" s="63">
        <v>112</v>
      </c>
      <c r="G15" s="63">
        <v>75</v>
      </c>
      <c r="H15" s="63">
        <v>91</v>
      </c>
      <c r="I15" s="63">
        <v>134</v>
      </c>
      <c r="J15" s="63">
        <v>56</v>
      </c>
      <c r="K15" s="63">
        <v>42</v>
      </c>
      <c r="L15" s="63">
        <v>50</v>
      </c>
      <c r="M15" s="63">
        <v>34</v>
      </c>
      <c r="N15" s="64">
        <v>29</v>
      </c>
      <c r="O15" s="46">
        <v>10</v>
      </c>
      <c r="P15" s="85">
        <v>934</v>
      </c>
      <c r="Q15" s="76">
        <f>P15*(1+'Page principale'!$D$9*0.05)*(1+$V$126)</f>
        <v>1284.25</v>
      </c>
      <c r="R15" s="76">
        <f>P15*(1+'Page principale'!$D$10*0.05)*(1+$V$127)</f>
        <v>1284.25</v>
      </c>
      <c r="S15" s="78">
        <f>P15*(1+'Page principale'!$D$11*0.05)*(1+$V$128)</f>
        <v>1284.25</v>
      </c>
      <c r="T15" s="16"/>
    </row>
    <row r="16" spans="1:21">
      <c r="A16" s="24" t="s">
        <v>23</v>
      </c>
      <c r="B16" s="21">
        <v>11</v>
      </c>
      <c r="C16" s="28">
        <v>11</v>
      </c>
      <c r="D16" s="62">
        <v>172</v>
      </c>
      <c r="E16" s="63">
        <v>86</v>
      </c>
      <c r="F16" s="63">
        <v>115</v>
      </c>
      <c r="G16" s="63">
        <v>77</v>
      </c>
      <c r="H16" s="63">
        <v>94</v>
      </c>
      <c r="I16" s="63">
        <v>138</v>
      </c>
      <c r="J16" s="63">
        <v>58</v>
      </c>
      <c r="K16" s="63">
        <v>43</v>
      </c>
      <c r="L16" s="63">
        <v>52</v>
      </c>
      <c r="M16" s="63">
        <v>35</v>
      </c>
      <c r="N16" s="64">
        <v>30</v>
      </c>
      <c r="O16" s="46">
        <v>11</v>
      </c>
      <c r="P16" s="85">
        <v>1121</v>
      </c>
      <c r="Q16" s="76">
        <f>P16*(1+'Page principale'!$D$9*0.05)*(1+$V$126)</f>
        <v>1541.3750000000002</v>
      </c>
      <c r="R16" s="76">
        <f>P16*(1+'Page principale'!$D$10*0.05)*(1+$V$127)</f>
        <v>1541.3750000000002</v>
      </c>
      <c r="S16" s="78">
        <f>P16*(1+'Page principale'!$D$11*0.05)*(1+$V$128)</f>
        <v>1541.3750000000002</v>
      </c>
      <c r="T16" s="16"/>
    </row>
    <row r="17" spans="1:20">
      <c r="A17" s="24" t="s">
        <v>23</v>
      </c>
      <c r="B17" s="21">
        <v>12</v>
      </c>
      <c r="C17" s="28">
        <v>12</v>
      </c>
      <c r="D17" s="62">
        <v>177</v>
      </c>
      <c r="E17" s="63">
        <v>89</v>
      </c>
      <c r="F17" s="63">
        <v>118</v>
      </c>
      <c r="G17" s="63">
        <v>79</v>
      </c>
      <c r="H17" s="63">
        <v>97</v>
      </c>
      <c r="I17" s="63">
        <v>142</v>
      </c>
      <c r="J17" s="63">
        <v>59</v>
      </c>
      <c r="K17" s="63">
        <v>45</v>
      </c>
      <c r="L17" s="63">
        <v>53</v>
      </c>
      <c r="M17" s="63">
        <v>36</v>
      </c>
      <c r="N17" s="64">
        <v>31</v>
      </c>
      <c r="O17" s="46">
        <v>12</v>
      </c>
      <c r="P17" s="85">
        <v>1346</v>
      </c>
      <c r="Q17" s="76">
        <f>P17*(1+'Page principale'!$D$9*0.05)*(1+$V$126)</f>
        <v>1850.7500000000002</v>
      </c>
      <c r="R17" s="76">
        <f>P17*(1+'Page principale'!$D$10*0.05)*(1+$V$127)</f>
        <v>1850.7500000000002</v>
      </c>
      <c r="S17" s="78">
        <f>P17*(1+'Page principale'!$D$11*0.05)*(1+$V$128)</f>
        <v>1850.7500000000002</v>
      </c>
      <c r="T17" s="16"/>
    </row>
    <row r="18" spans="1:20">
      <c r="A18" s="24" t="s">
        <v>23</v>
      </c>
      <c r="B18" s="21">
        <v>13</v>
      </c>
      <c r="C18" s="28">
        <v>13</v>
      </c>
      <c r="D18" s="62">
        <v>182</v>
      </c>
      <c r="E18" s="63">
        <v>91</v>
      </c>
      <c r="F18" s="63">
        <v>122</v>
      </c>
      <c r="G18" s="63">
        <v>81</v>
      </c>
      <c r="H18" s="63">
        <v>100</v>
      </c>
      <c r="I18" s="63">
        <v>146</v>
      </c>
      <c r="J18" s="63">
        <v>61</v>
      </c>
      <c r="K18" s="63">
        <v>46</v>
      </c>
      <c r="L18" s="63">
        <v>55</v>
      </c>
      <c r="M18" s="63">
        <v>37</v>
      </c>
      <c r="N18" s="64">
        <v>32</v>
      </c>
      <c r="O18" s="46">
        <v>13</v>
      </c>
      <c r="P18" s="85">
        <v>1616</v>
      </c>
      <c r="Q18" s="76">
        <f>P18*(1+'Page principale'!$D$9*0.05)*(1+$V$126)</f>
        <v>2222</v>
      </c>
      <c r="R18" s="76">
        <f>P18*(1+'Page principale'!$D$10*0.05)*(1+$V$127)</f>
        <v>2222</v>
      </c>
      <c r="S18" s="78">
        <f>P18*(1+'Page principale'!$D$11*0.05)*(1+$V$128)</f>
        <v>2222</v>
      </c>
      <c r="T18" s="16"/>
    </row>
    <row r="19" spans="1:20">
      <c r="A19" s="24" t="s">
        <v>23</v>
      </c>
      <c r="B19" s="21">
        <v>14</v>
      </c>
      <c r="C19" s="28">
        <v>14</v>
      </c>
      <c r="D19" s="62">
        <v>188</v>
      </c>
      <c r="E19" s="63">
        <v>94</v>
      </c>
      <c r="F19" s="63">
        <v>125</v>
      </c>
      <c r="G19" s="63">
        <v>84</v>
      </c>
      <c r="H19" s="63">
        <v>103</v>
      </c>
      <c r="I19" s="63">
        <v>150</v>
      </c>
      <c r="J19" s="63">
        <v>63</v>
      </c>
      <c r="K19" s="63">
        <v>47</v>
      </c>
      <c r="L19" s="63">
        <v>57</v>
      </c>
      <c r="M19" s="63">
        <v>38</v>
      </c>
      <c r="N19" s="64">
        <v>33</v>
      </c>
      <c r="O19" s="46">
        <v>14</v>
      </c>
      <c r="P19" s="85">
        <v>1940</v>
      </c>
      <c r="Q19" s="76">
        <f>P19*(1+'Page principale'!$D$9*0.05)*(1+$V$126)</f>
        <v>2667.5</v>
      </c>
      <c r="R19" s="76">
        <f>P19*(1+'Page principale'!$D$10*0.05)*(1+$V$127)</f>
        <v>2667.5</v>
      </c>
      <c r="S19" s="78">
        <f>P19*(1+'Page principale'!$D$11*0.05)*(1+$V$128)</f>
        <v>2667.5</v>
      </c>
      <c r="T19" s="16"/>
    </row>
    <row r="20" spans="1:20">
      <c r="A20" s="24">
        <v>15</v>
      </c>
      <c r="B20" s="21">
        <v>15</v>
      </c>
      <c r="C20" s="28">
        <v>15</v>
      </c>
      <c r="D20" s="36">
        <v>194</v>
      </c>
      <c r="E20" s="35">
        <v>97</v>
      </c>
      <c r="F20" s="35">
        <v>130</v>
      </c>
      <c r="G20" s="35">
        <v>87</v>
      </c>
      <c r="H20" s="63">
        <v>106</v>
      </c>
      <c r="I20" s="63">
        <v>155</v>
      </c>
      <c r="J20" s="63">
        <v>65</v>
      </c>
      <c r="K20" s="63">
        <v>49</v>
      </c>
      <c r="L20" s="63">
        <v>59</v>
      </c>
      <c r="M20" s="63">
        <v>39</v>
      </c>
      <c r="N20" s="64">
        <v>34</v>
      </c>
      <c r="O20" s="46">
        <v>15</v>
      </c>
      <c r="P20" s="85">
        <v>2328</v>
      </c>
      <c r="Q20" s="76">
        <f>P20*(1+'Page principale'!$D$9*0.05)*(1+$V$126)</f>
        <v>3201.0000000000005</v>
      </c>
      <c r="R20" s="76">
        <f>P20*(1+'Page principale'!$D$10*0.05)*(1+$V$127)</f>
        <v>3201.0000000000005</v>
      </c>
      <c r="S20" s="78">
        <f>P20*(1+'Page principale'!$D$11*0.05)*(1+$V$128)</f>
        <v>3201.0000000000005</v>
      </c>
      <c r="T20" s="16"/>
    </row>
    <row r="21" spans="1:20">
      <c r="A21" s="24">
        <v>16</v>
      </c>
      <c r="B21" s="21">
        <v>16</v>
      </c>
      <c r="C21" s="28">
        <v>16</v>
      </c>
      <c r="D21" s="36">
        <v>200</v>
      </c>
      <c r="E21" s="35">
        <v>100</v>
      </c>
      <c r="F21" s="35">
        <v>134</v>
      </c>
      <c r="G21" s="35">
        <v>89</v>
      </c>
      <c r="H21" s="63">
        <v>110</v>
      </c>
      <c r="I21" s="63">
        <v>160</v>
      </c>
      <c r="J21" s="63">
        <v>67</v>
      </c>
      <c r="K21" s="63">
        <v>50</v>
      </c>
      <c r="L21" s="63">
        <v>60</v>
      </c>
      <c r="M21" s="63">
        <v>40</v>
      </c>
      <c r="N21" s="64">
        <v>35</v>
      </c>
      <c r="O21" s="46">
        <v>16</v>
      </c>
      <c r="P21" s="85">
        <v>2608</v>
      </c>
      <c r="Q21" s="76">
        <f>P21*(1+'Page principale'!$D$9*0.05)*(1+$V$126)</f>
        <v>3586.0000000000005</v>
      </c>
      <c r="R21" s="76">
        <f>P21*(1+'Page principale'!$D$10*0.05)*(1+$V$127)</f>
        <v>3586.0000000000005</v>
      </c>
      <c r="S21" s="78">
        <f>P21*(1+'Page principale'!$D$11*0.05)*(1+$V$128)</f>
        <v>3586.0000000000005</v>
      </c>
      <c r="T21" s="16"/>
    </row>
    <row r="22" spans="1:20">
      <c r="A22" s="24">
        <v>17</v>
      </c>
      <c r="B22" s="21">
        <v>17</v>
      </c>
      <c r="C22" s="28">
        <v>17</v>
      </c>
      <c r="D22" s="62">
        <v>207</v>
      </c>
      <c r="E22" s="63">
        <v>104</v>
      </c>
      <c r="F22" s="63">
        <v>138</v>
      </c>
      <c r="G22" s="63">
        <v>92</v>
      </c>
      <c r="H22" s="63">
        <v>113</v>
      </c>
      <c r="I22" s="63">
        <v>166</v>
      </c>
      <c r="J22" s="63">
        <v>69</v>
      </c>
      <c r="K22" s="63">
        <v>52</v>
      </c>
      <c r="L22" s="63">
        <v>63</v>
      </c>
      <c r="M22" s="35">
        <v>42</v>
      </c>
      <c r="N22" s="37">
        <v>36</v>
      </c>
      <c r="O22" s="46">
        <v>17</v>
      </c>
      <c r="P22" s="85">
        <v>2921</v>
      </c>
      <c r="Q22" s="76">
        <f>P22*(1+'Page principale'!$D$9*0.05)*(1+$V$126)</f>
        <v>4016.3750000000005</v>
      </c>
      <c r="R22" s="76">
        <f>P22*(1+'Page principale'!$D$10*0.05)*(1+$V$127)</f>
        <v>4016.3750000000005</v>
      </c>
      <c r="S22" s="78">
        <f>P22*(1+'Page principale'!$D$11*0.05)*(1+$V$128)</f>
        <v>4016.3750000000005</v>
      </c>
      <c r="T22" s="16"/>
    </row>
    <row r="23" spans="1:20">
      <c r="A23" s="24">
        <v>18</v>
      </c>
      <c r="B23" s="21">
        <v>18</v>
      </c>
      <c r="C23" s="28">
        <v>18</v>
      </c>
      <c r="D23" s="62">
        <v>215</v>
      </c>
      <c r="E23" s="63">
        <v>108</v>
      </c>
      <c r="F23" s="63">
        <v>143</v>
      </c>
      <c r="G23" s="63">
        <v>96</v>
      </c>
      <c r="H23" s="63">
        <v>117</v>
      </c>
      <c r="I23" s="63">
        <v>172</v>
      </c>
      <c r="J23" s="63">
        <v>72</v>
      </c>
      <c r="K23" s="63">
        <v>54</v>
      </c>
      <c r="L23" s="63">
        <v>65</v>
      </c>
      <c r="M23" s="63">
        <v>43</v>
      </c>
      <c r="N23" s="64">
        <v>38</v>
      </c>
      <c r="O23" s="46">
        <v>18</v>
      </c>
      <c r="P23" s="85">
        <v>3272</v>
      </c>
      <c r="Q23" s="76">
        <f>P23*(1+'Page principale'!$D$9*0.05)*(1+$V$126)</f>
        <v>4499</v>
      </c>
      <c r="R23" s="76">
        <f>P23*(1+'Page principale'!$D$10*0.05)*(1+$V$127)</f>
        <v>4499</v>
      </c>
      <c r="S23" s="78">
        <f>P23*(1+'Page principale'!$D$11*0.05)*(1+$V$128)</f>
        <v>4499</v>
      </c>
      <c r="T23" s="16"/>
    </row>
    <row r="24" spans="1:20">
      <c r="A24" s="24">
        <v>19</v>
      </c>
      <c r="B24" s="21">
        <v>19</v>
      </c>
      <c r="C24" s="28">
        <v>19</v>
      </c>
      <c r="D24" s="62">
        <v>223</v>
      </c>
      <c r="E24" s="63">
        <v>112</v>
      </c>
      <c r="F24" s="63">
        <v>149</v>
      </c>
      <c r="G24" s="63">
        <v>99</v>
      </c>
      <c r="H24" s="63">
        <v>122</v>
      </c>
      <c r="I24" s="63">
        <v>178</v>
      </c>
      <c r="J24" s="63">
        <v>75</v>
      </c>
      <c r="K24" s="63">
        <v>56</v>
      </c>
      <c r="L24" s="63">
        <v>67</v>
      </c>
      <c r="M24" s="63">
        <v>45</v>
      </c>
      <c r="N24" s="64">
        <v>39</v>
      </c>
      <c r="O24" s="46">
        <v>19</v>
      </c>
      <c r="P24" s="85">
        <v>3665</v>
      </c>
      <c r="Q24" s="76">
        <f>P24*(1+'Page principale'!$D$9*0.05)*(1+$V$126)</f>
        <v>5039.375</v>
      </c>
      <c r="R24" s="76">
        <f>P24*(1+'Page principale'!$D$10*0.05)*(1+$V$127)</f>
        <v>5039.375</v>
      </c>
      <c r="S24" s="78">
        <f>P24*(1+'Page principale'!$D$11*0.05)*(1+$V$128)</f>
        <v>5039.375</v>
      </c>
      <c r="T24" s="16"/>
    </row>
    <row r="25" spans="1:20">
      <c r="A25" s="24">
        <v>20</v>
      </c>
      <c r="B25" s="21">
        <v>20</v>
      </c>
      <c r="C25" s="28">
        <v>20</v>
      </c>
      <c r="D25" s="62">
        <v>231</v>
      </c>
      <c r="E25" s="63">
        <v>116</v>
      </c>
      <c r="F25" s="63">
        <v>154</v>
      </c>
      <c r="G25" s="63">
        <v>103</v>
      </c>
      <c r="H25" s="63">
        <v>126</v>
      </c>
      <c r="I25" s="63">
        <v>185</v>
      </c>
      <c r="J25" s="63">
        <v>77</v>
      </c>
      <c r="K25" s="63">
        <v>58</v>
      </c>
      <c r="L25" s="63">
        <v>70</v>
      </c>
      <c r="M25" s="63">
        <v>47</v>
      </c>
      <c r="N25" s="64">
        <v>41</v>
      </c>
      <c r="O25" s="46">
        <v>20</v>
      </c>
      <c r="P25" s="85">
        <v>4105</v>
      </c>
      <c r="Q25" s="76">
        <f>P25*(1+'Page principale'!$D$9*0.05)*(1+$V$126)</f>
        <v>5644.3750000000009</v>
      </c>
      <c r="R25" s="76">
        <f>P25*(1+'Page principale'!$D$10*0.05)*(1+$V$127)</f>
        <v>5644.3750000000009</v>
      </c>
      <c r="S25" s="78">
        <f>P25*(1+'Page principale'!$D$11*0.05)*(1+$V$128)</f>
        <v>5644.3750000000009</v>
      </c>
      <c r="T25" s="16"/>
    </row>
    <row r="26" spans="1:20">
      <c r="A26" s="24">
        <v>21</v>
      </c>
      <c r="B26" s="21">
        <v>21</v>
      </c>
      <c r="C26" s="28">
        <v>21</v>
      </c>
      <c r="D26" s="62">
        <v>236</v>
      </c>
      <c r="E26" s="63">
        <v>118</v>
      </c>
      <c r="F26" s="63">
        <v>157</v>
      </c>
      <c r="G26" s="63">
        <v>105</v>
      </c>
      <c r="H26" s="63">
        <v>129</v>
      </c>
      <c r="I26" s="35">
        <v>189</v>
      </c>
      <c r="J26" s="35">
        <v>79</v>
      </c>
      <c r="K26" s="35">
        <v>59</v>
      </c>
      <c r="L26" s="63">
        <v>71</v>
      </c>
      <c r="M26" s="63">
        <v>48</v>
      </c>
      <c r="N26" s="64">
        <v>41</v>
      </c>
      <c r="O26" s="46">
        <v>21</v>
      </c>
      <c r="P26" s="85">
        <v>4598</v>
      </c>
      <c r="Q26" s="76">
        <f>P26*(1+'Page principale'!$D$9*0.05)*(1+$V$126)</f>
        <v>6322.2500000000009</v>
      </c>
      <c r="R26" s="76">
        <f>P26*(1+'Page principale'!$D$10*0.05)*(1+$V$127)</f>
        <v>6322.2500000000009</v>
      </c>
      <c r="S26" s="78">
        <f>P26*(1+'Page principale'!$D$11*0.05)*(1+$V$128)</f>
        <v>6322.2500000000009</v>
      </c>
      <c r="T26" s="16"/>
    </row>
    <row r="27" spans="1:20">
      <c r="A27" s="24">
        <v>22</v>
      </c>
      <c r="B27" s="21">
        <v>22</v>
      </c>
      <c r="C27" s="28">
        <v>22</v>
      </c>
      <c r="D27" s="62">
        <v>240</v>
      </c>
      <c r="E27" s="63">
        <v>120</v>
      </c>
      <c r="F27" s="63">
        <v>160</v>
      </c>
      <c r="G27" s="63">
        <v>107</v>
      </c>
      <c r="H27" s="63">
        <v>131</v>
      </c>
      <c r="I27" s="63">
        <v>192</v>
      </c>
      <c r="J27" s="63">
        <v>80</v>
      </c>
      <c r="K27" s="63">
        <v>60</v>
      </c>
      <c r="L27" s="63">
        <v>72</v>
      </c>
      <c r="M27" s="63">
        <v>48</v>
      </c>
      <c r="N27" s="64">
        <v>42</v>
      </c>
      <c r="O27" s="46">
        <v>22</v>
      </c>
      <c r="P27" s="85">
        <v>5150</v>
      </c>
      <c r="Q27" s="76">
        <f>P27*(1+'Page principale'!$D$9*0.05)*(1+$V$126)</f>
        <v>7081.2500000000009</v>
      </c>
      <c r="R27" s="76">
        <f>P27*(1+'Page principale'!$D$10*0.05)*(1+$V$127)</f>
        <v>7081.2500000000009</v>
      </c>
      <c r="S27" s="78">
        <f>P27*(1+'Page principale'!$D$11*0.05)*(1+$V$128)</f>
        <v>7081.2500000000009</v>
      </c>
      <c r="T27" s="16"/>
    </row>
    <row r="28" spans="1:20">
      <c r="A28" s="24">
        <v>23</v>
      </c>
      <c r="B28" s="21">
        <v>23</v>
      </c>
      <c r="C28" s="28">
        <v>23</v>
      </c>
      <c r="D28" s="62">
        <v>245</v>
      </c>
      <c r="E28" s="63">
        <v>123</v>
      </c>
      <c r="F28" s="63">
        <v>164</v>
      </c>
      <c r="G28" s="63">
        <v>109</v>
      </c>
      <c r="H28" s="63">
        <v>134</v>
      </c>
      <c r="I28" s="63">
        <v>196</v>
      </c>
      <c r="J28" s="63">
        <v>82</v>
      </c>
      <c r="K28" s="63">
        <v>62</v>
      </c>
      <c r="L28" s="63">
        <v>74</v>
      </c>
      <c r="M28" s="63">
        <v>49</v>
      </c>
      <c r="N28" s="64">
        <v>43</v>
      </c>
      <c r="O28" s="46">
        <v>23</v>
      </c>
      <c r="P28" s="85">
        <v>5769</v>
      </c>
      <c r="Q28" s="76">
        <f>P28*(1+'Page principale'!$D$9*0.05)*(1+$V$126)</f>
        <v>7932.3750000000009</v>
      </c>
      <c r="R28" s="76">
        <f>P28*(1+'Page principale'!$D$10*0.05)*(1+$V$127)</f>
        <v>7932.3750000000009</v>
      </c>
      <c r="S28" s="78">
        <f>P28*(1+'Page principale'!$D$11*0.05)*(1+$V$128)</f>
        <v>7932.3750000000009</v>
      </c>
      <c r="T28" s="16"/>
    </row>
    <row r="29" spans="1:20">
      <c r="A29" s="24">
        <v>24</v>
      </c>
      <c r="B29" s="21">
        <v>24</v>
      </c>
      <c r="C29" s="28">
        <v>24</v>
      </c>
      <c r="D29" s="62">
        <v>250</v>
      </c>
      <c r="E29" s="63">
        <v>125</v>
      </c>
      <c r="F29" s="63">
        <v>167</v>
      </c>
      <c r="G29" s="63">
        <v>112</v>
      </c>
      <c r="H29" s="63">
        <v>137</v>
      </c>
      <c r="I29" s="63">
        <v>200</v>
      </c>
      <c r="J29" s="63">
        <v>84</v>
      </c>
      <c r="K29" s="63">
        <v>63</v>
      </c>
      <c r="L29" s="63">
        <v>75</v>
      </c>
      <c r="M29" s="63">
        <v>50</v>
      </c>
      <c r="N29" s="64">
        <v>44</v>
      </c>
      <c r="O29" s="46">
        <v>24</v>
      </c>
      <c r="P29" s="85">
        <v>6462</v>
      </c>
      <c r="Q29" s="76">
        <f>P29*(1+'Page principale'!$D$9*0.05)*(1+$V$126)</f>
        <v>8885.25</v>
      </c>
      <c r="R29" s="76">
        <f>P29*(1+'Page principale'!$D$10*0.05)*(1+$V$127)</f>
        <v>8885.25</v>
      </c>
      <c r="S29" s="78">
        <f>P29*(1+'Page principale'!$D$11*0.05)*(1+$V$128)</f>
        <v>8885.25</v>
      </c>
      <c r="T29" s="16"/>
    </row>
    <row r="30" spans="1:20">
      <c r="A30" s="24">
        <v>25</v>
      </c>
      <c r="B30" s="21">
        <v>25</v>
      </c>
      <c r="C30" s="28">
        <v>25</v>
      </c>
      <c r="D30" s="62">
        <v>256</v>
      </c>
      <c r="E30" s="63">
        <v>128</v>
      </c>
      <c r="F30" s="63">
        <v>171</v>
      </c>
      <c r="G30" s="63">
        <v>114</v>
      </c>
      <c r="H30" s="63">
        <v>140</v>
      </c>
      <c r="I30" s="63">
        <v>205</v>
      </c>
      <c r="J30" s="63">
        <v>86</v>
      </c>
      <c r="K30" s="63">
        <v>64</v>
      </c>
      <c r="L30" s="63">
        <v>77</v>
      </c>
      <c r="M30" s="63">
        <v>52</v>
      </c>
      <c r="N30" s="64">
        <v>45</v>
      </c>
      <c r="O30" s="46">
        <v>25</v>
      </c>
      <c r="P30" s="85">
        <v>7238</v>
      </c>
      <c r="Q30" s="76">
        <f>P30*(1+'Page principale'!$D$9*0.05)*(1+$V$126)</f>
        <v>9952.25</v>
      </c>
      <c r="R30" s="76">
        <f>P30*(1+'Page principale'!$D$10*0.05)*(1+$V$127)</f>
        <v>9952.25</v>
      </c>
      <c r="S30" s="78">
        <f>P30*(1+'Page principale'!$D$11*0.05)*(1+$V$128)</f>
        <v>9952.25</v>
      </c>
      <c r="T30" s="16"/>
    </row>
    <row r="31" spans="1:20">
      <c r="A31" s="24">
        <v>26</v>
      </c>
      <c r="B31" s="21">
        <v>26</v>
      </c>
      <c r="C31" s="28">
        <v>26</v>
      </c>
      <c r="D31" s="62">
        <v>261</v>
      </c>
      <c r="E31" s="63">
        <v>131</v>
      </c>
      <c r="F31" s="63">
        <v>174</v>
      </c>
      <c r="G31" s="63">
        <v>116</v>
      </c>
      <c r="H31" s="63">
        <v>143</v>
      </c>
      <c r="I31" s="63">
        <v>209</v>
      </c>
      <c r="J31" s="63">
        <v>87</v>
      </c>
      <c r="K31" s="63">
        <v>66</v>
      </c>
      <c r="L31" s="63">
        <v>79</v>
      </c>
      <c r="M31" s="63">
        <v>53</v>
      </c>
      <c r="N31" s="64">
        <v>46</v>
      </c>
      <c r="O31" s="46">
        <v>26</v>
      </c>
      <c r="P31" s="85">
        <v>8107</v>
      </c>
      <c r="Q31" s="76">
        <f>P31*(1+'Page principale'!$D$9*0.05)*(1+$V$126)</f>
        <v>11147.125</v>
      </c>
      <c r="R31" s="76">
        <f>P31*(1+'Page principale'!$D$10*0.05)*(1+$V$127)</f>
        <v>11147.125</v>
      </c>
      <c r="S31" s="78">
        <f>P31*(1+'Page principale'!$D$11*0.05)*(1+$V$128)</f>
        <v>11147.125</v>
      </c>
      <c r="T31" s="16"/>
    </row>
    <row r="32" spans="1:20">
      <c r="A32" s="24">
        <v>27</v>
      </c>
      <c r="B32" s="21">
        <v>27</v>
      </c>
      <c r="C32" s="28">
        <v>27</v>
      </c>
      <c r="D32" s="62">
        <v>267</v>
      </c>
      <c r="E32" s="63">
        <v>134</v>
      </c>
      <c r="F32" s="63">
        <v>178</v>
      </c>
      <c r="G32" s="63">
        <v>119</v>
      </c>
      <c r="H32" s="63">
        <v>146</v>
      </c>
      <c r="I32" s="63">
        <v>214</v>
      </c>
      <c r="J32" s="63">
        <v>89</v>
      </c>
      <c r="K32" s="63">
        <v>67</v>
      </c>
      <c r="L32" s="63">
        <v>80</v>
      </c>
      <c r="M32" s="63">
        <v>54</v>
      </c>
      <c r="N32" s="64">
        <v>47</v>
      </c>
      <c r="O32" s="46">
        <v>27</v>
      </c>
      <c r="P32" s="85">
        <v>9080</v>
      </c>
      <c r="Q32" s="76">
        <f>P32*(1+'Page principale'!$D$9*0.05)*(1+$V$126)</f>
        <v>12485.000000000002</v>
      </c>
      <c r="R32" s="76">
        <f>P32*(1+'Page principale'!$D$10*0.05)*(1+$V$127)</f>
        <v>12485.000000000002</v>
      </c>
      <c r="S32" s="78">
        <f>P32*(1+'Page principale'!$D$11*0.05)*(1+$V$128)</f>
        <v>12485.000000000002</v>
      </c>
      <c r="T32" s="16"/>
    </row>
    <row r="33" spans="1:20">
      <c r="A33" s="24">
        <v>28</v>
      </c>
      <c r="B33" s="21">
        <v>28</v>
      </c>
      <c r="C33" s="28">
        <v>28</v>
      </c>
      <c r="D33" s="62">
        <v>273</v>
      </c>
      <c r="E33" s="63">
        <v>137</v>
      </c>
      <c r="F33" s="63">
        <v>182</v>
      </c>
      <c r="G33" s="63">
        <v>122</v>
      </c>
      <c r="H33" s="63">
        <v>149</v>
      </c>
      <c r="I33" s="63">
        <v>219</v>
      </c>
      <c r="J33" s="63">
        <v>91</v>
      </c>
      <c r="K33" s="63">
        <v>69</v>
      </c>
      <c r="L33" s="63">
        <v>82</v>
      </c>
      <c r="M33" s="63">
        <v>55</v>
      </c>
      <c r="N33" s="64">
        <v>48</v>
      </c>
      <c r="O33" s="46">
        <v>28</v>
      </c>
      <c r="P33" s="85">
        <v>10170</v>
      </c>
      <c r="Q33" s="76">
        <f>P33*(1+'Page principale'!$D$9*0.05)*(1+$V$126)</f>
        <v>13983.750000000002</v>
      </c>
      <c r="R33" s="76">
        <f>P33*(1+'Page principale'!$D$10*0.05)*(1+$V$127)</f>
        <v>13983.750000000002</v>
      </c>
      <c r="S33" s="78">
        <f>P33*(1+'Page principale'!$D$11*0.05)*(1+$V$128)</f>
        <v>13983.750000000002</v>
      </c>
      <c r="T33" s="16"/>
    </row>
    <row r="34" spans="1:20">
      <c r="A34" s="24">
        <v>29</v>
      </c>
      <c r="B34" s="21">
        <v>29</v>
      </c>
      <c r="C34" s="28">
        <v>29</v>
      </c>
      <c r="D34" s="62">
        <v>280</v>
      </c>
      <c r="E34" s="63">
        <v>140</v>
      </c>
      <c r="F34" s="63">
        <v>187</v>
      </c>
      <c r="G34" s="63">
        <v>125</v>
      </c>
      <c r="H34" s="63">
        <v>153</v>
      </c>
      <c r="I34" s="63">
        <v>224</v>
      </c>
      <c r="J34" s="63">
        <v>94</v>
      </c>
      <c r="K34" s="63">
        <v>70</v>
      </c>
      <c r="L34" s="63">
        <v>84</v>
      </c>
      <c r="M34" s="63">
        <v>56</v>
      </c>
      <c r="N34" s="64">
        <v>49</v>
      </c>
      <c r="O34" s="46">
        <v>29</v>
      </c>
      <c r="P34" s="85">
        <v>11391</v>
      </c>
      <c r="Q34" s="76">
        <f>P34*(1+'Page principale'!$D$9*0.05)*(1+$V$126)</f>
        <v>15662.625000000002</v>
      </c>
      <c r="R34" s="76">
        <f>P34*(1+'Page principale'!$D$10*0.05)*(1+$V$127)</f>
        <v>15662.625000000002</v>
      </c>
      <c r="S34" s="78">
        <f>P34*(1+'Page principale'!$D$11*0.05)*(1+$V$128)</f>
        <v>15662.625000000002</v>
      </c>
      <c r="T34" s="16"/>
    </row>
    <row r="35" spans="1:20">
      <c r="A35" s="24">
        <v>30</v>
      </c>
      <c r="B35" s="21">
        <v>30</v>
      </c>
      <c r="C35" s="28">
        <v>30</v>
      </c>
      <c r="D35" s="62">
        <v>286</v>
      </c>
      <c r="E35" s="63">
        <v>143</v>
      </c>
      <c r="F35" s="63">
        <v>191</v>
      </c>
      <c r="G35" s="63">
        <v>127</v>
      </c>
      <c r="H35" s="63">
        <v>156</v>
      </c>
      <c r="I35" s="63">
        <v>229</v>
      </c>
      <c r="J35" s="63">
        <v>96</v>
      </c>
      <c r="K35" s="63">
        <v>72</v>
      </c>
      <c r="L35" s="63">
        <v>86</v>
      </c>
      <c r="M35" s="63">
        <v>58</v>
      </c>
      <c r="N35" s="64">
        <v>50</v>
      </c>
      <c r="O35" s="46">
        <v>30</v>
      </c>
      <c r="P35" s="85">
        <v>12758</v>
      </c>
      <c r="Q35" s="76">
        <f>P35*(1+'Page principale'!$D$9*0.05)*(1+$V$126)</f>
        <v>17542.25</v>
      </c>
      <c r="R35" s="76">
        <f>P35*(1+'Page principale'!$D$10*0.05)*(1+$V$127)</f>
        <v>17542.25</v>
      </c>
      <c r="S35" s="78">
        <f>P35*(1+'Page principale'!$D$11*0.05)*(1+$V$128)</f>
        <v>17542.25</v>
      </c>
      <c r="T35" s="16"/>
    </row>
    <row r="36" spans="1:20">
      <c r="A36" s="24">
        <v>31</v>
      </c>
      <c r="B36" s="21">
        <v>31</v>
      </c>
      <c r="C36" s="28">
        <v>31</v>
      </c>
      <c r="D36" s="36">
        <v>293</v>
      </c>
      <c r="E36" s="35">
        <v>147</v>
      </c>
      <c r="F36" s="35">
        <v>196</v>
      </c>
      <c r="G36" s="35">
        <v>131</v>
      </c>
      <c r="H36" s="63">
        <v>160</v>
      </c>
      <c r="I36" s="63">
        <v>235</v>
      </c>
      <c r="J36" s="63">
        <v>98</v>
      </c>
      <c r="K36" s="63">
        <v>74</v>
      </c>
      <c r="L36" s="63">
        <v>88</v>
      </c>
      <c r="M36" s="63">
        <v>59</v>
      </c>
      <c r="N36" s="64">
        <v>51</v>
      </c>
      <c r="O36" s="46">
        <v>31</v>
      </c>
      <c r="P36" s="85">
        <v>13779</v>
      </c>
      <c r="Q36" s="76">
        <f>P36*(1+'Page principale'!$D$9*0.05)*(1+$V$126)</f>
        <v>18946.125</v>
      </c>
      <c r="R36" s="76">
        <f>P36*(1+'Page principale'!$D$10*0.05)*(1+$V$127)</f>
        <v>18946.125</v>
      </c>
      <c r="S36" s="78">
        <f>P36*(1+'Page principale'!$D$11*0.05)*(1+$V$128)</f>
        <v>18946.125</v>
      </c>
      <c r="T36" s="16"/>
    </row>
    <row r="37" spans="1:20">
      <c r="A37" s="24">
        <v>32</v>
      </c>
      <c r="B37" s="21">
        <v>32</v>
      </c>
      <c r="C37" s="28">
        <v>32</v>
      </c>
      <c r="D37" s="62">
        <v>300</v>
      </c>
      <c r="E37" s="63">
        <v>150</v>
      </c>
      <c r="F37" s="63">
        <v>200</v>
      </c>
      <c r="G37" s="63">
        <v>134</v>
      </c>
      <c r="H37" s="63">
        <v>164</v>
      </c>
      <c r="I37" s="63">
        <v>240</v>
      </c>
      <c r="J37" s="63">
        <v>100</v>
      </c>
      <c r="K37" s="63">
        <v>75</v>
      </c>
      <c r="L37" s="63">
        <v>90</v>
      </c>
      <c r="M37" s="63">
        <v>60</v>
      </c>
      <c r="N37" s="64">
        <v>53</v>
      </c>
      <c r="O37" s="46">
        <v>32</v>
      </c>
      <c r="P37" s="85">
        <v>14882</v>
      </c>
      <c r="Q37" s="76">
        <f>P37*(1+'Page principale'!$D$9*0.05)*(1+$V$126)</f>
        <v>20462.75</v>
      </c>
      <c r="R37" s="76">
        <f>P37*(1+'Page principale'!$D$10*0.05)*(1+$V$127)</f>
        <v>20462.75</v>
      </c>
      <c r="S37" s="78">
        <f>P37*(1+'Page principale'!$D$11*0.05)*(1+$V$128)</f>
        <v>20462.75</v>
      </c>
      <c r="T37" s="16"/>
    </row>
    <row r="38" spans="1:20">
      <c r="A38" s="24">
        <v>33</v>
      </c>
      <c r="B38" s="21">
        <v>33</v>
      </c>
      <c r="C38" s="28">
        <v>33</v>
      </c>
      <c r="D38" s="62">
        <v>308</v>
      </c>
      <c r="E38" s="63">
        <v>154</v>
      </c>
      <c r="F38" s="63">
        <v>206</v>
      </c>
      <c r="G38" s="63">
        <v>137</v>
      </c>
      <c r="H38" s="63">
        <v>168</v>
      </c>
      <c r="I38" s="63">
        <v>247</v>
      </c>
      <c r="J38" s="63">
        <v>103</v>
      </c>
      <c r="K38" s="63">
        <v>77</v>
      </c>
      <c r="L38" s="63">
        <v>93</v>
      </c>
      <c r="M38" s="63">
        <v>62</v>
      </c>
      <c r="N38" s="64">
        <v>54</v>
      </c>
      <c r="O38" s="46">
        <v>33</v>
      </c>
      <c r="P38" s="85">
        <v>16073</v>
      </c>
      <c r="Q38" s="76">
        <f>P38*(1+'Page principale'!$D$9*0.05)*(1+$V$126)</f>
        <v>22100.375</v>
      </c>
      <c r="R38" s="76">
        <f>P38*(1+'Page principale'!$D$10*0.05)*(1+$V$127)</f>
        <v>22100.375</v>
      </c>
      <c r="S38" s="78">
        <f>P38*(1+'Page principale'!$D$11*0.05)*(1+$V$128)</f>
        <v>22100.375</v>
      </c>
      <c r="T38" s="16"/>
    </row>
    <row r="39" spans="1:20">
      <c r="A39" s="24">
        <v>34</v>
      </c>
      <c r="B39" s="21">
        <v>34</v>
      </c>
      <c r="C39" s="28">
        <v>34</v>
      </c>
      <c r="D39" s="62">
        <v>316</v>
      </c>
      <c r="E39" s="63">
        <v>158</v>
      </c>
      <c r="F39" s="63">
        <v>211</v>
      </c>
      <c r="G39" s="63">
        <v>141</v>
      </c>
      <c r="H39" s="63">
        <v>173</v>
      </c>
      <c r="I39" s="63">
        <v>253</v>
      </c>
      <c r="J39" s="63">
        <v>106</v>
      </c>
      <c r="K39" s="63">
        <v>79</v>
      </c>
      <c r="L39" s="63">
        <v>95</v>
      </c>
      <c r="M39" s="63">
        <v>64</v>
      </c>
      <c r="N39" s="64">
        <v>55</v>
      </c>
      <c r="O39" s="46">
        <v>34</v>
      </c>
      <c r="P39" s="85">
        <v>17359</v>
      </c>
      <c r="Q39" s="76">
        <f>P39*(1+'Page principale'!$D$9*0.05)*(1+$V$126)</f>
        <v>23868.625000000004</v>
      </c>
      <c r="R39" s="76">
        <f>P39*(1+'Page principale'!$D$10*0.05)*(1+$V$127)</f>
        <v>23868.625000000004</v>
      </c>
      <c r="S39" s="78">
        <f>P39*(1+'Page principale'!$D$11*0.05)*(1+$V$128)</f>
        <v>23868.625000000004</v>
      </c>
      <c r="T39" s="16"/>
    </row>
    <row r="40" spans="1:20">
      <c r="A40" s="24">
        <v>35</v>
      </c>
      <c r="B40" s="21">
        <v>35</v>
      </c>
      <c r="C40" s="28">
        <v>35</v>
      </c>
      <c r="D40" s="62">
        <v>325</v>
      </c>
      <c r="E40" s="63">
        <v>163</v>
      </c>
      <c r="F40" s="63">
        <v>217</v>
      </c>
      <c r="G40" s="63">
        <v>145</v>
      </c>
      <c r="H40" s="63">
        <v>177</v>
      </c>
      <c r="I40" s="63">
        <v>260</v>
      </c>
      <c r="J40" s="63">
        <v>109</v>
      </c>
      <c r="K40" s="63">
        <v>82</v>
      </c>
      <c r="L40" s="63">
        <v>98</v>
      </c>
      <c r="M40" s="63">
        <v>65</v>
      </c>
      <c r="N40" s="64">
        <v>57</v>
      </c>
      <c r="O40" s="46">
        <v>35</v>
      </c>
      <c r="P40" s="85">
        <v>18748</v>
      </c>
      <c r="Q40" s="76">
        <f>P40*(1+'Page principale'!$D$9*0.05)*(1+$V$126)</f>
        <v>25778.500000000004</v>
      </c>
      <c r="R40" s="76">
        <f>P40*(1+'Page principale'!$D$10*0.05)*(1+$V$127)</f>
        <v>25778.500000000004</v>
      </c>
      <c r="S40" s="78">
        <f>P40*(1+'Page principale'!$D$11*0.05)*(1+$V$128)</f>
        <v>25778.500000000004</v>
      </c>
      <c r="T40" s="16"/>
    </row>
    <row r="41" spans="1:20">
      <c r="A41" s="24">
        <v>36</v>
      </c>
      <c r="B41" s="21">
        <v>36</v>
      </c>
      <c r="C41" s="28">
        <v>36</v>
      </c>
      <c r="D41" s="62">
        <v>334</v>
      </c>
      <c r="E41" s="63">
        <v>167</v>
      </c>
      <c r="F41" s="63">
        <v>223</v>
      </c>
      <c r="G41" s="63">
        <v>149</v>
      </c>
      <c r="H41" s="63">
        <v>182</v>
      </c>
      <c r="I41" s="63">
        <v>267</v>
      </c>
      <c r="J41" s="63">
        <v>112</v>
      </c>
      <c r="K41" s="63">
        <v>84</v>
      </c>
      <c r="L41" s="63">
        <v>100</v>
      </c>
      <c r="M41" s="63">
        <v>67</v>
      </c>
      <c r="N41" s="64">
        <v>58</v>
      </c>
      <c r="O41" s="46">
        <v>36</v>
      </c>
      <c r="P41" s="85">
        <v>20248</v>
      </c>
      <c r="Q41" s="76">
        <f>P41*(1+'Page principale'!$D$9*0.05)*(1+$V$126)</f>
        <v>27841.000000000004</v>
      </c>
      <c r="R41" s="76">
        <f>P41*(1+'Page principale'!$D$10*0.05)*(1+$V$127)</f>
        <v>27841.000000000004</v>
      </c>
      <c r="S41" s="78">
        <f>P41*(1+'Page principale'!$D$11*0.05)*(1+$V$128)</f>
        <v>27841.000000000004</v>
      </c>
      <c r="T41" s="16"/>
    </row>
    <row r="42" spans="1:20">
      <c r="A42" s="24">
        <v>37</v>
      </c>
      <c r="B42" s="21">
        <v>37</v>
      </c>
      <c r="C42" s="28">
        <v>37</v>
      </c>
      <c r="D42" s="62">
        <v>343</v>
      </c>
      <c r="E42" s="63">
        <v>172</v>
      </c>
      <c r="F42" s="63">
        <v>229</v>
      </c>
      <c r="G42" s="63">
        <v>153</v>
      </c>
      <c r="H42" s="63">
        <v>188</v>
      </c>
      <c r="I42" s="63">
        <v>275</v>
      </c>
      <c r="J42" s="63">
        <v>115</v>
      </c>
      <c r="K42" s="63">
        <v>86</v>
      </c>
      <c r="L42" s="63">
        <v>103</v>
      </c>
      <c r="M42" s="63">
        <v>69</v>
      </c>
      <c r="N42" s="64">
        <v>60</v>
      </c>
      <c r="O42" s="46">
        <v>37</v>
      </c>
      <c r="P42" s="85">
        <v>21868</v>
      </c>
      <c r="Q42" s="76">
        <f>P42*(1+'Page principale'!$D$9*0.05)*(1+$V$126)</f>
        <v>30068.500000000004</v>
      </c>
      <c r="R42" s="76">
        <f>P42*(1+'Page principale'!$D$10*0.05)*(1+$V$127)</f>
        <v>30068.500000000004</v>
      </c>
      <c r="S42" s="78">
        <f>P42*(1+'Page principale'!$D$11*0.05)*(1+$V$128)</f>
        <v>30068.500000000004</v>
      </c>
      <c r="T42" s="16"/>
    </row>
    <row r="43" spans="1:20">
      <c r="A43" s="24">
        <v>38</v>
      </c>
      <c r="B43" s="21">
        <v>38</v>
      </c>
      <c r="C43" s="28">
        <v>38</v>
      </c>
      <c r="D43" s="62">
        <v>353</v>
      </c>
      <c r="E43" s="63">
        <v>177</v>
      </c>
      <c r="F43" s="63">
        <v>236</v>
      </c>
      <c r="G43" s="63">
        <v>157</v>
      </c>
      <c r="H43" s="63">
        <v>193</v>
      </c>
      <c r="I43" s="63">
        <v>283</v>
      </c>
      <c r="J43" s="63">
        <v>118</v>
      </c>
      <c r="K43" s="63">
        <v>89</v>
      </c>
      <c r="L43" s="63">
        <v>106</v>
      </c>
      <c r="M43" s="63">
        <v>71</v>
      </c>
      <c r="N43" s="64">
        <v>62</v>
      </c>
      <c r="O43" s="46">
        <v>38</v>
      </c>
      <c r="P43" s="85">
        <v>23618</v>
      </c>
      <c r="Q43" s="76">
        <f>P43*(1+'Page principale'!$D$9*0.05)*(1+$V$126)</f>
        <v>32474.750000000004</v>
      </c>
      <c r="R43" s="76">
        <f>P43*(1+'Page principale'!$D$10*0.05)*(1+$V$127)</f>
        <v>32474.750000000004</v>
      </c>
      <c r="S43" s="78">
        <f>P43*(1+'Page principale'!$D$11*0.05)*(1+$V$128)</f>
        <v>32474.750000000004</v>
      </c>
      <c r="T43" s="16"/>
    </row>
    <row r="44" spans="1:20">
      <c r="A44" s="24">
        <v>39</v>
      </c>
      <c r="B44" s="21">
        <v>39</v>
      </c>
      <c r="C44" s="28">
        <v>39</v>
      </c>
      <c r="D44" s="62">
        <v>364</v>
      </c>
      <c r="E44" s="63">
        <v>182</v>
      </c>
      <c r="F44" s="63">
        <v>243</v>
      </c>
      <c r="G44" s="63">
        <v>162</v>
      </c>
      <c r="H44" s="63">
        <v>199</v>
      </c>
      <c r="I44" s="63">
        <v>291</v>
      </c>
      <c r="J44" s="63">
        <v>122</v>
      </c>
      <c r="K44" s="63">
        <v>91</v>
      </c>
      <c r="L44" s="63">
        <v>110</v>
      </c>
      <c r="M44" s="63">
        <v>73</v>
      </c>
      <c r="N44" s="64">
        <v>64</v>
      </c>
      <c r="O44" s="46">
        <v>39</v>
      </c>
      <c r="P44" s="85">
        <v>25508</v>
      </c>
      <c r="Q44" s="76">
        <f>P44*(1+'Page principale'!$D$9*0.05)*(1+$V$126)</f>
        <v>35073.5</v>
      </c>
      <c r="R44" s="76">
        <f>P44*(1+'Page principale'!$D$10*0.05)*(1+$V$127)</f>
        <v>35073.5</v>
      </c>
      <c r="S44" s="78">
        <f>P44*(1+'Page principale'!$D$11*0.05)*(1+$V$128)</f>
        <v>35073.5</v>
      </c>
      <c r="T44" s="16"/>
    </row>
    <row r="45" spans="1:20">
      <c r="A45" s="24">
        <v>40</v>
      </c>
      <c r="B45" s="21">
        <v>40</v>
      </c>
      <c r="C45" s="28">
        <v>40</v>
      </c>
      <c r="D45" s="62">
        <v>375</v>
      </c>
      <c r="E45" s="63">
        <v>188</v>
      </c>
      <c r="F45" s="63">
        <v>250</v>
      </c>
      <c r="G45" s="63">
        <v>167</v>
      </c>
      <c r="H45" s="63">
        <v>205</v>
      </c>
      <c r="I45" s="63">
        <v>300</v>
      </c>
      <c r="J45" s="63">
        <v>125</v>
      </c>
      <c r="K45" s="63">
        <v>94</v>
      </c>
      <c r="L45" s="63">
        <v>113</v>
      </c>
      <c r="M45" s="35">
        <v>75</v>
      </c>
      <c r="N45" s="37">
        <v>66</v>
      </c>
      <c r="O45" s="46">
        <v>40</v>
      </c>
      <c r="P45" s="85">
        <v>27549</v>
      </c>
      <c r="Q45" s="76">
        <f>P45*(1+'Page principale'!$D$9*0.05)*(1+$V$126)</f>
        <v>37879.875</v>
      </c>
      <c r="R45" s="76">
        <f>P45*(1+'Page principale'!$D$10*0.05)*(1+$V$127)</f>
        <v>37879.875</v>
      </c>
      <c r="S45" s="78">
        <f>P45*(1+'Page principale'!$D$11*0.05)*(1+$V$128)</f>
        <v>37879.875</v>
      </c>
      <c r="T45" s="16"/>
    </row>
    <row r="46" spans="1:20">
      <c r="A46" s="24">
        <v>41</v>
      </c>
      <c r="B46" s="21">
        <v>41</v>
      </c>
      <c r="C46" s="28">
        <v>41</v>
      </c>
      <c r="D46" s="62">
        <v>388</v>
      </c>
      <c r="E46" s="63">
        <v>194</v>
      </c>
      <c r="F46" s="63">
        <v>259</v>
      </c>
      <c r="G46" s="63">
        <v>173</v>
      </c>
      <c r="H46" s="63">
        <v>212</v>
      </c>
      <c r="I46" s="63">
        <v>310</v>
      </c>
      <c r="J46" s="63">
        <v>130</v>
      </c>
      <c r="K46" s="63">
        <v>97</v>
      </c>
      <c r="L46" s="63">
        <v>117</v>
      </c>
      <c r="M46" s="35">
        <v>78</v>
      </c>
      <c r="N46" s="37">
        <v>68</v>
      </c>
      <c r="O46" s="46">
        <v>41</v>
      </c>
      <c r="P46" s="85">
        <v>29753</v>
      </c>
      <c r="Q46" s="76">
        <f>P46*(1+'Page principale'!$D$9*0.05)*(1+$V$126)</f>
        <v>40910.375</v>
      </c>
      <c r="R46" s="76">
        <f>P46*(1+'Page principale'!$D$10*0.05)*(1+$V$127)</f>
        <v>40910.375</v>
      </c>
      <c r="S46" s="78">
        <f>P46*(1+'Page principale'!$D$11*0.05)*(1+$V$128)</f>
        <v>40910.375</v>
      </c>
      <c r="T46" s="16"/>
    </row>
    <row r="47" spans="1:20">
      <c r="A47" s="24">
        <v>42</v>
      </c>
      <c r="B47" s="21">
        <v>42</v>
      </c>
      <c r="C47" s="28">
        <v>42</v>
      </c>
      <c r="D47" s="62">
        <v>400</v>
      </c>
      <c r="E47" s="63">
        <v>200</v>
      </c>
      <c r="F47" s="63">
        <v>267</v>
      </c>
      <c r="G47" s="63">
        <v>178</v>
      </c>
      <c r="H47" s="63">
        <v>21</v>
      </c>
      <c r="I47" s="63">
        <v>320</v>
      </c>
      <c r="J47" s="63">
        <v>134</v>
      </c>
      <c r="K47" s="63">
        <v>100</v>
      </c>
      <c r="L47" s="63">
        <v>120</v>
      </c>
      <c r="M47" s="63">
        <v>80</v>
      </c>
      <c r="N47" s="64">
        <v>70</v>
      </c>
      <c r="O47" s="46">
        <v>42</v>
      </c>
      <c r="P47" s="85">
        <v>32134</v>
      </c>
      <c r="Q47" s="76">
        <f>P47*(1+'Page principale'!$D$9*0.05)*(1+$V$126)</f>
        <v>44184.25</v>
      </c>
      <c r="R47" s="76">
        <f>P47*(1+'Page principale'!$D$10*0.05)*(1+$V$127)</f>
        <v>44184.25</v>
      </c>
      <c r="S47" s="78">
        <f>P47*(1+'Page principale'!$D$11*0.05)*(1+$V$128)</f>
        <v>44184.25</v>
      </c>
      <c r="T47" s="16"/>
    </row>
    <row r="48" spans="1:20">
      <c r="A48" s="24">
        <v>43</v>
      </c>
      <c r="B48" s="21">
        <v>43</v>
      </c>
      <c r="C48" s="28">
        <v>43</v>
      </c>
      <c r="D48" s="62">
        <v>414</v>
      </c>
      <c r="E48" s="63">
        <v>207</v>
      </c>
      <c r="F48" s="63">
        <v>276</v>
      </c>
      <c r="G48" s="63">
        <v>184</v>
      </c>
      <c r="H48" s="63">
        <v>226</v>
      </c>
      <c r="I48" s="63">
        <v>332</v>
      </c>
      <c r="J48" s="63">
        <v>138</v>
      </c>
      <c r="K48" s="63">
        <v>104</v>
      </c>
      <c r="L48" s="63">
        <v>125</v>
      </c>
      <c r="M48" s="63">
        <v>83</v>
      </c>
      <c r="N48" s="64">
        <v>72</v>
      </c>
      <c r="O48" s="46">
        <v>43</v>
      </c>
      <c r="P48" s="85">
        <v>34705</v>
      </c>
      <c r="Q48" s="76">
        <f>P48*(1+'Page principale'!$D$9*0.05)*(1+$V$126)</f>
        <v>47719.375000000007</v>
      </c>
      <c r="R48" s="76">
        <f>P48*(1+'Page principale'!$D$10*0.05)*(1+$V$127)</f>
        <v>47719.375000000007</v>
      </c>
      <c r="S48" s="78">
        <f>P48*(1+'Page principale'!$D$11*0.05)*(1+$V$128)</f>
        <v>47719.375000000007</v>
      </c>
      <c r="T48" s="16"/>
    </row>
    <row r="49" spans="1:20">
      <c r="A49" s="24">
        <v>44</v>
      </c>
      <c r="B49" s="21">
        <v>44</v>
      </c>
      <c r="C49" s="28">
        <v>44</v>
      </c>
      <c r="D49" s="62">
        <v>429</v>
      </c>
      <c r="E49" s="63">
        <v>215</v>
      </c>
      <c r="F49" s="63">
        <v>286</v>
      </c>
      <c r="G49" s="63">
        <v>191</v>
      </c>
      <c r="H49" s="63">
        <v>234</v>
      </c>
      <c r="I49" s="63">
        <v>343</v>
      </c>
      <c r="J49" s="63">
        <v>143</v>
      </c>
      <c r="K49" s="63">
        <v>108</v>
      </c>
      <c r="L49" s="63">
        <v>129</v>
      </c>
      <c r="M49" s="63">
        <v>86</v>
      </c>
      <c r="N49" s="64">
        <v>75</v>
      </c>
      <c r="O49" s="46">
        <v>44</v>
      </c>
      <c r="P49" s="85">
        <v>37482</v>
      </c>
      <c r="Q49" s="76">
        <f>P49*(1+'Page principale'!$D$9*0.05)*(1+$V$126)</f>
        <v>51537.750000000007</v>
      </c>
      <c r="R49" s="76">
        <f>P49*(1+'Page principale'!$D$10*0.05)*(1+$V$127)</f>
        <v>51537.750000000007</v>
      </c>
      <c r="S49" s="78">
        <f>P49*(1+'Page principale'!$D$11*0.05)*(1+$V$128)</f>
        <v>51537.750000000007</v>
      </c>
      <c r="T49" s="16"/>
    </row>
    <row r="50" spans="1:20">
      <c r="A50" s="24">
        <v>45</v>
      </c>
      <c r="B50" s="21">
        <v>45</v>
      </c>
      <c r="C50" s="28">
        <v>45</v>
      </c>
      <c r="D50" s="62">
        <v>445</v>
      </c>
      <c r="E50" s="63">
        <v>223</v>
      </c>
      <c r="F50" s="63">
        <v>297</v>
      </c>
      <c r="G50" s="63">
        <v>198</v>
      </c>
      <c r="H50" s="63">
        <v>243</v>
      </c>
      <c r="I50" s="63">
        <v>356</v>
      </c>
      <c r="J50" s="63">
        <v>149</v>
      </c>
      <c r="K50" s="63">
        <v>112</v>
      </c>
      <c r="L50" s="63">
        <v>134</v>
      </c>
      <c r="M50" s="63">
        <v>89</v>
      </c>
      <c r="N50" s="64">
        <v>78</v>
      </c>
      <c r="O50" s="46">
        <v>45</v>
      </c>
      <c r="P50" s="85">
        <v>40481</v>
      </c>
      <c r="Q50" s="76">
        <f>P50*(1+'Page principale'!$D$9*0.05)*(1+$V$126)</f>
        <v>55661.375000000007</v>
      </c>
      <c r="R50" s="76">
        <f>P50*(1+'Page principale'!$D$10*0.05)*(1+$V$127)</f>
        <v>55661.375000000007</v>
      </c>
      <c r="S50" s="78">
        <f>P50*(1+'Page principale'!$D$11*0.05)*(1+$V$128)</f>
        <v>55661.375000000007</v>
      </c>
      <c r="T50" s="16"/>
    </row>
    <row r="51" spans="1:20">
      <c r="A51" s="24">
        <v>46</v>
      </c>
      <c r="B51" s="21">
        <v>46</v>
      </c>
      <c r="C51" s="28">
        <v>46</v>
      </c>
      <c r="D51" s="62">
        <v>462</v>
      </c>
      <c r="E51" s="63">
        <v>231</v>
      </c>
      <c r="F51" s="63">
        <v>308</v>
      </c>
      <c r="G51" s="63">
        <v>206</v>
      </c>
      <c r="H51" s="63">
        <v>252</v>
      </c>
      <c r="I51" s="63">
        <v>370</v>
      </c>
      <c r="J51" s="63">
        <v>154</v>
      </c>
      <c r="K51" s="63">
        <v>116</v>
      </c>
      <c r="L51" s="63">
        <v>139</v>
      </c>
      <c r="M51" s="63">
        <v>93</v>
      </c>
      <c r="N51" s="64">
        <v>81</v>
      </c>
      <c r="O51" s="46">
        <v>46</v>
      </c>
      <c r="P51" s="85">
        <v>43720</v>
      </c>
      <c r="Q51" s="76">
        <f>P51*(1+'Page principale'!$D$9*0.05)*(1+$V$126)</f>
        <v>60115.000000000007</v>
      </c>
      <c r="R51" s="76">
        <f>P51*(1+'Page principale'!$D$10*0.05)*(1+$V$127)</f>
        <v>60115.000000000007</v>
      </c>
      <c r="S51" s="78">
        <f>P51*(1+'Page principale'!$D$11*0.05)*(1+$V$128)</f>
        <v>60115.000000000007</v>
      </c>
      <c r="T51" s="16"/>
    </row>
    <row r="52" spans="1:20">
      <c r="A52" s="24">
        <v>47</v>
      </c>
      <c r="B52" s="21">
        <v>47</v>
      </c>
      <c r="C52" s="28">
        <v>47</v>
      </c>
      <c r="D52" s="62">
        <v>480</v>
      </c>
      <c r="E52" s="63">
        <v>240</v>
      </c>
      <c r="F52" s="63">
        <v>320</v>
      </c>
      <c r="G52" s="63">
        <v>214</v>
      </c>
      <c r="H52" s="63">
        <v>262</v>
      </c>
      <c r="I52" s="63">
        <v>384</v>
      </c>
      <c r="J52" s="63">
        <v>160</v>
      </c>
      <c r="K52" s="63">
        <v>120</v>
      </c>
      <c r="L52" s="63">
        <v>144</v>
      </c>
      <c r="M52" s="63">
        <v>96</v>
      </c>
      <c r="N52" s="64">
        <v>84</v>
      </c>
      <c r="O52" s="46">
        <v>47</v>
      </c>
      <c r="P52" s="85">
        <v>47218</v>
      </c>
      <c r="Q52" s="76">
        <f>P52*(1+'Page principale'!$D$9*0.05)*(1+$V$126)</f>
        <v>64924.750000000007</v>
      </c>
      <c r="R52" s="76">
        <f>P52*(1+'Page principale'!$D$10*0.05)*(1+$V$127)</f>
        <v>64924.750000000007</v>
      </c>
      <c r="S52" s="78">
        <f>P52*(1+'Page principale'!$D$11*0.05)*(1+$V$128)</f>
        <v>64924.750000000007</v>
      </c>
      <c r="T52" s="16"/>
    </row>
    <row r="53" spans="1:20">
      <c r="A53" s="24">
        <v>48</v>
      </c>
      <c r="B53" s="21">
        <v>48</v>
      </c>
      <c r="C53" s="28">
        <v>48</v>
      </c>
      <c r="D53" s="62">
        <v>500</v>
      </c>
      <c r="E53" s="63">
        <v>250</v>
      </c>
      <c r="F53" s="63">
        <v>334</v>
      </c>
      <c r="G53" s="63">
        <v>223</v>
      </c>
      <c r="H53" s="63">
        <v>273</v>
      </c>
      <c r="I53" s="63">
        <v>400</v>
      </c>
      <c r="J53" s="63">
        <v>167</v>
      </c>
      <c r="K53" s="63">
        <v>125</v>
      </c>
      <c r="L53" s="63">
        <v>150</v>
      </c>
      <c r="M53" s="63">
        <v>100</v>
      </c>
      <c r="N53" s="64">
        <v>87</v>
      </c>
      <c r="O53" s="46">
        <v>48</v>
      </c>
      <c r="P53" s="85">
        <v>50996</v>
      </c>
      <c r="Q53" s="76">
        <f>P53*(1+'Page principale'!$D$9*0.05)*(1+$V$126)</f>
        <v>70119.5</v>
      </c>
      <c r="R53" s="76">
        <f>P53*(1+'Page principale'!$D$10*0.05)*(1+$V$127)</f>
        <v>70119.5</v>
      </c>
      <c r="S53" s="78">
        <f>P53*(1+'Page principale'!$D$11*0.05)*(1+$V$128)</f>
        <v>70119.5</v>
      </c>
      <c r="T53" s="16"/>
    </row>
    <row r="54" spans="1:20" s="11" customFormat="1">
      <c r="A54" s="24">
        <v>49</v>
      </c>
      <c r="B54" s="21">
        <v>49</v>
      </c>
      <c r="C54" s="28">
        <v>49</v>
      </c>
      <c r="D54" s="36">
        <v>522</v>
      </c>
      <c r="E54" s="35">
        <v>261</v>
      </c>
      <c r="F54" s="35">
        <v>348</v>
      </c>
      <c r="G54" s="35">
        <v>232</v>
      </c>
      <c r="H54" s="63">
        <v>285</v>
      </c>
      <c r="I54" s="63">
        <v>418</v>
      </c>
      <c r="J54" s="63">
        <v>174</v>
      </c>
      <c r="K54" s="63">
        <v>131</v>
      </c>
      <c r="L54" s="63">
        <v>157</v>
      </c>
      <c r="M54" s="35">
        <v>105</v>
      </c>
      <c r="N54" s="37">
        <v>91</v>
      </c>
      <c r="O54" s="46">
        <v>49</v>
      </c>
      <c r="P54" s="85">
        <v>55076</v>
      </c>
      <c r="Q54" s="76">
        <f>P54*(1+'Page principale'!$D$9*0.05)*(1+$V$126)</f>
        <v>75729.5</v>
      </c>
      <c r="R54" s="76">
        <f>P54*(1+'Page principale'!$D$10*0.05)*(1+$V$127)</f>
        <v>75729.5</v>
      </c>
      <c r="S54" s="78">
        <f>P54*(1+'Page principale'!$D$11*0.05)*(1+$V$128)</f>
        <v>75729.5</v>
      </c>
      <c r="T54" s="16"/>
    </row>
    <row r="55" spans="1:20">
      <c r="A55" s="24">
        <v>50</v>
      </c>
      <c r="B55" s="21">
        <v>50</v>
      </c>
      <c r="C55" s="28">
        <v>50</v>
      </c>
      <c r="D55" s="62">
        <v>546</v>
      </c>
      <c r="E55" s="63">
        <v>273</v>
      </c>
      <c r="F55" s="63">
        <v>364</v>
      </c>
      <c r="G55" s="63">
        <v>243</v>
      </c>
      <c r="H55" s="63">
        <v>298</v>
      </c>
      <c r="I55" s="35">
        <v>437</v>
      </c>
      <c r="J55" s="35">
        <v>182</v>
      </c>
      <c r="K55" s="35">
        <v>137</v>
      </c>
      <c r="L55" s="63">
        <v>164</v>
      </c>
      <c r="M55" s="35">
        <v>110</v>
      </c>
      <c r="N55" s="37">
        <v>95</v>
      </c>
      <c r="O55" s="46">
        <v>50</v>
      </c>
      <c r="P55" s="85">
        <v>59483</v>
      </c>
      <c r="Q55" s="76">
        <f>P55*(1+'Page principale'!$D$9*0.05)*(1+$V$126)</f>
        <v>81789.125</v>
      </c>
      <c r="R55" s="76">
        <f>P55*(1+'Page principale'!$D$10*0.05)*(1+$V$127)</f>
        <v>81789.125</v>
      </c>
      <c r="S55" s="78">
        <f>P55*(1+'Page principale'!$D$11*0.05)*(1+$V$128)</f>
        <v>81789.125</v>
      </c>
      <c r="T55" s="16"/>
    </row>
    <row r="56" spans="1:20">
      <c r="A56" s="24">
        <v>51</v>
      </c>
      <c r="B56" s="21">
        <v>51</v>
      </c>
      <c r="C56" s="28">
        <v>51</v>
      </c>
      <c r="D56" s="36">
        <v>572</v>
      </c>
      <c r="E56" s="35">
        <v>286</v>
      </c>
      <c r="F56" s="35">
        <v>381</v>
      </c>
      <c r="G56" s="35">
        <v>254</v>
      </c>
      <c r="H56" s="63">
        <v>312</v>
      </c>
      <c r="I56" s="35">
        <v>458</v>
      </c>
      <c r="J56" s="35">
        <v>191</v>
      </c>
      <c r="K56" s="35">
        <v>143</v>
      </c>
      <c r="L56" s="63">
        <v>172</v>
      </c>
      <c r="M56" s="63">
        <v>115</v>
      </c>
      <c r="N56" s="64">
        <v>100</v>
      </c>
      <c r="O56" s="46">
        <v>51</v>
      </c>
      <c r="P56" s="85">
        <v>65432</v>
      </c>
      <c r="Q56" s="76">
        <f>P56*(1+'Page principale'!$D$9*0.05)*(1+$V$126)</f>
        <v>89969</v>
      </c>
      <c r="R56" s="76">
        <f>P56*(1+'Page principale'!$D$10*0.05)*(1+$V$127)</f>
        <v>89969</v>
      </c>
      <c r="S56" s="78">
        <f>P56*(1+'Page principale'!$D$11*0.05)*(1+$V$128)</f>
        <v>89969</v>
      </c>
      <c r="T56" s="16"/>
    </row>
    <row r="57" spans="1:20">
      <c r="A57" s="24">
        <v>52</v>
      </c>
      <c r="B57" s="21">
        <v>52</v>
      </c>
      <c r="C57" s="28">
        <v>52</v>
      </c>
      <c r="D57" s="62">
        <v>600</v>
      </c>
      <c r="E57" s="63">
        <v>300</v>
      </c>
      <c r="F57" s="63">
        <v>400</v>
      </c>
      <c r="G57" s="63">
        <v>267</v>
      </c>
      <c r="H57" s="63">
        <v>328</v>
      </c>
      <c r="I57" s="63">
        <v>480</v>
      </c>
      <c r="J57" s="63">
        <v>200</v>
      </c>
      <c r="K57" s="63">
        <v>150</v>
      </c>
      <c r="L57" s="63">
        <v>180</v>
      </c>
      <c r="M57" s="63">
        <v>120</v>
      </c>
      <c r="N57" s="64">
        <v>105</v>
      </c>
      <c r="O57" s="46">
        <v>52</v>
      </c>
      <c r="P57" s="85">
        <v>71976</v>
      </c>
      <c r="Q57" s="76">
        <f>P57*(1+'Page principale'!$D$9*0.05)*(1+$V$126)</f>
        <v>98967.000000000015</v>
      </c>
      <c r="R57" s="76">
        <f>P57*(1+'Page principale'!$D$10*0.05)*(1+$V$127)</f>
        <v>98967.000000000015</v>
      </c>
      <c r="S57" s="78">
        <f>P57*(1+'Page principale'!$D$11*0.05)*(1+$V$128)</f>
        <v>98967.000000000015</v>
      </c>
      <c r="T57" s="16"/>
    </row>
    <row r="58" spans="1:20">
      <c r="A58" s="24">
        <v>53</v>
      </c>
      <c r="B58" s="21">
        <v>53</v>
      </c>
      <c r="C58" s="28">
        <v>53</v>
      </c>
      <c r="D58" s="36">
        <v>632</v>
      </c>
      <c r="E58" s="35">
        <v>316</v>
      </c>
      <c r="F58" s="35">
        <v>422</v>
      </c>
      <c r="G58" s="35">
        <v>281</v>
      </c>
      <c r="H58" s="63">
        <v>345</v>
      </c>
      <c r="I58" s="35">
        <v>506</v>
      </c>
      <c r="J58" s="35">
        <v>211</v>
      </c>
      <c r="K58" s="35">
        <v>158</v>
      </c>
      <c r="L58" s="63">
        <v>190</v>
      </c>
      <c r="M58" s="35">
        <v>127</v>
      </c>
      <c r="N58" s="37">
        <v>110</v>
      </c>
      <c r="O58" s="46">
        <v>53</v>
      </c>
      <c r="P58" s="85">
        <v>79174</v>
      </c>
      <c r="Q58" s="76">
        <f>P58*(1+'Page principale'!$D$9*0.05)*(1+$V$126)</f>
        <v>108864.25000000001</v>
      </c>
      <c r="R58" s="76">
        <f>P58*(1+'Page principale'!$D$10*0.05)*(1+$V$127)</f>
        <v>108864.25000000001</v>
      </c>
      <c r="S58" s="78">
        <f>P58*(1+'Page principale'!$D$11*0.05)*(1+$V$128)</f>
        <v>108864.25000000001</v>
      </c>
      <c r="T58" s="16"/>
    </row>
    <row r="59" spans="1:20">
      <c r="A59" s="24">
        <v>54</v>
      </c>
      <c r="B59" s="21">
        <v>54</v>
      </c>
      <c r="C59" s="28">
        <v>54</v>
      </c>
      <c r="D59" s="62">
        <v>667</v>
      </c>
      <c r="E59" s="63">
        <v>334</v>
      </c>
      <c r="F59" s="63">
        <v>445</v>
      </c>
      <c r="G59" s="63">
        <v>297</v>
      </c>
      <c r="H59" s="63">
        <v>364</v>
      </c>
      <c r="I59" s="35">
        <v>534</v>
      </c>
      <c r="J59" s="35">
        <v>223</v>
      </c>
      <c r="K59" s="35">
        <v>167</v>
      </c>
      <c r="L59" s="63">
        <v>200</v>
      </c>
      <c r="M59" s="63">
        <v>134</v>
      </c>
      <c r="N59" s="64">
        <v>116</v>
      </c>
      <c r="O59" s="46">
        <v>54</v>
      </c>
      <c r="P59" s="85">
        <v>87092</v>
      </c>
      <c r="Q59" s="76">
        <f>P59*(1+'Page principale'!$D$9*0.05)*(1+$V$126)</f>
        <v>119751.50000000001</v>
      </c>
      <c r="R59" s="76">
        <f>P59*(1+'Page principale'!$D$10*0.05)*(1+$V$127)</f>
        <v>119751.50000000001</v>
      </c>
      <c r="S59" s="78">
        <f>P59*(1+'Page principale'!$D$11*0.05)*(1+$V$128)</f>
        <v>119751.50000000001</v>
      </c>
      <c r="T59" s="16"/>
    </row>
    <row r="60" spans="1:20">
      <c r="A60" s="24">
        <v>55</v>
      </c>
      <c r="B60" s="21">
        <v>55</v>
      </c>
      <c r="C60" s="28">
        <v>55</v>
      </c>
      <c r="D60" s="36">
        <v>706</v>
      </c>
      <c r="E60" s="35">
        <v>353</v>
      </c>
      <c r="F60" s="35">
        <v>471</v>
      </c>
      <c r="G60" s="35">
        <v>314</v>
      </c>
      <c r="H60" s="63">
        <v>386</v>
      </c>
      <c r="I60" s="63">
        <v>565</v>
      </c>
      <c r="J60" s="63">
        <v>236</v>
      </c>
      <c r="K60" s="63">
        <v>177</v>
      </c>
      <c r="L60" s="63">
        <v>212</v>
      </c>
      <c r="M60" s="63">
        <v>142</v>
      </c>
      <c r="N60" s="64">
        <v>123</v>
      </c>
      <c r="O60" s="46">
        <v>55</v>
      </c>
      <c r="P60" s="85">
        <v>95802</v>
      </c>
      <c r="Q60" s="76">
        <f>P60*(1+'Page principale'!$D$9*0.05)*(1+$V$126)</f>
        <v>131727.75</v>
      </c>
      <c r="R60" s="76">
        <f>P60*(1+'Page principale'!$D$10*0.05)*(1+$V$127)</f>
        <v>131727.75</v>
      </c>
      <c r="S60" s="78">
        <f>P60*(1+'Page principale'!$D$11*0.05)*(1+$V$128)</f>
        <v>131727.75</v>
      </c>
      <c r="T60" s="16"/>
    </row>
    <row r="61" spans="1:20">
      <c r="A61" s="24">
        <v>56</v>
      </c>
      <c r="B61" s="21">
        <v>56</v>
      </c>
      <c r="C61" s="28">
        <v>56</v>
      </c>
      <c r="D61" s="47">
        <v>750</v>
      </c>
      <c r="E61" s="48">
        <v>375</v>
      </c>
      <c r="F61" s="48">
        <v>500</v>
      </c>
      <c r="G61" s="48">
        <v>334</v>
      </c>
      <c r="H61" s="63">
        <v>410</v>
      </c>
      <c r="I61" s="63">
        <v>600</v>
      </c>
      <c r="J61" s="63">
        <v>250</v>
      </c>
      <c r="K61" s="63">
        <v>188</v>
      </c>
      <c r="L61" s="63">
        <v>225</v>
      </c>
      <c r="M61" s="63">
        <v>150</v>
      </c>
      <c r="N61" s="64">
        <v>131</v>
      </c>
      <c r="O61" s="46">
        <v>56</v>
      </c>
      <c r="P61" s="85">
        <v>105383</v>
      </c>
      <c r="Q61" s="76">
        <f>P61*(1+'Page principale'!$D$9*0.05)*(1+$V$126)</f>
        <v>144901.625</v>
      </c>
      <c r="R61" s="76">
        <f>P61*(1+'Page principale'!$D$10*0.05)*(1+$V$127)</f>
        <v>144901.625</v>
      </c>
      <c r="S61" s="78">
        <f>P61*(1+'Page principale'!$D$11*0.05)*(1+$V$128)</f>
        <v>144901.625</v>
      </c>
      <c r="T61" s="16"/>
    </row>
    <row r="62" spans="1:20">
      <c r="A62" s="24">
        <v>57</v>
      </c>
      <c r="B62" s="21">
        <v>57</v>
      </c>
      <c r="C62" s="28">
        <v>57</v>
      </c>
      <c r="D62" s="36">
        <v>800</v>
      </c>
      <c r="E62" s="35">
        <v>400</v>
      </c>
      <c r="F62" s="35">
        <v>534</v>
      </c>
      <c r="G62" s="35">
        <v>356</v>
      </c>
      <c r="H62" s="63">
        <v>437</v>
      </c>
      <c r="I62" s="35">
        <v>640</v>
      </c>
      <c r="J62" s="35">
        <v>267</v>
      </c>
      <c r="K62" s="35">
        <v>200</v>
      </c>
      <c r="L62" s="63">
        <v>240</v>
      </c>
      <c r="M62" s="63">
        <v>160</v>
      </c>
      <c r="N62" s="64">
        <v>140</v>
      </c>
      <c r="O62" s="46">
        <v>57</v>
      </c>
      <c r="P62" s="85">
        <v>115922</v>
      </c>
      <c r="Q62" s="76">
        <f>P62*(1+'Page principale'!$D$9*0.05)*(1+$V$126)</f>
        <v>159392.75</v>
      </c>
      <c r="R62" s="76">
        <f>P62*(1+'Page principale'!$D$10*0.05)*(1+$V$127)</f>
        <v>159392.75</v>
      </c>
      <c r="S62" s="78">
        <f>P62*(1+'Page principale'!$D$11*0.05)*(1+$V$128)</f>
        <v>159392.75</v>
      </c>
      <c r="T62" s="16"/>
    </row>
    <row r="63" spans="1:20">
      <c r="A63" s="24">
        <v>58</v>
      </c>
      <c r="B63" s="21">
        <v>58</v>
      </c>
      <c r="C63" s="28">
        <v>58</v>
      </c>
      <c r="D63" s="36">
        <v>858</v>
      </c>
      <c r="E63" s="35">
        <v>429</v>
      </c>
      <c r="F63" s="35">
        <v>572</v>
      </c>
      <c r="G63" s="35">
        <v>381</v>
      </c>
      <c r="H63" s="35">
        <v>468</v>
      </c>
      <c r="I63" s="35">
        <v>686</v>
      </c>
      <c r="J63" s="35">
        <v>286</v>
      </c>
      <c r="K63" s="35">
        <v>215</v>
      </c>
      <c r="L63" s="63">
        <v>258</v>
      </c>
      <c r="M63" s="63">
        <v>172</v>
      </c>
      <c r="N63" s="64">
        <v>150</v>
      </c>
      <c r="O63" s="46">
        <v>58</v>
      </c>
      <c r="P63" s="85">
        <v>127515</v>
      </c>
      <c r="Q63" s="76">
        <f>P63*(1+'Page principale'!$D$9*0.05)*(1+$V$126)</f>
        <v>175333.125</v>
      </c>
      <c r="R63" s="76">
        <f>P63*(1+'Page principale'!$D$10*0.05)*(1+$V$127)</f>
        <v>175333.125</v>
      </c>
      <c r="S63" s="78">
        <f>P63*(1+'Page principale'!$D$11*0.05)*(1+$V$128)</f>
        <v>175333.125</v>
      </c>
      <c r="T63" s="16"/>
    </row>
    <row r="64" spans="1:20">
      <c r="A64" s="24">
        <v>59</v>
      </c>
      <c r="B64" s="21">
        <v>59</v>
      </c>
      <c r="C64" s="28">
        <v>59</v>
      </c>
      <c r="D64" s="36">
        <v>924</v>
      </c>
      <c r="E64" s="35">
        <v>462</v>
      </c>
      <c r="F64" s="35">
        <v>616</v>
      </c>
      <c r="G64" s="35">
        <v>411</v>
      </c>
      <c r="H64" s="63">
        <v>504</v>
      </c>
      <c r="I64" s="63">
        <v>739</v>
      </c>
      <c r="J64" s="63">
        <v>308</v>
      </c>
      <c r="K64" s="63">
        <v>231</v>
      </c>
      <c r="L64" s="63">
        <v>277</v>
      </c>
      <c r="M64" s="63">
        <v>185</v>
      </c>
      <c r="N64" s="64">
        <v>161</v>
      </c>
      <c r="O64" s="46">
        <v>59</v>
      </c>
      <c r="P64" s="85">
        <v>140267</v>
      </c>
      <c r="Q64" s="76">
        <f>P64*(1+'Page principale'!$D$9*0.05)*(1+$V$126)</f>
        <v>192867.12500000003</v>
      </c>
      <c r="R64" s="76">
        <f>P64*(1+'Page principale'!$D$10*0.05)*(1+$V$127)</f>
        <v>192867.12500000003</v>
      </c>
      <c r="S64" s="78">
        <f>P64*(1+'Page principale'!$D$11*0.05)*(1+$V$128)</f>
        <v>192867.12500000003</v>
      </c>
      <c r="T64" s="16"/>
    </row>
    <row r="65" spans="1:20">
      <c r="A65" s="24">
        <v>60</v>
      </c>
      <c r="B65" s="21">
        <v>60</v>
      </c>
      <c r="C65" s="28">
        <v>60</v>
      </c>
      <c r="D65" s="62">
        <v>1000</v>
      </c>
      <c r="E65" s="63">
        <v>500</v>
      </c>
      <c r="F65" s="63">
        <v>667</v>
      </c>
      <c r="G65" s="63">
        <v>445</v>
      </c>
      <c r="H65" s="63">
        <v>546</v>
      </c>
      <c r="I65" s="35">
        <v>800</v>
      </c>
      <c r="J65" s="35">
        <v>334</v>
      </c>
      <c r="K65" s="35">
        <v>250</v>
      </c>
      <c r="L65" s="63">
        <v>300</v>
      </c>
      <c r="M65" s="63">
        <v>200</v>
      </c>
      <c r="N65" s="64">
        <v>174</v>
      </c>
      <c r="O65" s="46">
        <v>60</v>
      </c>
      <c r="P65" s="85">
        <v>154294</v>
      </c>
      <c r="Q65" s="76">
        <f>P65*(1+'Page principale'!$D$9*0.05)*(1+$V$126)</f>
        <v>212154.25000000003</v>
      </c>
      <c r="R65" s="76">
        <f>P65*(1+'Page principale'!$D$10*0.05)*(1+$V$127)</f>
        <v>212154.25000000003</v>
      </c>
      <c r="S65" s="78">
        <f>P65*(1+'Page principale'!$D$11*0.05)*(1+$V$128)</f>
        <v>212154.25000000003</v>
      </c>
      <c r="T65" s="16"/>
    </row>
    <row r="66" spans="1:20">
      <c r="A66" s="24">
        <v>61</v>
      </c>
      <c r="B66" s="21">
        <v>61</v>
      </c>
      <c r="C66" s="28">
        <v>61</v>
      </c>
      <c r="D66" s="36">
        <v>1091</v>
      </c>
      <c r="E66" s="35">
        <v>546</v>
      </c>
      <c r="F66" s="35">
        <v>728</v>
      </c>
      <c r="G66" s="35">
        <v>485</v>
      </c>
      <c r="H66" s="63">
        <v>596</v>
      </c>
      <c r="I66" s="35">
        <v>873</v>
      </c>
      <c r="J66" s="35">
        <v>364</v>
      </c>
      <c r="K66" s="35">
        <v>273</v>
      </c>
      <c r="L66" s="63">
        <v>328</v>
      </c>
      <c r="M66" s="63">
        <v>219</v>
      </c>
      <c r="N66" s="64">
        <v>190</v>
      </c>
      <c r="O66" s="46">
        <v>61</v>
      </c>
      <c r="P66" s="85">
        <v>169724</v>
      </c>
      <c r="Q66" s="76">
        <f>P66*(1+'Page principale'!$D$9*0.05)*(1+$V$126)</f>
        <v>233370.50000000003</v>
      </c>
      <c r="R66" s="76">
        <f>P66*(1+'Page principale'!$D$10*0.05)*(1+$V$127)</f>
        <v>233370.50000000003</v>
      </c>
      <c r="S66" s="78">
        <f>P66*(1+'Page principale'!$D$11*0.05)*(1+$V$128)</f>
        <v>233370.50000000003</v>
      </c>
      <c r="T66" s="16"/>
    </row>
    <row r="67" spans="1:20">
      <c r="A67" s="24">
        <v>62</v>
      </c>
      <c r="B67" s="21">
        <v>62</v>
      </c>
      <c r="C67" s="28">
        <v>62</v>
      </c>
      <c r="D67" s="62">
        <v>1200</v>
      </c>
      <c r="E67" s="63">
        <v>600</v>
      </c>
      <c r="F67" s="63">
        <v>800</v>
      </c>
      <c r="G67" s="63">
        <v>534</v>
      </c>
      <c r="H67" s="63">
        <v>655</v>
      </c>
      <c r="I67" s="63">
        <v>960</v>
      </c>
      <c r="J67" s="63">
        <v>400</v>
      </c>
      <c r="K67" s="63">
        <v>300</v>
      </c>
      <c r="L67" s="63">
        <v>360</v>
      </c>
      <c r="M67" s="63">
        <v>240</v>
      </c>
      <c r="N67" s="64">
        <v>209</v>
      </c>
      <c r="O67" s="46">
        <v>62</v>
      </c>
      <c r="P67" s="85">
        <v>186697</v>
      </c>
      <c r="Q67" s="76">
        <f>P67*(1+'Page principale'!$D$9*0.05)*(1+$V$126)</f>
        <v>256708.37500000003</v>
      </c>
      <c r="R67" s="76">
        <f>P67*(1+'Page principale'!$D$10*0.05)*(1+$V$127)</f>
        <v>256708.37500000003</v>
      </c>
      <c r="S67" s="78">
        <f>P67*(1+'Page principale'!$D$11*0.05)*(1+$V$128)</f>
        <v>256708.37500000003</v>
      </c>
      <c r="T67" s="16"/>
    </row>
    <row r="68" spans="1:20">
      <c r="A68" s="24">
        <v>63</v>
      </c>
      <c r="B68" s="21">
        <v>63</v>
      </c>
      <c r="C68" s="28">
        <v>63</v>
      </c>
      <c r="D68" s="36">
        <v>1334</v>
      </c>
      <c r="E68" s="35">
        <v>667</v>
      </c>
      <c r="F68" s="35">
        <v>889</v>
      </c>
      <c r="G68" s="35">
        <v>593</v>
      </c>
      <c r="H68" s="63">
        <v>728</v>
      </c>
      <c r="I68" s="35">
        <v>1067</v>
      </c>
      <c r="J68" s="35">
        <v>445</v>
      </c>
      <c r="K68" s="35">
        <v>334</v>
      </c>
      <c r="L68" s="63">
        <v>400</v>
      </c>
      <c r="M68" s="63">
        <v>267</v>
      </c>
      <c r="N68" s="64">
        <v>232</v>
      </c>
      <c r="O68" s="46">
        <v>63</v>
      </c>
      <c r="P68" s="85">
        <v>205367</v>
      </c>
      <c r="Q68" s="76">
        <f>P68*(1+'Page principale'!$D$9*0.05)*(1+$V$126)</f>
        <v>282379.625</v>
      </c>
      <c r="R68" s="76">
        <f>P68*(1+'Page principale'!$D$10*0.05)*(1+$V$127)</f>
        <v>282379.625</v>
      </c>
      <c r="S68" s="78">
        <f>P68*(1+'Page principale'!$D$11*0.05)*(1+$V$128)</f>
        <v>282379.625</v>
      </c>
      <c r="T68" s="16"/>
    </row>
    <row r="69" spans="1:20">
      <c r="A69" s="24">
        <v>64</v>
      </c>
      <c r="B69" s="21">
        <v>64</v>
      </c>
      <c r="C69" s="28">
        <v>64</v>
      </c>
      <c r="D69" s="36">
        <v>1500</v>
      </c>
      <c r="E69" s="35">
        <v>750</v>
      </c>
      <c r="F69" s="35">
        <v>1000</v>
      </c>
      <c r="G69" s="35">
        <v>667</v>
      </c>
      <c r="H69" s="63">
        <v>819</v>
      </c>
      <c r="I69" s="35">
        <v>1200</v>
      </c>
      <c r="J69" s="35">
        <v>500</v>
      </c>
      <c r="K69" s="35">
        <v>375</v>
      </c>
      <c r="L69" s="63">
        <v>450</v>
      </c>
      <c r="M69" s="35">
        <v>300</v>
      </c>
      <c r="N69" s="37">
        <v>261</v>
      </c>
      <c r="O69" s="46">
        <v>64</v>
      </c>
      <c r="P69" s="85">
        <v>225904</v>
      </c>
      <c r="Q69" s="76">
        <f>P69*(1+'Page principale'!$D$9*0.05)*(1+$V$126)</f>
        <v>310618</v>
      </c>
      <c r="R69" s="76">
        <f>P69*(1+'Page principale'!$D$10*0.05)*(1+$V$127)</f>
        <v>310618</v>
      </c>
      <c r="S69" s="78">
        <f>P69*(1+'Page principale'!$D$11*0.05)*(1+$V$128)</f>
        <v>310618</v>
      </c>
      <c r="T69" s="16"/>
    </row>
    <row r="70" spans="1:20">
      <c r="A70" s="24">
        <v>65</v>
      </c>
      <c r="B70" s="21">
        <v>65</v>
      </c>
      <c r="C70" s="28">
        <v>65</v>
      </c>
      <c r="D70" s="36">
        <v>1715</v>
      </c>
      <c r="E70" s="35">
        <v>858</v>
      </c>
      <c r="F70" s="35">
        <v>1143</v>
      </c>
      <c r="G70" s="35">
        <v>762</v>
      </c>
      <c r="H70" s="63">
        <v>936</v>
      </c>
      <c r="I70" s="63">
        <v>1372</v>
      </c>
      <c r="J70" s="63">
        <v>572</v>
      </c>
      <c r="K70" s="63">
        <v>429</v>
      </c>
      <c r="L70" s="63">
        <v>515</v>
      </c>
      <c r="M70" s="63">
        <v>343</v>
      </c>
      <c r="N70" s="64">
        <v>299</v>
      </c>
      <c r="O70" s="46">
        <v>65</v>
      </c>
      <c r="P70" s="85">
        <v>248495</v>
      </c>
      <c r="Q70" s="76">
        <f>P70*(1+'Page principale'!$D$9*0.05)*(1+$V$126)</f>
        <v>341680.625</v>
      </c>
      <c r="R70" s="76">
        <f>P70*(1+'Page principale'!$D$10*0.05)*(1+$V$127)</f>
        <v>341680.625</v>
      </c>
      <c r="S70" s="78">
        <f>P70*(1+'Page principale'!$D$11*0.05)*(1+$V$128)</f>
        <v>341680.625</v>
      </c>
      <c r="T70" s="16"/>
    </row>
    <row r="71" spans="1:20">
      <c r="A71" s="24">
        <v>66</v>
      </c>
      <c r="B71" s="21">
        <v>66</v>
      </c>
      <c r="C71" s="28">
        <v>66</v>
      </c>
      <c r="D71" s="36">
        <v>2000</v>
      </c>
      <c r="E71" s="35">
        <v>1000</v>
      </c>
      <c r="F71" s="35">
        <v>1334</v>
      </c>
      <c r="G71" s="35">
        <v>889</v>
      </c>
      <c r="H71" s="63">
        <v>1091</v>
      </c>
      <c r="I71" s="63">
        <v>1600</v>
      </c>
      <c r="J71" s="63">
        <v>667</v>
      </c>
      <c r="K71" s="63">
        <v>500</v>
      </c>
      <c r="L71" s="63">
        <v>600</v>
      </c>
      <c r="M71" s="63">
        <v>400</v>
      </c>
      <c r="N71" s="64">
        <v>348</v>
      </c>
      <c r="O71" s="46">
        <v>66</v>
      </c>
      <c r="P71" s="85">
        <v>273345</v>
      </c>
      <c r="Q71" s="76">
        <f>P71*(1+'Page principale'!$D$9*0.05)*(1+$V$126)</f>
        <v>375849.37500000006</v>
      </c>
      <c r="R71" s="76">
        <f>P71*(1+'Page principale'!$D$10*0.05)*(1+$V$127)</f>
        <v>375849.37500000006</v>
      </c>
      <c r="S71" s="78">
        <f>P71*(1+'Page principale'!$D$11*0.05)*(1+$V$128)</f>
        <v>375849.37500000006</v>
      </c>
      <c r="T71" s="16"/>
    </row>
    <row r="72" spans="1:20">
      <c r="A72" s="24">
        <v>67</v>
      </c>
      <c r="B72" s="21">
        <v>67</v>
      </c>
      <c r="C72" s="28">
        <v>67</v>
      </c>
      <c r="D72" s="62">
        <v>2400</v>
      </c>
      <c r="E72" s="63">
        <v>1200</v>
      </c>
      <c r="F72" s="63">
        <v>1600</v>
      </c>
      <c r="G72" s="63">
        <v>1067</v>
      </c>
      <c r="H72" s="63">
        <v>1310</v>
      </c>
      <c r="I72" s="63">
        <v>1920</v>
      </c>
      <c r="J72" s="63">
        <v>800</v>
      </c>
      <c r="K72" s="63">
        <v>600</v>
      </c>
      <c r="L72" s="63">
        <v>720</v>
      </c>
      <c r="M72" s="63">
        <v>480</v>
      </c>
      <c r="N72" s="64">
        <v>418</v>
      </c>
      <c r="O72" s="46">
        <v>67</v>
      </c>
      <c r="P72" s="85">
        <v>300680</v>
      </c>
      <c r="Q72" s="76">
        <f>P72*(1+'Page principale'!$D$9*0.05)*(1+$V$126)</f>
        <v>413435.00000000006</v>
      </c>
      <c r="R72" s="76">
        <f>P72*(1+'Page principale'!$D$10*0.05)*(1+$V$127)</f>
        <v>413435.00000000006</v>
      </c>
      <c r="S72" s="78">
        <f>P72*(1+'Page principale'!$D$11*0.05)*(1+$V$128)</f>
        <v>413435.00000000006</v>
      </c>
      <c r="T72" s="16"/>
    </row>
    <row r="73" spans="1:20">
      <c r="A73" s="24">
        <v>68</v>
      </c>
      <c r="B73" s="21">
        <v>68</v>
      </c>
      <c r="C73" s="28">
        <v>68</v>
      </c>
      <c r="D73" s="62">
        <v>3000</v>
      </c>
      <c r="E73" s="63">
        <v>1500</v>
      </c>
      <c r="F73" s="63">
        <v>2000</v>
      </c>
      <c r="G73" s="63">
        <v>1334</v>
      </c>
      <c r="H73" s="63">
        <v>1637</v>
      </c>
      <c r="I73" s="63">
        <v>2400</v>
      </c>
      <c r="J73" s="63">
        <v>1000</v>
      </c>
      <c r="K73" s="63">
        <v>750</v>
      </c>
      <c r="L73" s="63">
        <v>900</v>
      </c>
      <c r="M73" s="63">
        <v>600</v>
      </c>
      <c r="N73" s="64">
        <v>522</v>
      </c>
      <c r="O73" s="46">
        <v>68</v>
      </c>
      <c r="P73" s="85">
        <v>330748</v>
      </c>
      <c r="Q73" s="76">
        <f>P73*(1+'Page principale'!$D$9*0.05)*(1+$V$126)</f>
        <v>454778.50000000006</v>
      </c>
      <c r="R73" s="76">
        <f>P73*(1+'Page principale'!$D$10*0.05)*(1+$V$127)</f>
        <v>454778.50000000006</v>
      </c>
      <c r="S73" s="78">
        <f>P73*(1+'Page principale'!$D$11*0.05)*(1+$V$128)</f>
        <v>454778.50000000006</v>
      </c>
      <c r="T73" s="16"/>
    </row>
    <row r="74" spans="1:20">
      <c r="A74" s="24">
        <v>69</v>
      </c>
      <c r="B74" s="21">
        <v>69</v>
      </c>
      <c r="C74" s="28">
        <v>69</v>
      </c>
      <c r="D74" s="62">
        <v>4000</v>
      </c>
      <c r="E74" s="63">
        <v>2000</v>
      </c>
      <c r="F74" s="63">
        <v>2667</v>
      </c>
      <c r="G74" s="63">
        <v>1778</v>
      </c>
      <c r="H74" s="63">
        <v>2182</v>
      </c>
      <c r="I74" s="63">
        <v>3200</v>
      </c>
      <c r="J74" s="63">
        <v>1334</v>
      </c>
      <c r="K74" s="63">
        <v>1000</v>
      </c>
      <c r="L74" s="63">
        <v>1200</v>
      </c>
      <c r="M74" s="63">
        <v>800</v>
      </c>
      <c r="N74" s="64">
        <v>696</v>
      </c>
      <c r="O74" s="46">
        <v>69</v>
      </c>
      <c r="P74" s="85">
        <v>363823</v>
      </c>
      <c r="Q74" s="76">
        <f>P74*(1+'Page principale'!$D$9*0.05)*(1+$V$126)</f>
        <v>500256.62500000006</v>
      </c>
      <c r="R74" s="76">
        <f>P74*(1+'Page principale'!$D$10*0.05)*(1+$V$127)</f>
        <v>500256.62500000006</v>
      </c>
      <c r="S74" s="78">
        <f>P74*(1+'Page principale'!$D$11*0.05)*(1+$V$128)</f>
        <v>500256.62500000006</v>
      </c>
      <c r="T74" s="16"/>
    </row>
    <row r="75" spans="1:20">
      <c r="A75" s="24">
        <v>70</v>
      </c>
      <c r="B75" s="21">
        <v>70</v>
      </c>
      <c r="C75" s="28">
        <v>70</v>
      </c>
      <c r="D75" s="62">
        <v>6000</v>
      </c>
      <c r="E75" s="63">
        <v>3000</v>
      </c>
      <c r="F75" s="63">
        <v>4000</v>
      </c>
      <c r="G75" s="63">
        <v>2667</v>
      </c>
      <c r="H75" s="63">
        <v>3273</v>
      </c>
      <c r="I75" s="63">
        <v>4800</v>
      </c>
      <c r="J75" s="63">
        <v>2000</v>
      </c>
      <c r="K75" s="63">
        <v>1500</v>
      </c>
      <c r="L75" s="63">
        <v>1800</v>
      </c>
      <c r="M75" s="63">
        <v>1200</v>
      </c>
      <c r="N75" s="64">
        <v>1044</v>
      </c>
      <c r="O75" s="46">
        <v>70</v>
      </c>
      <c r="P75" s="85">
        <v>400206</v>
      </c>
      <c r="Q75" s="76">
        <f>P75*(1+'Page principale'!$D$9*0.05)*(1+$V$126)</f>
        <v>550283.25</v>
      </c>
      <c r="R75" s="76">
        <f>P75*(1+'Page principale'!$D$10*0.05)*(1+$V$127)</f>
        <v>550283.25</v>
      </c>
      <c r="S75" s="78">
        <f>P75*(1+'Page principale'!$D$11*0.05)*(1+$V$128)</f>
        <v>550283.25</v>
      </c>
      <c r="T75" s="16"/>
    </row>
    <row r="76" spans="1:20">
      <c r="A76" s="24">
        <v>71</v>
      </c>
      <c r="B76" s="21">
        <v>71</v>
      </c>
      <c r="C76" s="28">
        <v>71</v>
      </c>
      <c r="D76" s="36">
        <v>12000</v>
      </c>
      <c r="E76" s="35">
        <v>6000</v>
      </c>
      <c r="F76" s="35">
        <v>8000</v>
      </c>
      <c r="G76" s="35">
        <v>5334</v>
      </c>
      <c r="H76" s="63">
        <v>6546</v>
      </c>
      <c r="I76" s="35">
        <v>9600</v>
      </c>
      <c r="J76" s="35">
        <v>4000</v>
      </c>
      <c r="K76" s="35">
        <v>3000</v>
      </c>
      <c r="L76" s="63">
        <v>3600</v>
      </c>
      <c r="M76" s="35">
        <v>2400</v>
      </c>
      <c r="N76" s="37">
        <v>2087</v>
      </c>
      <c r="O76" s="46">
        <v>71</v>
      </c>
      <c r="P76" s="85">
        <v>440227</v>
      </c>
      <c r="Q76" s="76">
        <f>P76*(1+'Page principale'!$D$9*0.05)*(1+$V$126)</f>
        <v>605312.125</v>
      </c>
      <c r="R76" s="76">
        <f>P76*(1+'Page principale'!$D$10*0.05)*(1+$V$127)</f>
        <v>605312.125</v>
      </c>
      <c r="S76" s="78">
        <f>P76*(1+'Page principale'!$D$11*0.05)*(1+$V$128)</f>
        <v>605312.125</v>
      </c>
      <c r="T76" s="16"/>
    </row>
    <row r="77" spans="1:20">
      <c r="A77" s="24">
        <v>72</v>
      </c>
      <c r="B77" s="21">
        <v>72</v>
      </c>
      <c r="C77" s="28">
        <v>72</v>
      </c>
      <c r="D77" s="36">
        <v>12372</v>
      </c>
      <c r="E77" s="35">
        <v>6186</v>
      </c>
      <c r="F77" s="35">
        <v>8248</v>
      </c>
      <c r="G77" s="35">
        <v>5499</v>
      </c>
      <c r="H77" s="63">
        <v>6758</v>
      </c>
      <c r="I77" s="35">
        <v>9897</v>
      </c>
      <c r="J77" s="35">
        <v>4124</v>
      </c>
      <c r="K77" s="35">
        <v>3093</v>
      </c>
      <c r="L77" s="63">
        <v>3712</v>
      </c>
      <c r="M77" s="63">
        <v>2475</v>
      </c>
      <c r="N77" s="64">
        <v>2152</v>
      </c>
      <c r="O77" s="46">
        <v>72</v>
      </c>
      <c r="P77" s="85">
        <v>484250</v>
      </c>
      <c r="Q77" s="76">
        <f>P77*(1+'Page principale'!$D$9*0.05)*(1+$V$126)</f>
        <v>665843.75</v>
      </c>
      <c r="R77" s="76">
        <f>P77*(1+'Page principale'!$D$10*0.05)*(1+$V$127)</f>
        <v>665843.75</v>
      </c>
      <c r="S77" s="78">
        <f>P77*(1+'Page principale'!$D$11*0.05)*(1+$V$128)</f>
        <v>665843.75</v>
      </c>
      <c r="T77" s="16"/>
    </row>
    <row r="78" spans="1:20">
      <c r="A78" s="24">
        <v>73</v>
      </c>
      <c r="B78" s="21">
        <v>73</v>
      </c>
      <c r="C78" s="28">
        <v>73</v>
      </c>
      <c r="D78" s="62">
        <v>12766</v>
      </c>
      <c r="E78" s="63">
        <v>6383</v>
      </c>
      <c r="F78" s="63">
        <v>8511</v>
      </c>
      <c r="G78" s="63">
        <v>5674</v>
      </c>
      <c r="H78" s="63">
        <v>6964</v>
      </c>
      <c r="I78" s="63">
        <v>10213</v>
      </c>
      <c r="J78" s="63">
        <v>4256</v>
      </c>
      <c r="K78" s="63">
        <v>3192</v>
      </c>
      <c r="L78" s="63">
        <v>3830</v>
      </c>
      <c r="M78" s="63">
        <v>2554</v>
      </c>
      <c r="N78" s="64">
        <v>2221</v>
      </c>
      <c r="O78" s="46">
        <v>73</v>
      </c>
      <c r="P78" s="85">
        <v>532676</v>
      </c>
      <c r="Q78" s="76">
        <f>P78*(1+'Page principale'!$D$9*0.05)*(1+$V$126)</f>
        <v>732429.50000000012</v>
      </c>
      <c r="R78" s="76">
        <f>P78*(1+'Page principale'!$D$10*0.05)*(1+$V$127)</f>
        <v>732429.50000000012</v>
      </c>
      <c r="S78" s="78">
        <f>P78*(1+'Page principale'!$D$11*0.05)*(1+$V$128)</f>
        <v>732429.50000000012</v>
      </c>
      <c r="T78" s="16"/>
    </row>
    <row r="79" spans="1:20">
      <c r="A79" s="24">
        <v>74</v>
      </c>
      <c r="B79" s="21">
        <v>74</v>
      </c>
      <c r="C79" s="28">
        <v>74</v>
      </c>
      <c r="D79" s="36">
        <v>13187</v>
      </c>
      <c r="E79" s="35">
        <v>6594</v>
      </c>
      <c r="F79" s="35">
        <v>8792</v>
      </c>
      <c r="G79" s="35">
        <v>5861</v>
      </c>
      <c r="H79" s="63">
        <v>7193</v>
      </c>
      <c r="I79" s="63">
        <v>10550</v>
      </c>
      <c r="J79" s="63">
        <v>4396</v>
      </c>
      <c r="K79" s="63">
        <v>3297</v>
      </c>
      <c r="L79" s="63">
        <v>3957</v>
      </c>
      <c r="M79" s="63">
        <v>2638</v>
      </c>
      <c r="N79" s="64">
        <v>2294</v>
      </c>
      <c r="O79" s="46">
        <v>74</v>
      </c>
      <c r="P79" s="85">
        <v>585944</v>
      </c>
      <c r="Q79" s="76">
        <f>P79*(1+'Page principale'!$D$9*0.05)*(1+$V$126)</f>
        <v>805673.00000000012</v>
      </c>
      <c r="R79" s="76">
        <f>P79*(1+'Page principale'!$D$10*0.05)*(1+$V$127)</f>
        <v>805673.00000000012</v>
      </c>
      <c r="S79" s="78">
        <f>P79*(1+'Page principale'!$D$11*0.05)*(1+$V$128)</f>
        <v>805673.00000000012</v>
      </c>
      <c r="T79" s="16"/>
    </row>
    <row r="80" spans="1:20">
      <c r="A80" s="24">
        <v>75</v>
      </c>
      <c r="B80" s="21">
        <v>75</v>
      </c>
      <c r="C80" s="28">
        <v>75</v>
      </c>
      <c r="D80" s="36">
        <v>13637</v>
      </c>
      <c r="E80" s="35">
        <v>6819</v>
      </c>
      <c r="F80" s="35">
        <v>9091</v>
      </c>
      <c r="G80" s="35">
        <v>6061</v>
      </c>
      <c r="H80" s="63">
        <v>7439</v>
      </c>
      <c r="I80" s="63">
        <v>10910</v>
      </c>
      <c r="J80" s="63">
        <v>4546</v>
      </c>
      <c r="K80" s="63">
        <v>3410</v>
      </c>
      <c r="L80" s="63">
        <v>4091</v>
      </c>
      <c r="M80" s="63">
        <v>2728</v>
      </c>
      <c r="N80" s="64">
        <v>2372</v>
      </c>
      <c r="O80" s="46">
        <v>75</v>
      </c>
      <c r="P80" s="85">
        <v>644539</v>
      </c>
      <c r="Q80" s="76">
        <f>P80*(1+'Page principale'!$D$9*0.05)*(1+$V$126)</f>
        <v>886241.12500000012</v>
      </c>
      <c r="R80" s="76">
        <f>P80*(1+'Page principale'!$D$10*0.05)*(1+$V$127)</f>
        <v>886241.12500000012</v>
      </c>
      <c r="S80" s="78">
        <f>P80*(1+'Page principale'!$D$11*0.05)*(1+$V$128)</f>
        <v>886241.12500000012</v>
      </c>
      <c r="T80" s="16"/>
    </row>
    <row r="81" spans="1:20">
      <c r="A81" s="24">
        <v>76</v>
      </c>
      <c r="B81" s="21">
        <v>76</v>
      </c>
      <c r="C81" s="28">
        <v>76</v>
      </c>
      <c r="D81" s="36">
        <v>14118</v>
      </c>
      <c r="E81" s="35">
        <v>7059</v>
      </c>
      <c r="F81" s="35">
        <v>9412</v>
      </c>
      <c r="G81" s="35">
        <v>6275</v>
      </c>
      <c r="H81" s="63">
        <v>7701</v>
      </c>
      <c r="I81" s="63">
        <v>11295</v>
      </c>
      <c r="J81" s="63">
        <v>4706</v>
      </c>
      <c r="K81" s="63">
        <v>3530</v>
      </c>
      <c r="L81" s="63">
        <v>4236</v>
      </c>
      <c r="M81" s="63">
        <v>2824</v>
      </c>
      <c r="N81" s="64">
        <v>2456</v>
      </c>
      <c r="O81" s="46">
        <v>76</v>
      </c>
      <c r="P81" s="85">
        <v>708993</v>
      </c>
      <c r="Q81" s="76">
        <f>P81*(1+'Page principale'!$D$9*0.05)*(1+$V$126)</f>
        <v>974865.37500000012</v>
      </c>
      <c r="R81" s="76">
        <f>P81*(1+'Page principale'!$D$10*0.05)*(1+$V$127)</f>
        <v>974865.37500000012</v>
      </c>
      <c r="S81" s="78">
        <f>P81*(1+'Page principale'!$D$11*0.05)*(1+$V$128)</f>
        <v>974865.37500000012</v>
      </c>
      <c r="T81" s="16"/>
    </row>
    <row r="82" spans="1:20">
      <c r="A82" s="24">
        <v>77</v>
      </c>
      <c r="B82" s="21">
        <v>77</v>
      </c>
      <c r="C82" s="28">
        <v>77</v>
      </c>
      <c r="D82" s="62">
        <v>14635</v>
      </c>
      <c r="E82" s="63">
        <v>7318</v>
      </c>
      <c r="F82" s="63">
        <v>9757</v>
      </c>
      <c r="G82" s="63">
        <v>6505</v>
      </c>
      <c r="H82" s="63">
        <v>7983</v>
      </c>
      <c r="I82" s="63">
        <v>11708</v>
      </c>
      <c r="J82" s="63">
        <v>4879</v>
      </c>
      <c r="K82" s="63">
        <v>3659</v>
      </c>
      <c r="L82" s="63">
        <v>4391</v>
      </c>
      <c r="M82" s="63">
        <v>2927</v>
      </c>
      <c r="N82" s="64">
        <v>2546</v>
      </c>
      <c r="O82" s="46">
        <v>77</v>
      </c>
      <c r="P82" s="85">
        <v>779893</v>
      </c>
      <c r="Q82" s="76">
        <f>P82*(1+'Page principale'!$D$9*0.05)*(1+$V$126)</f>
        <v>1072352.875</v>
      </c>
      <c r="R82" s="76">
        <f>P82*(1+'Page principale'!$D$10*0.05)*(1+$V$127)</f>
        <v>1072352.875</v>
      </c>
      <c r="S82" s="78">
        <f>P82*(1+'Page principale'!$D$11*0.05)*(1+$V$128)</f>
        <v>1072352.875</v>
      </c>
      <c r="T82" s="16"/>
    </row>
    <row r="83" spans="1:20">
      <c r="A83" s="24">
        <v>78</v>
      </c>
      <c r="B83" s="21">
        <v>78</v>
      </c>
      <c r="C83" s="28">
        <v>78</v>
      </c>
      <c r="D83" s="62">
        <v>15190</v>
      </c>
      <c r="E83" s="63">
        <v>7595</v>
      </c>
      <c r="F83" s="63">
        <v>10127</v>
      </c>
      <c r="G83" s="63">
        <v>6752</v>
      </c>
      <c r="H83" s="63">
        <v>8286</v>
      </c>
      <c r="I83" s="63">
        <v>12152</v>
      </c>
      <c r="J83" s="63">
        <v>5064</v>
      </c>
      <c r="K83" s="63">
        <v>3798</v>
      </c>
      <c r="L83" s="63">
        <v>4557</v>
      </c>
      <c r="M83" s="63">
        <v>3038</v>
      </c>
      <c r="N83" s="64">
        <v>2642</v>
      </c>
      <c r="O83" s="46">
        <v>78</v>
      </c>
      <c r="P83" s="85">
        <v>857883</v>
      </c>
      <c r="Q83" s="76">
        <f>P83*(1+'Page principale'!$D$9*0.05)*(1+$V$126)</f>
        <v>1179589.125</v>
      </c>
      <c r="R83" s="76">
        <f>P83*(1+'Page principale'!$D$10*0.05)*(1+$V$127)</f>
        <v>1179589.125</v>
      </c>
      <c r="S83" s="78">
        <f>P83*(1+'Page principale'!$D$11*0.05)*(1+$V$128)</f>
        <v>1179589.125</v>
      </c>
      <c r="T83" s="16"/>
    </row>
    <row r="84" spans="1:20">
      <c r="A84" s="24">
        <v>79</v>
      </c>
      <c r="B84" s="21">
        <v>79</v>
      </c>
      <c r="C84" s="28">
        <v>79</v>
      </c>
      <c r="D84" s="62">
        <v>15790</v>
      </c>
      <c r="E84" s="63">
        <v>7895</v>
      </c>
      <c r="F84" s="63">
        <v>10527</v>
      </c>
      <c r="G84" s="63">
        <v>7018</v>
      </c>
      <c r="H84" s="63">
        <v>8613</v>
      </c>
      <c r="I84" s="63">
        <v>12632</v>
      </c>
      <c r="J84" s="63">
        <v>5264</v>
      </c>
      <c r="K84" s="63">
        <v>3948</v>
      </c>
      <c r="L84" s="63">
        <v>4737</v>
      </c>
      <c r="M84" s="63">
        <v>3158</v>
      </c>
      <c r="N84" s="64">
        <v>2746</v>
      </c>
      <c r="O84" s="46">
        <v>79</v>
      </c>
      <c r="P84" s="85">
        <v>943672</v>
      </c>
      <c r="Q84" s="76">
        <f>P84*(1+'Page principale'!$D$9*0.05)*(1+$V$126)</f>
        <v>1297549</v>
      </c>
      <c r="R84" s="76">
        <f>P84*(1+'Page principale'!$D$10*0.05)*(1+$V$127)</f>
        <v>1297549</v>
      </c>
      <c r="S84" s="78">
        <f>P84*(1+'Page principale'!$D$11*0.05)*(1+$V$128)</f>
        <v>1297549</v>
      </c>
      <c r="T84" s="16"/>
    </row>
    <row r="85" spans="1:20">
      <c r="A85" s="24">
        <v>80</v>
      </c>
      <c r="B85" s="21">
        <v>80</v>
      </c>
      <c r="C85" s="28">
        <v>80</v>
      </c>
      <c r="D85" s="62">
        <v>16439</v>
      </c>
      <c r="E85" s="63">
        <v>8220</v>
      </c>
      <c r="F85" s="63">
        <v>10959</v>
      </c>
      <c r="G85" s="63">
        <v>7306</v>
      </c>
      <c r="H85" s="63">
        <v>8967</v>
      </c>
      <c r="I85" s="63">
        <v>13151</v>
      </c>
      <c r="J85" s="63">
        <v>5480</v>
      </c>
      <c r="K85" s="63">
        <v>4110</v>
      </c>
      <c r="L85" s="63">
        <v>4932</v>
      </c>
      <c r="M85" s="63">
        <v>3288</v>
      </c>
      <c r="N85" s="64">
        <v>2859</v>
      </c>
      <c r="O85" s="46">
        <v>80</v>
      </c>
      <c r="P85" s="85">
        <v>1038040</v>
      </c>
      <c r="Q85" s="76">
        <f>P85*(1+'Page principale'!$D$9*0.05)*(1+$V$126)</f>
        <v>1427305</v>
      </c>
      <c r="R85" s="76">
        <f>P85*(1+'Page principale'!$D$10*0.05)*(1+$V$127)</f>
        <v>1427305</v>
      </c>
      <c r="S85" s="78">
        <f>P85*(1+'Page principale'!$D$11*0.05)*(1+$V$128)</f>
        <v>1427305</v>
      </c>
      <c r="T85" s="16"/>
    </row>
    <row r="86" spans="1:20">
      <c r="A86" s="24">
        <v>81</v>
      </c>
      <c r="B86" s="21">
        <v>81</v>
      </c>
      <c r="C86" s="28">
        <v>81</v>
      </c>
      <c r="D86" s="62">
        <v>17143</v>
      </c>
      <c r="E86" s="63">
        <v>8572</v>
      </c>
      <c r="F86" s="63">
        <v>11429</v>
      </c>
      <c r="G86" s="63">
        <v>7620</v>
      </c>
      <c r="H86" s="63">
        <v>9351</v>
      </c>
      <c r="I86" s="63">
        <v>13715</v>
      </c>
      <c r="J86" s="63">
        <v>5715</v>
      </c>
      <c r="K86" s="63">
        <v>4286</v>
      </c>
      <c r="L86" s="63">
        <v>5143</v>
      </c>
      <c r="M86" s="63">
        <v>3429</v>
      </c>
      <c r="N86" s="64">
        <v>2982</v>
      </c>
      <c r="O86" s="46">
        <v>81</v>
      </c>
      <c r="P86" s="85">
        <v>1141844</v>
      </c>
      <c r="Q86" s="76">
        <f>P86*(1+'Page principale'!$D$9*0.05)*(1+$V$126)</f>
        <v>1570035.5000000002</v>
      </c>
      <c r="R86" s="76">
        <f>P86*(1+'Page principale'!$D$10*0.05)*(1+$V$127)</f>
        <v>1570035.5000000002</v>
      </c>
      <c r="S86" s="78">
        <f>P86*(1+'Page principale'!$D$11*0.05)*(1+$V$128)</f>
        <v>1570035.5000000002</v>
      </c>
      <c r="T86" s="16"/>
    </row>
    <row r="87" spans="1:20">
      <c r="A87" s="24">
        <v>82</v>
      </c>
      <c r="B87" s="21">
        <v>82</v>
      </c>
      <c r="C87" s="28">
        <v>82</v>
      </c>
      <c r="D87" s="62">
        <v>17911</v>
      </c>
      <c r="E87" s="63">
        <v>8956</v>
      </c>
      <c r="F87" s="63">
        <v>11941</v>
      </c>
      <c r="G87" s="63">
        <v>7961</v>
      </c>
      <c r="H87" s="63">
        <v>9770</v>
      </c>
      <c r="I87" s="63">
        <v>14329</v>
      </c>
      <c r="J87" s="63">
        <v>5971</v>
      </c>
      <c r="K87" s="63">
        <v>4478</v>
      </c>
      <c r="L87" s="63">
        <v>5374</v>
      </c>
      <c r="M87" s="63">
        <v>3583</v>
      </c>
      <c r="N87" s="64">
        <v>3115</v>
      </c>
      <c r="O87" s="46">
        <v>82</v>
      </c>
      <c r="P87" s="85">
        <v>1256029</v>
      </c>
      <c r="Q87" s="76">
        <f>P87*(1+'Page principale'!$D$9*0.05)*(1+$V$126)</f>
        <v>1727039.8750000002</v>
      </c>
      <c r="R87" s="76">
        <f>P87*(1+'Page principale'!$D$10*0.05)*(1+$V$127)</f>
        <v>1727039.8750000002</v>
      </c>
      <c r="S87" s="78">
        <f>P87*(1+'Page principale'!$D$11*0.05)*(1+$V$128)</f>
        <v>1727039.8750000002</v>
      </c>
      <c r="T87" s="16"/>
    </row>
    <row r="88" spans="1:20">
      <c r="A88" s="24">
        <v>83</v>
      </c>
      <c r="B88" s="21">
        <v>83</v>
      </c>
      <c r="C88" s="28">
        <v>83</v>
      </c>
      <c r="D88" s="62">
        <v>18750</v>
      </c>
      <c r="E88" s="63">
        <v>9375</v>
      </c>
      <c r="F88" s="63">
        <v>12500</v>
      </c>
      <c r="G88" s="63">
        <v>8334</v>
      </c>
      <c r="H88" s="63">
        <v>10228</v>
      </c>
      <c r="I88" s="63">
        <v>15000</v>
      </c>
      <c r="J88" s="63">
        <v>6250</v>
      </c>
      <c r="K88" s="63">
        <v>4688</v>
      </c>
      <c r="L88" s="63">
        <v>5625</v>
      </c>
      <c r="M88" s="63">
        <v>3750</v>
      </c>
      <c r="N88" s="64">
        <v>3261</v>
      </c>
      <c r="O88" s="46">
        <v>83</v>
      </c>
      <c r="P88" s="85">
        <v>1381632</v>
      </c>
      <c r="Q88" s="76">
        <f>P88*(1+'Page principale'!$D$9*0.05)*(1+$V$126)</f>
        <v>1899744.0000000002</v>
      </c>
      <c r="R88" s="76">
        <f>P88*(1+'Page principale'!$D$10*0.05)*(1+$V$127)</f>
        <v>1899744.0000000002</v>
      </c>
      <c r="S88" s="78">
        <f>P88*(1+'Page principale'!$D$11*0.05)*(1+$V$128)</f>
        <v>1899744.0000000002</v>
      </c>
      <c r="T88" s="16"/>
    </row>
    <row r="89" spans="1:20">
      <c r="A89" s="24">
        <v>84</v>
      </c>
      <c r="B89" s="21">
        <v>84</v>
      </c>
      <c r="C89" s="28">
        <v>84</v>
      </c>
      <c r="D89" s="62">
        <v>19673</v>
      </c>
      <c r="E89" s="63">
        <v>9837</v>
      </c>
      <c r="F89" s="63">
        <v>13115</v>
      </c>
      <c r="G89" s="63">
        <v>8744</v>
      </c>
      <c r="H89" s="63">
        <v>10731</v>
      </c>
      <c r="I89" s="63">
        <v>15738</v>
      </c>
      <c r="J89" s="63">
        <v>6558</v>
      </c>
      <c r="K89" s="63">
        <v>4919</v>
      </c>
      <c r="L89" s="63">
        <v>5902</v>
      </c>
      <c r="M89" s="63">
        <v>3935</v>
      </c>
      <c r="N89" s="64">
        <v>3422</v>
      </c>
      <c r="O89" s="46">
        <v>84</v>
      </c>
      <c r="P89" s="85">
        <v>1519796</v>
      </c>
      <c r="Q89" s="76">
        <f>P89*(1+'Page principale'!$D$9*0.05)*(1+$V$126)</f>
        <v>2089719.5000000002</v>
      </c>
      <c r="R89" s="76">
        <f>P89*(1+'Page principale'!$D$10*0.05)*(1+$V$127)</f>
        <v>2089719.5000000002</v>
      </c>
      <c r="S89" s="78">
        <f>P89*(1+'Page principale'!$D$11*0.05)*(1+$V$128)</f>
        <v>2089719.5000000002</v>
      </c>
      <c r="T89" s="16"/>
    </row>
    <row r="90" spans="1:20">
      <c r="A90" s="24">
        <v>85</v>
      </c>
      <c r="B90" s="21">
        <v>85</v>
      </c>
      <c r="C90" s="28">
        <v>85</v>
      </c>
      <c r="D90" s="62">
        <v>21053</v>
      </c>
      <c r="E90" s="63">
        <v>10527</v>
      </c>
      <c r="F90" s="63">
        <v>14036</v>
      </c>
      <c r="G90" s="63">
        <v>9357</v>
      </c>
      <c r="H90" s="63">
        <v>11484</v>
      </c>
      <c r="I90" s="63">
        <v>16843</v>
      </c>
      <c r="J90" s="63">
        <v>7018</v>
      </c>
      <c r="K90" s="63">
        <v>5264</v>
      </c>
      <c r="L90" s="63">
        <v>6316</v>
      </c>
      <c r="M90" s="63">
        <v>4211</v>
      </c>
      <c r="N90" s="64">
        <v>3662</v>
      </c>
      <c r="O90" s="46">
        <v>85</v>
      </c>
      <c r="P90" s="85">
        <v>1671776</v>
      </c>
      <c r="Q90" s="76">
        <f>P90*(1+'Page principale'!$D$9*0.05)*(1+$V$126)</f>
        <v>2298692</v>
      </c>
      <c r="R90" s="76">
        <f>P90*(1+'Page principale'!$D$10*0.05)*(1+$V$127)</f>
        <v>2298692</v>
      </c>
      <c r="S90" s="78">
        <f>P90*(1+'Page principale'!$D$11*0.05)*(1+$V$128)</f>
        <v>2298692</v>
      </c>
      <c r="T90" s="16"/>
    </row>
    <row r="91" spans="1:20">
      <c r="A91" s="24">
        <v>86</v>
      </c>
      <c r="B91" s="21">
        <v>86</v>
      </c>
      <c r="C91" s="28">
        <v>86</v>
      </c>
      <c r="D91" s="62">
        <v>22222</v>
      </c>
      <c r="E91" s="63">
        <v>11111</v>
      </c>
      <c r="F91" s="63">
        <v>14815</v>
      </c>
      <c r="G91" s="63">
        <v>9877</v>
      </c>
      <c r="H91" s="63">
        <v>12121</v>
      </c>
      <c r="I91" s="63">
        <v>17778</v>
      </c>
      <c r="J91" s="63">
        <v>7407</v>
      </c>
      <c r="K91" s="63">
        <v>5556</v>
      </c>
      <c r="L91" s="63">
        <v>6667</v>
      </c>
      <c r="M91" s="63">
        <v>4444</v>
      </c>
      <c r="N91" s="64">
        <v>3865</v>
      </c>
      <c r="O91" s="46">
        <v>86</v>
      </c>
      <c r="P91" s="85">
        <v>1838954</v>
      </c>
      <c r="Q91" s="76">
        <f>P91*(1+'Page principale'!$D$9*0.05)*(1+$V$126)</f>
        <v>2528561.75</v>
      </c>
      <c r="R91" s="76">
        <f>P91*(1+'Page principale'!$D$10*0.05)*(1+$V$127)</f>
        <v>2528561.75</v>
      </c>
      <c r="S91" s="78">
        <f>P91*(1+'Page principale'!$D$11*0.05)*(1+$V$128)</f>
        <v>2528561.75</v>
      </c>
      <c r="T91" s="14"/>
    </row>
    <row r="92" spans="1:20">
      <c r="A92" s="24">
        <v>87</v>
      </c>
      <c r="B92" s="21">
        <v>87</v>
      </c>
      <c r="C92" s="28">
        <v>87</v>
      </c>
      <c r="D92" s="62">
        <v>24000</v>
      </c>
      <c r="E92" s="63">
        <v>12000</v>
      </c>
      <c r="F92" s="63">
        <v>16000</v>
      </c>
      <c r="G92" s="63">
        <v>10667</v>
      </c>
      <c r="H92" s="63">
        <v>13091</v>
      </c>
      <c r="I92" s="63">
        <v>19200</v>
      </c>
      <c r="J92" s="63">
        <v>8000</v>
      </c>
      <c r="K92" s="63">
        <v>6000</v>
      </c>
      <c r="L92" s="63">
        <v>7200</v>
      </c>
      <c r="M92" s="63">
        <v>4800</v>
      </c>
      <c r="N92" s="64">
        <v>4174</v>
      </c>
      <c r="O92" s="46">
        <v>87</v>
      </c>
      <c r="P92" s="85">
        <v>2022850</v>
      </c>
      <c r="Q92" s="76">
        <f>P92*(1+'Page principale'!$D$9*0.05)*(1+$V$126)</f>
        <v>2781418.75</v>
      </c>
      <c r="R92" s="76">
        <f>P92*(1+'Page principale'!$D$10*0.05)*(1+$V$127)</f>
        <v>2781418.75</v>
      </c>
      <c r="S92" s="78">
        <f>P92*(1+'Page principale'!$D$11*0.05)*(1+$V$128)</f>
        <v>2781418.75</v>
      </c>
      <c r="T92" s="14"/>
    </row>
    <row r="93" spans="1:20">
      <c r="A93" s="24">
        <v>88</v>
      </c>
      <c r="B93" s="21">
        <v>88</v>
      </c>
      <c r="C93" s="28">
        <v>88</v>
      </c>
      <c r="D93" s="62">
        <v>25532</v>
      </c>
      <c r="E93" s="63">
        <v>12766</v>
      </c>
      <c r="F93" s="63">
        <v>17021</v>
      </c>
      <c r="G93" s="63">
        <v>11348</v>
      </c>
      <c r="H93" s="63">
        <v>13926</v>
      </c>
      <c r="I93" s="63">
        <v>20426</v>
      </c>
      <c r="J93" s="63">
        <v>8511</v>
      </c>
      <c r="K93" s="63">
        <v>6383</v>
      </c>
      <c r="L93" s="63">
        <v>7660</v>
      </c>
      <c r="M93" s="63">
        <v>5106</v>
      </c>
      <c r="N93" s="64">
        <v>4440</v>
      </c>
      <c r="O93" s="46">
        <v>88</v>
      </c>
      <c r="P93" s="85">
        <v>2225136</v>
      </c>
      <c r="Q93" s="76">
        <f>P93*(1+'Page principale'!$D$9*0.05)*(1+$V$126)</f>
        <v>3059562.0000000005</v>
      </c>
      <c r="R93" s="76">
        <f>P93*(1+'Page principale'!$D$10*0.05)*(1+$V$127)</f>
        <v>3059562.0000000005</v>
      </c>
      <c r="S93" s="78">
        <f>P93*(1+'Page principale'!$D$11*0.05)*(1+$V$128)</f>
        <v>3059562.0000000005</v>
      </c>
      <c r="T93" s="14"/>
    </row>
    <row r="94" spans="1:20">
      <c r="A94" s="24">
        <v>89</v>
      </c>
      <c r="B94" s="21">
        <v>89</v>
      </c>
      <c r="C94" s="28">
        <v>89</v>
      </c>
      <c r="D94" s="62">
        <v>27907</v>
      </c>
      <c r="E94" s="63">
        <v>13953</v>
      </c>
      <c r="F94" s="63">
        <v>18605</v>
      </c>
      <c r="G94" s="63">
        <v>12403</v>
      </c>
      <c r="H94" s="63">
        <v>15222</v>
      </c>
      <c r="I94" s="63">
        <v>22326</v>
      </c>
      <c r="J94" s="63">
        <v>9302</v>
      </c>
      <c r="K94" s="63">
        <v>6977</v>
      </c>
      <c r="L94" s="63">
        <v>8372</v>
      </c>
      <c r="M94" s="63">
        <v>5581</v>
      </c>
      <c r="N94" s="64">
        <v>4853</v>
      </c>
      <c r="O94" s="46">
        <v>89</v>
      </c>
      <c r="P94" s="85">
        <v>2447650</v>
      </c>
      <c r="Q94" s="76">
        <f>P94*(1+'Page principale'!$D$9*0.05)*(1+$V$126)</f>
        <v>3365518.7500000005</v>
      </c>
      <c r="R94" s="76">
        <f>P94*(1+'Page principale'!$D$10*0.05)*(1+$V$127)</f>
        <v>3365518.7500000005</v>
      </c>
      <c r="S94" s="78">
        <f>P94*(1+'Page principale'!$D$11*0.05)*(1+$V$128)</f>
        <v>3365518.7500000005</v>
      </c>
      <c r="T94" s="14"/>
    </row>
    <row r="95" spans="1:20" s="13" customFormat="1">
      <c r="A95" s="102">
        <v>90</v>
      </c>
      <c r="B95" s="103">
        <v>90</v>
      </c>
      <c r="C95" s="104">
        <v>90</v>
      </c>
      <c r="D95" s="105">
        <v>30000</v>
      </c>
      <c r="E95" s="106">
        <v>15000</v>
      </c>
      <c r="F95" s="106">
        <v>20000</v>
      </c>
      <c r="G95" s="106">
        <v>13333</v>
      </c>
      <c r="H95" s="106">
        <v>16364</v>
      </c>
      <c r="I95" s="106">
        <v>24000</v>
      </c>
      <c r="J95" s="106">
        <v>10000</v>
      </c>
      <c r="K95" s="106">
        <v>7500</v>
      </c>
      <c r="L95" s="106">
        <v>9000</v>
      </c>
      <c r="M95" s="106">
        <v>6000</v>
      </c>
      <c r="N95" s="110">
        <v>5217</v>
      </c>
      <c r="O95" s="46">
        <v>90</v>
      </c>
      <c r="P95" s="109">
        <v>2692416</v>
      </c>
      <c r="Q95" s="76">
        <f>P95*(1+'Page principale'!$D$9*0.05)*(1+$V$126)</f>
        <v>3702072.0000000005</v>
      </c>
      <c r="R95" s="76">
        <f>P95*(1+'Page principale'!$D$10*0.05)*(1+$V$127)</f>
        <v>3702072.0000000005</v>
      </c>
      <c r="S95" s="78">
        <f>P95*(1+'Page principale'!$D$11*0.05)*(1+$V$128)</f>
        <v>3702072.0000000005</v>
      </c>
      <c r="T95" s="14"/>
    </row>
    <row r="96" spans="1:20" s="13" customFormat="1">
      <c r="A96" s="24">
        <v>91</v>
      </c>
      <c r="B96" s="21">
        <v>91</v>
      </c>
      <c r="C96" s="28">
        <v>91</v>
      </c>
      <c r="D96" s="105">
        <v>32432</v>
      </c>
      <c r="E96" s="106">
        <v>16216</v>
      </c>
      <c r="F96" s="106">
        <v>21622</v>
      </c>
      <c r="G96" s="106">
        <v>14414</v>
      </c>
      <c r="H96" s="106">
        <v>17690</v>
      </c>
      <c r="I96" s="106">
        <v>25946</v>
      </c>
      <c r="J96" s="106">
        <v>10811</v>
      </c>
      <c r="K96" s="106">
        <v>8108</v>
      </c>
      <c r="L96" s="106">
        <v>9730</v>
      </c>
      <c r="M96" s="106">
        <v>6486</v>
      </c>
      <c r="N96" s="110">
        <v>5640</v>
      </c>
      <c r="O96" s="46">
        <v>91</v>
      </c>
      <c r="P96" s="109">
        <v>2961658</v>
      </c>
      <c r="Q96" s="76">
        <f>P96*(1+'Page principale'!$D$9*0.05)*(1+$V$126)</f>
        <v>4072279.7500000005</v>
      </c>
      <c r="R96" s="76">
        <f>P96*(1+'Page principale'!$D$10*0.05)*(1+$V$127)</f>
        <v>4072279.7500000005</v>
      </c>
      <c r="S96" s="78">
        <f>P96*(1+'Page principale'!$D$11*0.05)*(1+$V$128)</f>
        <v>4072279.7500000005</v>
      </c>
      <c r="T96" s="14"/>
    </row>
    <row r="97" spans="1:27" s="13" customFormat="1">
      <c r="A97" s="102">
        <v>92</v>
      </c>
      <c r="B97" s="103">
        <v>92</v>
      </c>
      <c r="C97" s="104">
        <v>92</v>
      </c>
      <c r="D97" s="105">
        <v>35294</v>
      </c>
      <c r="E97" s="106">
        <v>17647</v>
      </c>
      <c r="F97" s="106">
        <v>23529</v>
      </c>
      <c r="G97" s="106">
        <v>15686</v>
      </c>
      <c r="H97" s="106">
        <v>19251</v>
      </c>
      <c r="I97" s="106">
        <v>28235</v>
      </c>
      <c r="J97" s="106">
        <v>11765</v>
      </c>
      <c r="K97" s="106">
        <v>8824</v>
      </c>
      <c r="L97" s="106">
        <v>10588</v>
      </c>
      <c r="M97" s="106">
        <v>7059</v>
      </c>
      <c r="N97" s="110">
        <v>6138</v>
      </c>
      <c r="O97" s="46">
        <v>92</v>
      </c>
      <c r="P97" s="109">
        <v>3257824</v>
      </c>
      <c r="Q97" s="76">
        <f>P97*(1+'Page principale'!$D$9*0.05)*(1+$V$126)</f>
        <v>4479508</v>
      </c>
      <c r="R97" s="76">
        <f>P97*(1+'Page principale'!$D$10*0.05)*(1+$V$127)</f>
        <v>4479508</v>
      </c>
      <c r="S97" s="78">
        <f>P97*(1+'Page principale'!$D$11*0.05)*(1+$V$128)</f>
        <v>4479508</v>
      </c>
      <c r="T97" s="14"/>
    </row>
    <row r="98" spans="1:27" s="13" customFormat="1">
      <c r="A98" s="24">
        <v>93</v>
      </c>
      <c r="B98" s="21">
        <v>93</v>
      </c>
      <c r="C98" s="28">
        <v>93</v>
      </c>
      <c r="D98" s="105">
        <v>40000</v>
      </c>
      <c r="E98" s="106">
        <v>20000</v>
      </c>
      <c r="F98" s="106">
        <v>26667</v>
      </c>
      <c r="G98" s="106">
        <v>17778</v>
      </c>
      <c r="H98" s="106">
        <v>21818</v>
      </c>
      <c r="I98" s="106">
        <v>32000</v>
      </c>
      <c r="J98" s="106">
        <v>13333</v>
      </c>
      <c r="K98" s="106">
        <v>10000</v>
      </c>
      <c r="L98" s="106">
        <v>12000</v>
      </c>
      <c r="M98" s="106">
        <v>8000</v>
      </c>
      <c r="N98" s="110">
        <v>6957</v>
      </c>
      <c r="O98" s="46">
        <v>93</v>
      </c>
      <c r="P98" s="109">
        <v>3583607</v>
      </c>
      <c r="Q98" s="76">
        <f>P98*(1+'Page principale'!$D$9*0.05)*(1+$V$126)</f>
        <v>4927459.625</v>
      </c>
      <c r="R98" s="76">
        <f>P98*(1+'Page principale'!$D$10*0.05)*(1+$V$127)</f>
        <v>4927459.625</v>
      </c>
      <c r="S98" s="78">
        <f>P98*(1+'Page principale'!$D$11*0.05)*(1+$V$128)</f>
        <v>4927459.625</v>
      </c>
      <c r="T98" s="14"/>
    </row>
    <row r="99" spans="1:27" s="13" customFormat="1">
      <c r="A99" s="102">
        <v>94</v>
      </c>
      <c r="B99" s="103">
        <v>94</v>
      </c>
      <c r="C99" s="104">
        <v>94</v>
      </c>
      <c r="D99" s="105">
        <v>44444</v>
      </c>
      <c r="E99" s="106">
        <v>22222</v>
      </c>
      <c r="F99" s="106">
        <v>29630</v>
      </c>
      <c r="G99" s="106">
        <v>19753</v>
      </c>
      <c r="H99" s="106">
        <v>24242</v>
      </c>
      <c r="I99" s="106">
        <v>35556</v>
      </c>
      <c r="J99" s="106">
        <v>14815</v>
      </c>
      <c r="K99" s="106">
        <v>11111</v>
      </c>
      <c r="L99" s="106">
        <v>13333</v>
      </c>
      <c r="M99" s="106">
        <v>8889</v>
      </c>
      <c r="N99" s="110">
        <v>7729</v>
      </c>
      <c r="O99" s="46">
        <v>94</v>
      </c>
      <c r="P99" s="109">
        <v>3941968</v>
      </c>
      <c r="Q99" s="76">
        <f>P99*(1+'Page principale'!$D$9*0.05)*(1+$V$126)</f>
        <v>5420206</v>
      </c>
      <c r="R99" s="76">
        <f>P99*(1+'Page principale'!$D$10*0.05)*(1+$V$127)</f>
        <v>5420206</v>
      </c>
      <c r="S99" s="78">
        <f>P99*(1+'Page principale'!$D$11*0.05)*(1+$V$128)</f>
        <v>5420206</v>
      </c>
      <c r="T99" s="14"/>
    </row>
    <row r="100" spans="1:27" s="13" customFormat="1">
      <c r="A100" s="24">
        <v>95</v>
      </c>
      <c r="B100" s="21">
        <v>95</v>
      </c>
      <c r="C100" s="28">
        <v>95</v>
      </c>
      <c r="D100" s="105">
        <v>50000</v>
      </c>
      <c r="E100" s="106">
        <v>25000</v>
      </c>
      <c r="F100" s="106">
        <v>33333</v>
      </c>
      <c r="G100" s="106">
        <v>22222</v>
      </c>
      <c r="H100" s="106">
        <v>27273</v>
      </c>
      <c r="I100" s="106">
        <v>40000</v>
      </c>
      <c r="J100" s="106">
        <v>16667</v>
      </c>
      <c r="K100" s="106">
        <v>12500</v>
      </c>
      <c r="L100" s="106">
        <v>15000</v>
      </c>
      <c r="M100" s="106">
        <v>10000</v>
      </c>
      <c r="N100" s="110">
        <v>8696</v>
      </c>
      <c r="O100" s="46">
        <v>95</v>
      </c>
      <c r="P100" s="109">
        <v>4336165</v>
      </c>
      <c r="Q100" s="76">
        <f>P100*(1+'Page principale'!$D$9*0.05)*(1+$V$126)</f>
        <v>5962226.8750000009</v>
      </c>
      <c r="R100" s="76">
        <f>P100*(1+'Page principale'!$D$10*0.05)*(1+$V$127)</f>
        <v>5962226.8750000009</v>
      </c>
      <c r="S100" s="78">
        <f>P100*(1+'Page principale'!$D$11*0.05)*(1+$V$128)</f>
        <v>5962226.8750000009</v>
      </c>
      <c r="T100" s="14"/>
    </row>
    <row r="101" spans="1:27" s="13" customFormat="1">
      <c r="A101" s="102"/>
      <c r="B101" s="103"/>
      <c r="C101" s="104"/>
      <c r="D101" s="105"/>
      <c r="E101" s="106"/>
      <c r="F101" s="106"/>
      <c r="G101" s="106"/>
      <c r="H101" s="106"/>
      <c r="I101" s="107"/>
      <c r="J101" s="106"/>
      <c r="K101" s="106"/>
      <c r="L101" s="107"/>
      <c r="M101" s="107"/>
      <c r="N101" s="108"/>
      <c r="O101" s="46">
        <v>96</v>
      </c>
      <c r="P101" s="109">
        <v>4769782</v>
      </c>
      <c r="Q101" s="76">
        <f>P101*(1+'Page principale'!$D$9*0.05)*(1+$V$126)</f>
        <v>6558450.2500000009</v>
      </c>
      <c r="R101" s="76">
        <f>P101*(1+'Page principale'!$D$10*0.05)*(1+$V$127)</f>
        <v>6558450.2500000009</v>
      </c>
      <c r="S101" s="78">
        <f>P101*(1+'Page principale'!$D$11*0.05)*(1+$V$128)</f>
        <v>6558450.2500000009</v>
      </c>
      <c r="T101" s="14"/>
    </row>
    <row r="102" spans="1:27" s="13" customFormat="1">
      <c r="A102" s="102"/>
      <c r="B102" s="103"/>
      <c r="C102" s="104"/>
      <c r="D102" s="105"/>
      <c r="E102" s="106"/>
      <c r="F102" s="106"/>
      <c r="G102" s="106"/>
      <c r="H102" s="106"/>
      <c r="I102" s="107"/>
      <c r="J102" s="106"/>
      <c r="K102" s="106"/>
      <c r="L102" s="107"/>
      <c r="M102" s="107"/>
      <c r="N102" s="108"/>
      <c r="O102" s="46">
        <v>97</v>
      </c>
      <c r="P102" s="109">
        <v>5246761</v>
      </c>
      <c r="Q102" s="76">
        <f>P102*(1+'Page principale'!$D$9*0.05)*(1+$V$126)</f>
        <v>7214296.3750000009</v>
      </c>
      <c r="R102" s="76">
        <f>P102*(1+'Page principale'!$D$10*0.05)*(1+$V$127)</f>
        <v>7214296.3750000009</v>
      </c>
      <c r="S102" s="78">
        <f>P102*(1+'Page principale'!$D$11*0.05)*(1+$V$128)</f>
        <v>7214296.3750000009</v>
      </c>
      <c r="T102" s="14"/>
    </row>
    <row r="103" spans="1:27" s="13" customFormat="1">
      <c r="A103" s="102"/>
      <c r="B103" s="103"/>
      <c r="C103" s="104"/>
      <c r="D103" s="105"/>
      <c r="E103" s="106"/>
      <c r="F103" s="106"/>
      <c r="G103" s="106"/>
      <c r="H103" s="106"/>
      <c r="I103" s="107"/>
      <c r="J103" s="106"/>
      <c r="K103" s="106"/>
      <c r="L103" s="107"/>
      <c r="M103" s="107"/>
      <c r="N103" s="108"/>
      <c r="O103" s="46">
        <v>98</v>
      </c>
      <c r="P103" s="109">
        <v>5771438</v>
      </c>
      <c r="Q103" s="76">
        <f>P103*(1+'Page principale'!$D$9*0.05)*(1+$V$126)</f>
        <v>7935727.2500000009</v>
      </c>
      <c r="R103" s="76">
        <f>P103*(1+'Page principale'!$D$10*0.05)*(1+$V$127)</f>
        <v>7935727.2500000009</v>
      </c>
      <c r="S103" s="78">
        <f>P103*(1+'Page principale'!$D$11*0.05)*(1+$V$128)</f>
        <v>7935727.2500000009</v>
      </c>
      <c r="T103" s="14"/>
    </row>
    <row r="104" spans="1:27" ht="15.75" thickBot="1">
      <c r="A104" s="25"/>
      <c r="B104" s="26"/>
      <c r="C104" s="29"/>
      <c r="D104" s="65"/>
      <c r="E104" s="66"/>
      <c r="F104" s="66"/>
      <c r="G104" s="66"/>
      <c r="H104" s="66"/>
      <c r="I104" s="67"/>
      <c r="J104" s="66"/>
      <c r="K104" s="66"/>
      <c r="L104" s="67"/>
      <c r="M104" s="67"/>
      <c r="N104" s="68"/>
      <c r="P104" s="91"/>
      <c r="Q104" s="99"/>
      <c r="R104" s="99"/>
      <c r="S104" s="100"/>
      <c r="T104" s="14"/>
    </row>
    <row r="105" spans="1:27" ht="15.75" thickBot="1">
      <c r="A105" s="4"/>
      <c r="B105" s="4"/>
      <c r="C105" s="4"/>
      <c r="D105" s="1"/>
      <c r="E105" s="1"/>
      <c r="F105" s="1"/>
      <c r="G105" s="1"/>
      <c r="H105" s="19"/>
      <c r="I105" s="11"/>
      <c r="J105" s="19"/>
      <c r="K105" s="19"/>
      <c r="L105" s="11"/>
      <c r="P105" s="54" t="s">
        <v>91</v>
      </c>
      <c r="Q105" s="101">
        <f>VLOOKUP('Page principale'!C9,$O$7:$S$104,3)</f>
        <v>974865.37500000012</v>
      </c>
      <c r="R105" s="101">
        <f>VLOOKUP('Page principale'!C10,$O$7:$S$104,4)</f>
        <v>1179589.125</v>
      </c>
      <c r="S105" s="101">
        <f>VLOOKUP('Page principale'!C11,$O$7:$S$104,5)</f>
        <v>1297549</v>
      </c>
    </row>
    <row r="106" spans="1:27" s="11" customFormat="1">
      <c r="C106" s="15"/>
      <c r="D106" s="133" t="s">
        <v>28</v>
      </c>
      <c r="E106" s="133"/>
      <c r="F106" s="133"/>
      <c r="G106" s="133"/>
      <c r="H106" s="133"/>
      <c r="I106" s="134"/>
      <c r="J106" s="134"/>
      <c r="K106" s="134"/>
      <c r="L106" s="134"/>
      <c r="M106" s="134"/>
      <c r="N106" s="134"/>
      <c r="O106" s="44"/>
      <c r="P106" s="46"/>
      <c r="Q106" s="140" t="s">
        <v>70</v>
      </c>
      <c r="R106" s="140"/>
      <c r="S106" s="140"/>
      <c r="T106" s="79"/>
      <c r="U106" s="79"/>
      <c r="V106" s="80"/>
      <c r="W106" s="80"/>
      <c r="X106" s="80"/>
      <c r="Y106" s="80"/>
      <c r="Z106" s="80"/>
      <c r="AA106" s="80"/>
    </row>
    <row r="107" spans="1:27" s="11" customFormat="1">
      <c r="C107" s="15"/>
      <c r="D107" s="5">
        <f>VLOOKUP('Page principale'!$C$3,$A$7:$N$104,4)</f>
        <v>13187</v>
      </c>
      <c r="E107" s="5">
        <f>VLOOKUP('Page principale'!$C$3,$A$7:$N$104,5)</f>
        <v>6594</v>
      </c>
      <c r="F107" s="5">
        <f>VLOOKUP('Page principale'!$C$3,$A$7:$N$104,6)</f>
        <v>8792</v>
      </c>
      <c r="G107" s="5">
        <f>VLOOKUP('Page principale'!$C$3,$A$7:$N$104,7)</f>
        <v>5861</v>
      </c>
      <c r="H107" s="5">
        <f>VLOOKUP('Page principale'!$C$3,$A$7:$N$104,8)</f>
        <v>7193</v>
      </c>
      <c r="I107" s="5">
        <f>VLOOKUP('Page principale'!$C$4,$B$7:$N$104,8)</f>
        <v>10910</v>
      </c>
      <c r="J107" s="5">
        <f>VLOOKUP('Page principale'!$C$4,$B$7:$N$104,9)</f>
        <v>4546</v>
      </c>
      <c r="K107" s="5">
        <f>VLOOKUP('Page principale'!$C$4,$B$7:$N$104,10)</f>
        <v>3410</v>
      </c>
      <c r="L107" s="5">
        <f>VLOOKUP('Page principale'!$C$4,$B$7:$N$104,11)</f>
        <v>4091</v>
      </c>
      <c r="M107" s="5">
        <f>VLOOKUP('Page principale'!$C$5,$C$7:$N$104,11)</f>
        <v>2475</v>
      </c>
      <c r="N107" s="5">
        <f>VLOOKUP('Page principale'!$C$5,$C$7:$N$104,12)</f>
        <v>2152</v>
      </c>
      <c r="O107" s="56"/>
      <c r="P107" s="14"/>
      <c r="Q107" s="69" t="s">
        <v>67</v>
      </c>
      <c r="R107" s="69" t="s">
        <v>68</v>
      </c>
      <c r="S107" s="69" t="s">
        <v>69</v>
      </c>
    </row>
    <row r="108" spans="1:27" s="11" customFormat="1">
      <c r="C108" s="15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56"/>
      <c r="Q108" s="35">
        <f>MATCH('Page principale'!D29,Q7:Q104)+2</f>
        <v>70</v>
      </c>
      <c r="R108" s="35">
        <f>MATCH('Page principale'!F29,R7:R104)+2</f>
        <v>72</v>
      </c>
      <c r="S108" s="35">
        <f>MATCH('Page principale'!H29,S7:S104)+2</f>
        <v>75</v>
      </c>
    </row>
    <row r="109" spans="1:27" s="11" customFormat="1">
      <c r="C109" s="15"/>
      <c r="D109" s="123" t="s">
        <v>82</v>
      </c>
      <c r="E109" s="123"/>
      <c r="F109" s="123"/>
      <c r="G109" s="123"/>
      <c r="H109" s="123"/>
      <c r="I109" s="123"/>
      <c r="J109" s="123"/>
      <c r="K109" s="123"/>
      <c r="L109" s="123"/>
      <c r="M109" s="123"/>
      <c r="N109" s="123"/>
      <c r="O109" s="56"/>
    </row>
    <row r="110" spans="1:27" s="11" customFormat="1">
      <c r="C110" s="15"/>
      <c r="D110" s="10"/>
      <c r="E110" s="10"/>
      <c r="F110" s="10"/>
      <c r="G110" s="123" t="s">
        <v>75</v>
      </c>
      <c r="H110" s="123"/>
      <c r="I110" s="123" t="s">
        <v>76</v>
      </c>
      <c r="J110" s="123"/>
      <c r="K110" s="10"/>
      <c r="L110" s="123" t="s">
        <v>77</v>
      </c>
      <c r="M110" s="123"/>
      <c r="N110" s="10"/>
      <c r="O110" s="56"/>
      <c r="P110" s="72"/>
      <c r="Q110" s="16"/>
      <c r="R110" s="16"/>
      <c r="S110" s="16"/>
    </row>
    <row r="111" spans="1:27" s="11" customFormat="1">
      <c r="C111" s="15"/>
      <c r="D111" s="135" t="s">
        <v>29</v>
      </c>
      <c r="E111" s="136"/>
      <c r="F111" s="136"/>
      <c r="G111" s="137">
        <v>0</v>
      </c>
      <c r="H111" s="137"/>
      <c r="I111" s="138">
        <v>0.25</v>
      </c>
      <c r="J111" s="138"/>
      <c r="K111" s="10"/>
      <c r="L111" s="138">
        <f>IF('Page principale'!C14="Oui",I111,G111)</f>
        <v>0.25</v>
      </c>
      <c r="M111" s="138"/>
      <c r="N111" s="10"/>
      <c r="O111" s="56"/>
      <c r="P111" s="16"/>
      <c r="Q111" s="133" t="s">
        <v>37</v>
      </c>
      <c r="R111" s="133"/>
      <c r="S111" s="133"/>
      <c r="T111" s="133"/>
    </row>
    <row r="112" spans="1:27" s="11" customFormat="1" ht="15" customHeight="1">
      <c r="C112" s="15"/>
      <c r="D112" s="135" t="s">
        <v>25</v>
      </c>
      <c r="E112" s="136"/>
      <c r="F112" s="136"/>
      <c r="G112" s="137">
        <v>0</v>
      </c>
      <c r="H112" s="137"/>
      <c r="I112" s="138">
        <v>0.25</v>
      </c>
      <c r="J112" s="138"/>
      <c r="K112" s="10"/>
      <c r="L112" s="138">
        <f>IF('Page principale'!C15="Oui",I112,G112)</f>
        <v>0.25</v>
      </c>
      <c r="M112" s="138"/>
      <c r="N112" s="10"/>
      <c r="O112" s="56"/>
      <c r="P112" s="77"/>
      <c r="Q112" s="141" t="s">
        <v>73</v>
      </c>
      <c r="R112" s="141"/>
      <c r="S112" s="141"/>
      <c r="T112" s="81">
        <v>0.75</v>
      </c>
    </row>
    <row r="113" spans="3:23" s="11" customFormat="1" ht="15.75" thickBot="1">
      <c r="C113" s="15"/>
      <c r="D113" s="135" t="s">
        <v>26</v>
      </c>
      <c r="E113" s="136"/>
      <c r="F113" s="136"/>
      <c r="G113" s="137">
        <v>0</v>
      </c>
      <c r="H113" s="137"/>
      <c r="I113" s="138">
        <v>0.1</v>
      </c>
      <c r="J113" s="138"/>
      <c r="K113" s="10"/>
      <c r="L113" s="138">
        <f>IF('Page principale'!C16="Oui",I113,G113)</f>
        <v>0</v>
      </c>
      <c r="M113" s="138"/>
      <c r="N113" s="10"/>
      <c r="O113" s="88"/>
      <c r="Q113" s="83"/>
      <c r="R113" s="83"/>
      <c r="S113" s="83"/>
      <c r="T113" s="84"/>
    </row>
    <row r="114" spans="3:23" s="11" customFormat="1" ht="15.75" thickBot="1">
      <c r="C114" s="15"/>
      <c r="D114" s="10"/>
      <c r="E114" s="10"/>
      <c r="F114" s="10"/>
      <c r="G114" s="10"/>
      <c r="H114" s="10"/>
      <c r="I114" s="10"/>
      <c r="J114" s="10"/>
      <c r="K114" s="10"/>
      <c r="L114" s="88" t="s">
        <v>78</v>
      </c>
      <c r="M114" s="89">
        <f>L111+L112+L113</f>
        <v>0.5</v>
      </c>
      <c r="N114" s="10"/>
      <c r="O114" s="56"/>
      <c r="Q114" s="140" t="s">
        <v>71</v>
      </c>
      <c r="R114" s="140"/>
      <c r="S114" s="140"/>
      <c r="T114" s="84"/>
    </row>
    <row r="115" spans="3:23" s="11" customFormat="1">
      <c r="C115" s="15"/>
      <c r="D115" s="123" t="s">
        <v>33</v>
      </c>
      <c r="E115" s="123"/>
      <c r="F115" s="123"/>
      <c r="G115" s="123"/>
      <c r="H115" s="123"/>
      <c r="I115" s="123"/>
      <c r="J115" s="123"/>
      <c r="K115" s="123"/>
      <c r="L115" s="123"/>
      <c r="M115" s="123"/>
      <c r="N115" s="123"/>
      <c r="O115" s="56"/>
      <c r="Q115" s="82" t="s">
        <v>56</v>
      </c>
      <c r="R115" s="82" t="s">
        <v>17</v>
      </c>
      <c r="S115" s="82" t="s">
        <v>57</v>
      </c>
    </row>
    <row r="116" spans="3:23" s="11" customFormat="1">
      <c r="C116" s="15"/>
      <c r="D116" s="10"/>
      <c r="E116" s="10"/>
      <c r="F116" s="10"/>
      <c r="G116" s="123" t="s">
        <v>35</v>
      </c>
      <c r="H116" s="123"/>
      <c r="I116" s="123" t="s">
        <v>34</v>
      </c>
      <c r="J116" s="123"/>
      <c r="K116" s="10"/>
      <c r="L116" s="123" t="s">
        <v>36</v>
      </c>
      <c r="M116" s="123"/>
      <c r="N116" s="10"/>
      <c r="O116" s="56"/>
      <c r="Q116" s="35">
        <f>'Page principale'!D29/Donnees!$T$112</f>
        <v>672974</v>
      </c>
      <c r="R116" s="35">
        <f>'Page principale'!F29/Donnees!$T$112</f>
        <v>872693.33333333337</v>
      </c>
      <c r="S116" s="35">
        <f>'Page principale'!H29/Donnees!$T$112</f>
        <v>1154095.8888888888</v>
      </c>
    </row>
    <row r="117" spans="3:23" s="11" customFormat="1">
      <c r="C117" s="15"/>
      <c r="D117" s="135" t="s">
        <v>12</v>
      </c>
      <c r="E117" s="136"/>
      <c r="F117" s="136"/>
      <c r="G117" s="139">
        <v>0</v>
      </c>
      <c r="H117" s="139"/>
      <c r="I117" s="139">
        <v>1</v>
      </c>
      <c r="J117" s="139"/>
      <c r="K117" s="10"/>
      <c r="L117" s="146">
        <f>IF('Page principale'!C19="Oui",I117,G117)</f>
        <v>0</v>
      </c>
      <c r="M117" s="146"/>
      <c r="N117" s="10"/>
      <c r="O117" s="56"/>
    </row>
    <row r="118" spans="3:23" s="11" customFormat="1">
      <c r="C118" s="15"/>
      <c r="D118" s="135" t="s">
        <v>8</v>
      </c>
      <c r="E118" s="136"/>
      <c r="F118" s="136"/>
      <c r="G118" s="139">
        <v>0</v>
      </c>
      <c r="H118" s="139"/>
      <c r="I118" s="139">
        <v>1</v>
      </c>
      <c r="J118" s="139"/>
      <c r="K118" s="10"/>
      <c r="L118" s="146">
        <f>IF('Page principale'!C20="Oui",I118,G118)</f>
        <v>0</v>
      </c>
      <c r="M118" s="146"/>
      <c r="N118" s="10"/>
      <c r="O118" s="56"/>
      <c r="Q118" s="140" t="s">
        <v>72</v>
      </c>
      <c r="R118" s="140"/>
      <c r="S118" s="140"/>
    </row>
    <row r="119" spans="3:23" s="11" customFormat="1">
      <c r="C119" s="15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56"/>
      <c r="Q119" s="82" t="s">
        <v>67</v>
      </c>
      <c r="R119" s="82" t="s">
        <v>68</v>
      </c>
      <c r="S119" s="82" t="s">
        <v>69</v>
      </c>
    </row>
    <row r="120" spans="3:23" s="11" customFormat="1">
      <c r="C120" s="15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56"/>
      <c r="Q120" s="35">
        <f>MATCH(Q116,Q7:Q104)+2</f>
        <v>73</v>
      </c>
      <c r="R120" s="35">
        <f>MATCH(R116,R7:R104)+2</f>
        <v>75</v>
      </c>
      <c r="S120" s="35">
        <f>MATCH(S116,S7:S104)+2</f>
        <v>78</v>
      </c>
    </row>
    <row r="121" spans="3:23">
      <c r="C121" s="4"/>
      <c r="D121" s="133" t="s">
        <v>27</v>
      </c>
      <c r="E121" s="133"/>
      <c r="F121" s="133"/>
      <c r="G121" s="133"/>
      <c r="H121" s="133"/>
      <c r="I121" s="134"/>
      <c r="J121" s="134"/>
      <c r="K121" s="134"/>
      <c r="L121" s="134"/>
      <c r="M121" s="134"/>
      <c r="N121" s="134"/>
      <c r="O121" s="70"/>
    </row>
    <row r="122" spans="3:23">
      <c r="C122" s="4"/>
      <c r="D122" s="5">
        <f>D107/(1-$M$114)</f>
        <v>26374</v>
      </c>
      <c r="E122" s="5">
        <f t="shared" ref="E122:N122" si="0">E107/(1-$M$114)</f>
        <v>13188</v>
      </c>
      <c r="F122" s="5">
        <f t="shared" si="0"/>
        <v>17584</v>
      </c>
      <c r="G122" s="5">
        <f t="shared" si="0"/>
        <v>11722</v>
      </c>
      <c r="H122" s="5">
        <f>L117*(H107/(1-$M$114))</f>
        <v>0</v>
      </c>
      <c r="I122" s="5">
        <f t="shared" si="0"/>
        <v>21820</v>
      </c>
      <c r="J122" s="5">
        <f t="shared" si="0"/>
        <v>9092</v>
      </c>
      <c r="K122" s="5">
        <f t="shared" si="0"/>
        <v>6820</v>
      </c>
      <c r="L122" s="5">
        <f>L118*(L107/(1-$M$114))</f>
        <v>0</v>
      </c>
      <c r="M122" s="5">
        <f t="shared" si="0"/>
        <v>4950</v>
      </c>
      <c r="N122" s="5">
        <f t="shared" si="0"/>
        <v>4304</v>
      </c>
      <c r="O122" s="71"/>
    </row>
    <row r="123" spans="3:23">
      <c r="C123" s="4"/>
      <c r="D123" s="1"/>
      <c r="E123" s="1"/>
      <c r="F123" s="1"/>
      <c r="G123" s="1"/>
      <c r="H123" s="1"/>
      <c r="J123" s="1"/>
      <c r="K123" s="1"/>
      <c r="Q123" s="97" t="s">
        <v>83</v>
      </c>
    </row>
    <row r="124" spans="3:23" s="13" customFormat="1" ht="15.75" thickBot="1">
      <c r="C124" s="4"/>
      <c r="D124" s="54"/>
      <c r="E124" s="54"/>
      <c r="Q124" s="115" t="s">
        <v>84</v>
      </c>
      <c r="R124" s="122"/>
      <c r="S124" s="122"/>
      <c r="T124" s="116"/>
    </row>
    <row r="125" spans="3:23">
      <c r="C125" s="4"/>
      <c r="D125" s="13"/>
      <c r="E125" s="126" t="s">
        <v>18</v>
      </c>
      <c r="F125" s="127"/>
      <c r="G125" s="128"/>
      <c r="H125" s="54"/>
      <c r="I125" s="126" t="s">
        <v>21</v>
      </c>
      <c r="J125" s="127"/>
      <c r="K125" s="128"/>
      <c r="Q125" s="95" t="s">
        <v>85</v>
      </c>
      <c r="R125" s="95" t="s">
        <v>86</v>
      </c>
      <c r="S125" s="95" t="s">
        <v>88</v>
      </c>
      <c r="T125" s="95" t="s">
        <v>87</v>
      </c>
      <c r="V125" s="123" t="s">
        <v>77</v>
      </c>
      <c r="W125" s="123"/>
    </row>
    <row r="126" spans="3:23">
      <c r="D126" s="13"/>
      <c r="E126" s="30" t="s">
        <v>15</v>
      </c>
      <c r="F126" s="53" t="s">
        <v>19</v>
      </c>
      <c r="G126" s="31" t="s">
        <v>20</v>
      </c>
      <c r="H126" s="54"/>
      <c r="I126" s="30" t="s">
        <v>15</v>
      </c>
      <c r="J126" s="53" t="s">
        <v>19</v>
      </c>
      <c r="K126" s="31" t="s">
        <v>20</v>
      </c>
      <c r="P126" s="96" t="s">
        <v>58</v>
      </c>
      <c r="Q126" s="90">
        <v>0</v>
      </c>
      <c r="R126" s="90">
        <v>0.1</v>
      </c>
      <c r="S126" s="90">
        <v>0.25</v>
      </c>
      <c r="T126" s="90">
        <v>0.1</v>
      </c>
      <c r="V126" s="124">
        <f>IF('Page principale'!C14="Oui",R126,Q126)+IF('Page principale'!E9="Oui",S126,Q126)+IF('Page principale'!F9="Oui",T126,Q126)</f>
        <v>0.1</v>
      </c>
      <c r="W126" s="125"/>
    </row>
    <row r="127" spans="3:23">
      <c r="D127" s="13"/>
      <c r="E127" s="30">
        <v>18</v>
      </c>
      <c r="F127" s="53">
        <v>22</v>
      </c>
      <c r="G127" s="31">
        <v>36</v>
      </c>
      <c r="H127" s="54"/>
      <c r="I127" s="36">
        <f>'Page principale'!$D$24*Donnees!E127</f>
        <v>474732</v>
      </c>
      <c r="J127" s="35">
        <f>'Page principale'!$D$24*Donnees!F127</f>
        <v>580228</v>
      </c>
      <c r="K127" s="37">
        <f>'Page principale'!$D$24*Donnees!G127</f>
        <v>949464</v>
      </c>
      <c r="P127" s="96" t="s">
        <v>17</v>
      </c>
      <c r="Q127" s="90">
        <v>0</v>
      </c>
      <c r="R127" s="90">
        <v>0.1</v>
      </c>
      <c r="S127" s="90">
        <v>0.25</v>
      </c>
      <c r="T127" s="90">
        <v>0.1</v>
      </c>
      <c r="V127" s="124">
        <f>IF('Page principale'!C14="Oui",R127,Q127)+IF('Page principale'!E10="Oui",S127,Q127)+IF('Page principale'!F10="Oui",T127,Q127)</f>
        <v>0.1</v>
      </c>
      <c r="W127" s="125"/>
    </row>
    <row r="128" spans="3:23">
      <c r="D128" s="13"/>
      <c r="E128" s="30">
        <v>36</v>
      </c>
      <c r="F128" s="53">
        <v>44</v>
      </c>
      <c r="G128" s="31">
        <v>72</v>
      </c>
      <c r="H128" s="54"/>
      <c r="I128" s="36">
        <f>'Page principale'!$E$24*Donnees!E128</f>
        <v>474768</v>
      </c>
      <c r="J128" s="35">
        <f>'Page principale'!$E$24*Donnees!F128</f>
        <v>580272</v>
      </c>
      <c r="K128" s="37">
        <f>'Page principale'!$E$24*Donnees!G128</f>
        <v>949536</v>
      </c>
      <c r="P128" s="96" t="s">
        <v>57</v>
      </c>
      <c r="Q128" s="90">
        <v>0</v>
      </c>
      <c r="R128" s="90">
        <v>0.1</v>
      </c>
      <c r="S128" s="90">
        <v>0.25</v>
      </c>
      <c r="T128" s="90">
        <v>0.1</v>
      </c>
      <c r="V128" s="124">
        <f>IF('Page principale'!C14="Oui",R128,Q128)+IF('Page principale'!E11="Oui",S128,Q128)+IF('Page principale'!F11="Oui",T128,Q128)</f>
        <v>0.1</v>
      </c>
      <c r="W128" s="125"/>
    </row>
    <row r="129" spans="4:14">
      <c r="D129" s="13"/>
      <c r="E129" s="30">
        <v>70</v>
      </c>
      <c r="F129" s="53">
        <v>63</v>
      </c>
      <c r="G129" s="31">
        <v>105</v>
      </c>
      <c r="H129" s="54"/>
      <c r="I129" s="36">
        <f>'Page principale'!$F$24*Donnees!E129</f>
        <v>1230880</v>
      </c>
      <c r="J129" s="35">
        <f>'Page principale'!$F$24*Donnees!F129</f>
        <v>1107792</v>
      </c>
      <c r="K129" s="37">
        <f>'Page principale'!$F$24*Donnees!G129</f>
        <v>1846320</v>
      </c>
    </row>
    <row r="130" spans="4:14">
      <c r="D130" s="13"/>
      <c r="E130" s="30">
        <v>76</v>
      </c>
      <c r="F130" s="53">
        <v>152</v>
      </c>
      <c r="G130" s="31">
        <v>133</v>
      </c>
      <c r="H130" s="54"/>
      <c r="I130" s="36">
        <f>'Page principale'!$G$24*Donnees!E130</f>
        <v>890872</v>
      </c>
      <c r="J130" s="35">
        <f>'Page principale'!$G$24*Donnees!F130</f>
        <v>1781744</v>
      </c>
      <c r="K130" s="37">
        <f>'Page principale'!$G$24*Donnees!G130</f>
        <v>1559026</v>
      </c>
    </row>
    <row r="131" spans="4:14">
      <c r="D131" s="55" t="s">
        <v>12</v>
      </c>
      <c r="E131" s="30">
        <v>92</v>
      </c>
      <c r="F131" s="53">
        <v>184</v>
      </c>
      <c r="G131" s="31">
        <v>161</v>
      </c>
      <c r="H131" s="54"/>
      <c r="I131" s="36">
        <f>'Page principale'!$H$24*Donnees!E131</f>
        <v>0</v>
      </c>
      <c r="J131" s="35">
        <f>'Page principale'!$H$24*Donnees!F131</f>
        <v>0</v>
      </c>
      <c r="K131" s="37">
        <f>'Page principale'!$H$24*Donnees!G131</f>
        <v>0</v>
      </c>
    </row>
    <row r="132" spans="4:14">
      <c r="D132" s="13"/>
      <c r="E132" s="30">
        <v>96</v>
      </c>
      <c r="F132" s="53">
        <v>192</v>
      </c>
      <c r="G132" s="31">
        <v>168</v>
      </c>
      <c r="H132" s="54"/>
      <c r="I132" s="36">
        <f>'Page principale'!$I$24*Donnees!E132</f>
        <v>2094720</v>
      </c>
      <c r="J132" s="35">
        <f>'Page principale'!$I$24*Donnees!F132</f>
        <v>4189440</v>
      </c>
      <c r="K132" s="37">
        <f>'Page principale'!$I$24*Donnees!G132</f>
        <v>3665760</v>
      </c>
    </row>
    <row r="133" spans="4:14">
      <c r="D133" s="13"/>
      <c r="E133" s="30">
        <v>230</v>
      </c>
      <c r="F133" s="53">
        <v>207</v>
      </c>
      <c r="G133" s="31">
        <v>345</v>
      </c>
      <c r="H133" s="54"/>
      <c r="I133" s="36">
        <f>'Page principale'!$J$24*Donnees!E133</f>
        <v>2091160</v>
      </c>
      <c r="J133" s="35">
        <f>'Page principale'!$J$24*Donnees!F133</f>
        <v>1882044</v>
      </c>
      <c r="K133" s="37">
        <f>'Page principale'!$J$24*Donnees!G133</f>
        <v>3136740</v>
      </c>
    </row>
    <row r="134" spans="4:14">
      <c r="E134" s="30">
        <v>252</v>
      </c>
      <c r="F134" s="17">
        <v>308</v>
      </c>
      <c r="G134" s="31">
        <v>504</v>
      </c>
      <c r="H134" s="2"/>
      <c r="I134" s="36">
        <f>'Page principale'!$K$24*Donnees!E134</f>
        <v>1718640</v>
      </c>
      <c r="J134" s="35">
        <f>'Page principale'!$K$24*Donnees!F134</f>
        <v>2100560</v>
      </c>
      <c r="K134" s="37">
        <f>'Page principale'!$K$24*Donnees!G134</f>
        <v>3437280</v>
      </c>
    </row>
    <row r="135" spans="4:14">
      <c r="D135" s="3" t="s">
        <v>8</v>
      </c>
      <c r="E135" s="30">
        <v>176</v>
      </c>
      <c r="F135" s="17">
        <v>352</v>
      </c>
      <c r="G135" s="31">
        <v>308</v>
      </c>
      <c r="H135" s="2"/>
      <c r="I135" s="36">
        <f>'Page principale'!$L$24*Donnees!E135</f>
        <v>0</v>
      </c>
      <c r="J135" s="35">
        <f>'Page principale'!$L$24*Donnees!F135</f>
        <v>0</v>
      </c>
      <c r="K135" s="37">
        <f>'Page principale'!$L$24*Donnees!G135</f>
        <v>0</v>
      </c>
    </row>
    <row r="136" spans="4:14">
      <c r="E136" s="30">
        <v>360</v>
      </c>
      <c r="F136" s="17">
        <v>400</v>
      </c>
      <c r="G136" s="31">
        <v>600</v>
      </c>
      <c r="H136" s="2"/>
      <c r="I136" s="36">
        <f>'Page principale'!$M$24*Donnees!E136</f>
        <v>1782000</v>
      </c>
      <c r="J136" s="35">
        <f>'Page principale'!$M$24*Donnees!F136</f>
        <v>1980000</v>
      </c>
      <c r="K136" s="37">
        <f>'Page principale'!$M$24*Donnees!G136</f>
        <v>2970000</v>
      </c>
    </row>
    <row r="137" spans="4:14" ht="15.75" thickBot="1">
      <c r="E137" s="32">
        <v>315</v>
      </c>
      <c r="F137" s="33">
        <v>350</v>
      </c>
      <c r="G137" s="34">
        <v>525</v>
      </c>
      <c r="H137" s="2"/>
      <c r="I137" s="38">
        <f>'Page principale'!$N$24*Donnees!E137</f>
        <v>1355760</v>
      </c>
      <c r="J137" s="39">
        <f>'Page principale'!$N$24*Donnees!F137</f>
        <v>1506400</v>
      </c>
      <c r="K137" s="40">
        <f>'Page principale'!$N$24*Donnees!G137</f>
        <v>2259600</v>
      </c>
    </row>
    <row r="138" spans="4:14">
      <c r="I138" s="8"/>
      <c r="J138" s="8"/>
      <c r="K138" s="8"/>
    </row>
    <row r="139" spans="4:14">
      <c r="G139" t="s">
        <v>22</v>
      </c>
      <c r="I139" s="9">
        <f>SUM(I127:I137)</f>
        <v>12113532</v>
      </c>
      <c r="J139" s="9">
        <f t="shared" ref="J139:K139" si="1">SUM(J127:J137)</f>
        <v>15708480</v>
      </c>
      <c r="K139" s="9">
        <f t="shared" si="1"/>
        <v>20773726</v>
      </c>
    </row>
    <row r="142" spans="4:14">
      <c r="D142" s="98"/>
      <c r="E142" s="98"/>
      <c r="F142" s="98"/>
      <c r="G142" s="98"/>
      <c r="H142" s="98"/>
      <c r="I142" s="98"/>
      <c r="J142" s="98"/>
      <c r="K142" s="98"/>
      <c r="L142" s="98"/>
      <c r="M142" s="98"/>
      <c r="N142" s="98"/>
    </row>
    <row r="143" spans="4:14" s="13" customFormat="1">
      <c r="D143" s="88"/>
      <c r="E143" s="88"/>
      <c r="F143" s="88"/>
      <c r="G143" s="88"/>
      <c r="H143" s="88"/>
      <c r="I143" s="88"/>
      <c r="J143" s="88"/>
      <c r="K143" s="88"/>
      <c r="L143" s="88"/>
      <c r="M143" s="88"/>
      <c r="N143" s="88"/>
    </row>
    <row r="144" spans="4:14">
      <c r="E144" s="93"/>
      <c r="F144" s="94"/>
      <c r="G144" s="13"/>
      <c r="H144" s="13"/>
    </row>
  </sheetData>
  <sheetProtection password="DBE5" sheet="1" objects="1" scenarios="1" selectLockedCells="1" selectUnlockedCells="1"/>
  <mergeCells count="46">
    <mergeCell ref="U5:U6"/>
    <mergeCell ref="D118:F118"/>
    <mergeCell ref="G118:H118"/>
    <mergeCell ref="I118:J118"/>
    <mergeCell ref="L116:M116"/>
    <mergeCell ref="L117:M117"/>
    <mergeCell ref="L118:M118"/>
    <mergeCell ref="L113:M113"/>
    <mergeCell ref="G112:H112"/>
    <mergeCell ref="G113:H113"/>
    <mergeCell ref="I110:J110"/>
    <mergeCell ref="I111:J111"/>
    <mergeCell ref="I117:J117"/>
    <mergeCell ref="L110:M110"/>
    <mergeCell ref="P5:S5"/>
    <mergeCell ref="Q118:S118"/>
    <mergeCell ref="D117:F117"/>
    <mergeCell ref="G117:H117"/>
    <mergeCell ref="Q106:S106"/>
    <mergeCell ref="Q112:S112"/>
    <mergeCell ref="A5:C5"/>
    <mergeCell ref="L112:M112"/>
    <mergeCell ref="Q114:S114"/>
    <mergeCell ref="I113:J113"/>
    <mergeCell ref="Q111:T111"/>
    <mergeCell ref="I125:K125"/>
    <mergeCell ref="D5:N5"/>
    <mergeCell ref="D121:N121"/>
    <mergeCell ref="D106:N106"/>
    <mergeCell ref="D111:F111"/>
    <mergeCell ref="D112:F112"/>
    <mergeCell ref="D113:F113"/>
    <mergeCell ref="G110:H110"/>
    <mergeCell ref="G111:H111"/>
    <mergeCell ref="E125:G125"/>
    <mergeCell ref="D109:N109"/>
    <mergeCell ref="D115:N115"/>
    <mergeCell ref="G116:H116"/>
    <mergeCell ref="I116:J116"/>
    <mergeCell ref="L111:M111"/>
    <mergeCell ref="I112:J112"/>
    <mergeCell ref="Q124:T124"/>
    <mergeCell ref="V125:W125"/>
    <mergeCell ref="V126:W126"/>
    <mergeCell ref="V127:W127"/>
    <mergeCell ref="V128:W128"/>
  </mergeCells>
  <pageMargins left="0.7" right="0.7" top="0.75" bottom="0.75" header="0.3" footer="0.3"/>
  <pageSetup paperSize="9" orientation="portrait" r:id="rId1"/>
  <ignoredErrors>
    <ignoredError sqref="H122 L122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="80" zoomScaleNormal="80" workbookViewId="0">
      <selection activeCell="E51" sqref="E51"/>
    </sheetView>
  </sheetViews>
  <sheetFormatPr baseColWidth="10" defaultRowHeight="15"/>
  <sheetData/>
  <sheetProtection password="DBE5" sheet="1" objects="1" scenarios="1" selectLockedCells="1" selectUnlockedCell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7</vt:i4>
      </vt:variant>
    </vt:vector>
  </HeadingPairs>
  <TitlesOfParts>
    <vt:vector size="10" baseType="lpstr">
      <vt:lpstr>Page principale</vt:lpstr>
      <vt:lpstr>Donnees</vt:lpstr>
      <vt:lpstr>Graphique</vt:lpstr>
      <vt:lpstr>List_oui_non</vt:lpstr>
      <vt:lpstr>Lvl_MP</vt:lpstr>
      <vt:lpstr>Ma_liste</vt:lpstr>
      <vt:lpstr>Ma_liste_baraque</vt:lpstr>
      <vt:lpstr>Ma_liste_cata</vt:lpstr>
      <vt:lpstr>Ma_liste_ecurie</vt:lpstr>
      <vt:lpstr>Nbr_Etoile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Romuald</dc:creator>
  <cp:lastModifiedBy>Romuald</cp:lastModifiedBy>
  <dcterms:created xsi:type="dcterms:W3CDTF">2013-06-07T19:29:16Z</dcterms:created>
  <dcterms:modified xsi:type="dcterms:W3CDTF">2013-09-15T13:18:04Z</dcterms:modified>
</cp:coreProperties>
</file>