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225" windowWidth="14805" windowHeight="7890" activeTab="1"/>
  </bookViews>
  <sheets>
    <sheet name="Dégâts all-in" sheetId="7" r:id="rId1"/>
    <sheet name="Évaluation" sheetId="2" r:id="rId2"/>
    <sheet name="Calcul facilités" sheetId="3" r:id="rId3"/>
    <sheet name="Monstres expé" sheetId="6" r:id="rId4"/>
    <sheet name="BDD" sheetId="8" r:id="rId5"/>
  </sheets>
  <calcPr calcId="145621"/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4" i="2"/>
  <c r="J25" i="2"/>
  <c r="J26" i="2"/>
  <c r="J27" i="2"/>
  <c r="J28" i="2"/>
  <c r="J29" i="2"/>
  <c r="F10" i="2"/>
  <c r="H22" i="2"/>
  <c r="G22" i="2" l="1"/>
  <c r="G23" i="2"/>
  <c r="G11" i="2"/>
  <c r="F39" i="2"/>
  <c r="F38" i="2"/>
  <c r="F37" i="2"/>
  <c r="H23" i="2"/>
  <c r="F23" i="2"/>
  <c r="H21" i="2"/>
  <c r="F22" i="2"/>
  <c r="G21" i="2"/>
  <c r="F21" i="2"/>
  <c r="H20" i="2"/>
  <c r="H12" i="2"/>
  <c r="H18" i="2"/>
  <c r="G20" i="2"/>
  <c r="F20" i="2"/>
  <c r="G18" i="2"/>
  <c r="H29" i="2"/>
  <c r="F29" i="2"/>
  <c r="F28" i="2"/>
  <c r="F27" i="2"/>
  <c r="I27" i="2" s="1"/>
  <c r="F25" i="2"/>
  <c r="F24" i="2"/>
  <c r="I24" i="2" s="1"/>
  <c r="H19" i="2"/>
  <c r="G19" i="2"/>
  <c r="F19" i="2"/>
  <c r="G17" i="2"/>
  <c r="G16" i="2"/>
  <c r="H17" i="2"/>
  <c r="F17" i="2"/>
  <c r="H13" i="2"/>
  <c r="G13" i="2"/>
  <c r="F13" i="2"/>
  <c r="H15" i="2"/>
  <c r="G15" i="2"/>
  <c r="F16" i="2"/>
  <c r="F15" i="2"/>
  <c r="H14" i="2"/>
  <c r="G14" i="2"/>
  <c r="F14" i="2"/>
  <c r="H11" i="2"/>
  <c r="F11" i="2"/>
  <c r="H10" i="2"/>
  <c r="F12" i="2"/>
  <c r="G10" i="2"/>
  <c r="I20" i="2" l="1"/>
  <c r="I21" i="2"/>
  <c r="I17" i="2"/>
  <c r="I15" i="2"/>
  <c r="I14" i="2"/>
  <c r="I13" i="2"/>
  <c r="L12" i="2" s="1"/>
  <c r="K12" i="2" s="1"/>
  <c r="I25" i="2"/>
  <c r="I23" i="2"/>
  <c r="J23" i="2" s="1"/>
  <c r="I22" i="2"/>
  <c r="J22" i="2" s="1"/>
  <c r="I19" i="2"/>
  <c r="L18" i="2" s="1"/>
  <c r="K18" i="2" s="1"/>
  <c r="I11" i="2"/>
  <c r="J11" i="2" s="1"/>
  <c r="L10" i="2" s="1"/>
  <c r="K10" i="2" s="1"/>
  <c r="I10" i="2"/>
  <c r="J10" i="2" s="1"/>
  <c r="L14" i="2"/>
  <c r="K14" i="2" s="1"/>
  <c r="L16" i="2"/>
  <c r="K16" i="2" s="1"/>
  <c r="L20" i="2"/>
  <c r="K20" i="2" s="1"/>
  <c r="I29" i="2"/>
  <c r="L28" i="2" s="1"/>
  <c r="L26" i="2"/>
  <c r="H47" i="7"/>
  <c r="L22" i="2" l="1"/>
  <c r="K22" i="2"/>
  <c r="L24" i="2"/>
  <c r="K24" i="2"/>
  <c r="K26" i="2"/>
  <c r="K28" i="2"/>
  <c r="F26" i="2"/>
  <c r="H28" i="2"/>
  <c r="F18" i="2"/>
  <c r="I18" i="2" s="1"/>
  <c r="H16" i="2"/>
  <c r="I16" i="2" s="1"/>
  <c r="I26" i="2" l="1"/>
  <c r="I28" i="2"/>
  <c r="G12" i="2"/>
  <c r="I12" i="2" s="1"/>
  <c r="M47" i="7" l="1"/>
  <c r="L47" i="7"/>
  <c r="K47" i="7"/>
  <c r="J47" i="7"/>
  <c r="I47" i="7"/>
  <c r="G47" i="7"/>
  <c r="F47" i="7"/>
  <c r="E47" i="7"/>
  <c r="M46" i="7"/>
  <c r="L46" i="7"/>
  <c r="K46" i="7"/>
  <c r="J46" i="7"/>
  <c r="I46" i="7"/>
  <c r="I49" i="3" l="1"/>
  <c r="M52" i="3"/>
  <c r="CL19" i="6" l="1"/>
  <c r="CL20" i="6"/>
  <c r="CL21" i="6" s="1"/>
  <c r="CG6" i="6"/>
  <c r="CG7" i="6"/>
  <c r="CG8" i="6"/>
  <c r="CG9" i="6"/>
  <c r="CG10" i="6"/>
  <c r="CG19" i="6" s="1"/>
  <c r="CG11" i="6"/>
  <c r="CG12" i="6"/>
  <c r="CG13" i="6"/>
  <c r="CG14" i="6"/>
  <c r="CG15" i="6"/>
  <c r="CG20" i="6" s="1"/>
  <c r="CG16" i="6"/>
  <c r="CG4" i="6"/>
  <c r="CB6" i="6"/>
  <c r="CB7" i="6"/>
  <c r="CB8" i="6"/>
  <c r="CB9" i="6"/>
  <c r="CB10" i="6"/>
  <c r="CB19" i="6" s="1"/>
  <c r="CB11" i="6"/>
  <c r="CB12" i="6"/>
  <c r="CB13" i="6"/>
  <c r="CB14" i="6"/>
  <c r="CB15" i="6"/>
  <c r="CB20" i="6" s="1"/>
  <c r="CB16" i="6"/>
  <c r="CB4" i="6"/>
  <c r="BW6" i="6"/>
  <c r="BW7" i="6"/>
  <c r="BW8" i="6"/>
  <c r="BW9" i="6"/>
  <c r="BW10" i="6"/>
  <c r="BW19" i="6" s="1"/>
  <c r="BW11" i="6"/>
  <c r="BW12" i="6"/>
  <c r="BW13" i="6"/>
  <c r="BW14" i="6"/>
  <c r="BW15" i="6"/>
  <c r="BW20" i="6" s="1"/>
  <c r="BW16" i="6"/>
  <c r="BW4" i="6"/>
  <c r="BR6" i="6"/>
  <c r="BR7" i="6"/>
  <c r="BR8" i="6"/>
  <c r="BR9" i="6"/>
  <c r="BR10" i="6"/>
  <c r="BR19" i="6" s="1"/>
  <c r="BR11" i="6"/>
  <c r="BR12" i="6"/>
  <c r="BR13" i="6"/>
  <c r="BR14" i="6"/>
  <c r="BR15" i="6"/>
  <c r="BR20" i="6" s="1"/>
  <c r="BR16" i="6"/>
  <c r="BR4" i="6"/>
  <c r="BM6" i="6"/>
  <c r="BM7" i="6"/>
  <c r="BM8" i="6"/>
  <c r="BM9" i="6"/>
  <c r="BM10" i="6"/>
  <c r="BM19" i="6" s="1"/>
  <c r="BM11" i="6"/>
  <c r="BM12" i="6"/>
  <c r="BM13" i="6"/>
  <c r="BM14" i="6"/>
  <c r="BM15" i="6"/>
  <c r="BM20" i="6" s="1"/>
  <c r="BM16" i="6"/>
  <c r="BM4" i="6"/>
  <c r="BH6" i="6"/>
  <c r="BH7" i="6"/>
  <c r="BH8" i="6"/>
  <c r="BH9" i="6"/>
  <c r="BH10" i="6"/>
  <c r="BH19" i="6" s="1"/>
  <c r="BH11" i="6"/>
  <c r="BH12" i="6"/>
  <c r="BH13" i="6"/>
  <c r="BH14" i="6"/>
  <c r="BH15" i="6"/>
  <c r="BH20" i="6" s="1"/>
  <c r="BH16" i="6"/>
  <c r="BH4" i="6"/>
  <c r="BC6" i="6"/>
  <c r="BC7" i="6"/>
  <c r="BC8" i="6"/>
  <c r="BC9" i="6"/>
  <c r="BC10" i="6"/>
  <c r="BC19" i="6" s="1"/>
  <c r="BC11" i="6"/>
  <c r="BC12" i="6"/>
  <c r="BC13" i="6"/>
  <c r="BC14" i="6"/>
  <c r="BC15" i="6"/>
  <c r="BC20" i="6" s="1"/>
  <c r="BC16" i="6"/>
  <c r="BC4" i="6"/>
  <c r="AX6" i="6"/>
  <c r="AX7" i="6"/>
  <c r="AX8" i="6"/>
  <c r="AX9" i="6"/>
  <c r="AX10" i="6"/>
  <c r="AX19" i="6" s="1"/>
  <c r="AX11" i="6"/>
  <c r="AX12" i="6"/>
  <c r="AX13" i="6"/>
  <c r="AX14" i="6"/>
  <c r="AX15" i="6"/>
  <c r="AX20" i="6" s="1"/>
  <c r="AX16" i="6"/>
  <c r="AX4" i="6"/>
  <c r="AS6" i="6"/>
  <c r="AS7" i="6"/>
  <c r="AS8" i="6"/>
  <c r="AS9" i="6"/>
  <c r="AS10" i="6"/>
  <c r="AS19" i="6" s="1"/>
  <c r="AS11" i="6"/>
  <c r="AS12" i="6"/>
  <c r="AS13" i="6"/>
  <c r="AS14" i="6"/>
  <c r="AS15" i="6"/>
  <c r="AS20" i="6" s="1"/>
  <c r="AS16" i="6"/>
  <c r="AS4" i="6"/>
  <c r="AN6" i="6"/>
  <c r="AN7" i="6"/>
  <c r="AN8" i="6"/>
  <c r="AN9" i="6"/>
  <c r="AN10" i="6"/>
  <c r="AN19" i="6" s="1"/>
  <c r="AN11" i="6"/>
  <c r="AN12" i="6"/>
  <c r="AN13" i="6"/>
  <c r="AN14" i="6"/>
  <c r="AN15" i="6"/>
  <c r="AN20" i="6" s="1"/>
  <c r="AN16" i="6"/>
  <c r="AN4" i="6"/>
  <c r="AI6" i="6"/>
  <c r="AI7" i="6"/>
  <c r="AI8" i="6"/>
  <c r="AI9" i="6"/>
  <c r="AI10" i="6"/>
  <c r="AI19" i="6" s="1"/>
  <c r="AI11" i="6"/>
  <c r="AI12" i="6"/>
  <c r="AI13" i="6"/>
  <c r="AI14" i="6"/>
  <c r="AI15" i="6"/>
  <c r="AI20" i="6" s="1"/>
  <c r="AI16" i="6"/>
  <c r="AI4" i="6"/>
  <c r="AD6" i="6"/>
  <c r="AD7" i="6"/>
  <c r="AD8" i="6"/>
  <c r="AD9" i="6"/>
  <c r="AD10" i="6"/>
  <c r="AD19" i="6" s="1"/>
  <c r="AD11" i="6"/>
  <c r="AD12" i="6"/>
  <c r="AD13" i="6"/>
  <c r="AD14" i="6"/>
  <c r="AD15" i="6"/>
  <c r="AD20" i="6" s="1"/>
  <c r="AD16" i="6"/>
  <c r="AD4" i="6"/>
  <c r="Y6" i="6"/>
  <c r="Y7" i="6"/>
  <c r="Y8" i="6"/>
  <c r="Y9" i="6"/>
  <c r="Y10" i="6"/>
  <c r="Y19" i="6" s="1"/>
  <c r="Y11" i="6"/>
  <c r="Y12" i="6"/>
  <c r="Y14" i="6"/>
  <c r="Y15" i="6"/>
  <c r="Y20" i="6" s="1"/>
  <c r="Y16" i="6"/>
  <c r="Y4" i="6"/>
  <c r="T6" i="6"/>
  <c r="T7" i="6"/>
  <c r="T8" i="6"/>
  <c r="T9" i="6"/>
  <c r="T10" i="6"/>
  <c r="T19" i="6" s="1"/>
  <c r="T11" i="6"/>
  <c r="T12" i="6"/>
  <c r="T13" i="6"/>
  <c r="T14" i="6"/>
  <c r="T15" i="6"/>
  <c r="T20" i="6" s="1"/>
  <c r="T16" i="6"/>
  <c r="T4" i="6"/>
  <c r="O6" i="6"/>
  <c r="O7" i="6"/>
  <c r="O8" i="6"/>
  <c r="O9" i="6"/>
  <c r="O10" i="6"/>
  <c r="O19" i="6" s="1"/>
  <c r="O11" i="6"/>
  <c r="O12" i="6"/>
  <c r="O13" i="6"/>
  <c r="O14" i="6"/>
  <c r="O15" i="6"/>
  <c r="O20" i="6" s="1"/>
  <c r="O16" i="6"/>
  <c r="O4" i="6"/>
  <c r="J6" i="6"/>
  <c r="J7" i="6"/>
  <c r="J8" i="6"/>
  <c r="J9" i="6"/>
  <c r="J10" i="6"/>
  <c r="J19" i="6" s="1"/>
  <c r="J11" i="6"/>
  <c r="J12" i="6"/>
  <c r="J13" i="6"/>
  <c r="J14" i="6"/>
  <c r="J15" i="6"/>
  <c r="J20" i="6" s="1"/>
  <c r="J16" i="6"/>
  <c r="J4" i="6"/>
  <c r="E6" i="6"/>
  <c r="E7" i="6"/>
  <c r="E8" i="6"/>
  <c r="E9" i="6"/>
  <c r="E10" i="6"/>
  <c r="E19" i="6" s="1"/>
  <c r="E11" i="6"/>
  <c r="E12" i="6"/>
  <c r="E13" i="6"/>
  <c r="E14" i="6"/>
  <c r="E15" i="6"/>
  <c r="E20" i="6" s="1"/>
  <c r="E16" i="6"/>
  <c r="E4" i="6"/>
  <c r="O21" i="6" l="1"/>
  <c r="T21" i="6"/>
  <c r="Y21" i="6"/>
  <c r="AD21" i="6"/>
  <c r="AI21" i="6"/>
  <c r="AN21" i="6"/>
  <c r="AS21" i="6"/>
  <c r="AX21" i="6"/>
  <c r="BC21" i="6"/>
  <c r="BH21" i="6"/>
  <c r="BM21" i="6"/>
  <c r="BR21" i="6"/>
  <c r="BW21" i="6"/>
  <c r="CB21" i="6"/>
  <c r="CG21" i="6"/>
  <c r="J21" i="6"/>
  <c r="E21" i="6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C49" i="3"/>
  <c r="D49" i="3"/>
  <c r="E49" i="3"/>
  <c r="F49" i="3"/>
  <c r="G49" i="3"/>
  <c r="H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C52" i="3"/>
  <c r="D52" i="3"/>
  <c r="E52" i="3"/>
  <c r="F52" i="3"/>
  <c r="G52" i="3"/>
  <c r="H52" i="3"/>
  <c r="I52" i="3"/>
  <c r="J52" i="3"/>
  <c r="K52" i="3"/>
  <c r="L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C10" i="3"/>
  <c r="C11" i="3"/>
</calcChain>
</file>

<file path=xl/comments1.xml><?xml version="1.0" encoding="utf-8"?>
<comments xmlns="http://schemas.openxmlformats.org/spreadsheetml/2006/main">
  <authors>
    <author>Auteur</author>
  </authors>
  <commentList>
    <comment ref="D13" authorId="0">
      <text>
        <r>
          <rPr>
            <b/>
            <sz val="9"/>
            <color indexed="81"/>
            <rFont val="Tahoma"/>
            <family val="2"/>
          </rPr>
          <t xml:space="preserve">
Indiquer uniquement le nombre.
Lire le texte de la description de l'objet pour connaître la colonne à remplir.
Si "de l'arme" n'est pas précisé, alors colonne "total"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 xml:space="preserve">
x / 4 niveaux, indiquez la valeur de "x"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 xml:space="preserve">
en %
Indiquez seulement le nombre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
Nombre de coup par arme, comme indiqué dans la description de l'objet.  
Ex : pour un set solaire P5, indiquez 3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 xml:space="preserve">
Si les dégâts ne sont pas pris en compte sur l'arme et que le texte est "Dégâts de chaque arme + x", indiquez la valeur de x dans chaque colonne</t>
        </r>
      </text>
    </comment>
    <comment ref="O27" authorId="0">
      <text>
        <r>
          <rPr>
            <b/>
            <sz val="9"/>
            <color indexed="81"/>
            <rFont val="Tahoma"/>
            <family val="2"/>
          </rPr>
          <t xml:space="preserve">
Arcanes comprises
</t>
        </r>
      </text>
    </comment>
  </commentList>
</comments>
</file>

<file path=xl/sharedStrings.xml><?xml version="1.0" encoding="utf-8"?>
<sst xmlns="http://schemas.openxmlformats.org/spreadsheetml/2006/main" count="940" uniqueCount="532">
  <si>
    <t>CàC 1m - Moine</t>
  </si>
  <si>
    <t>CàC 1m - Autre</t>
  </si>
  <si>
    <t>CàC 2m</t>
  </si>
  <si>
    <t>Gun 1m - Gangster</t>
  </si>
  <si>
    <t>Gun 1m - Autre</t>
  </si>
  <si>
    <t>Gun 2m</t>
  </si>
  <si>
    <t>AàD Léger</t>
  </si>
  <si>
    <t>AàD - Francisque</t>
  </si>
  <si>
    <t>AàD Lourd</t>
  </si>
  <si>
    <t>Dégâts de base</t>
  </si>
  <si>
    <t>Nombre de coups</t>
  </si>
  <si>
    <t>de l'arme</t>
  </si>
  <si>
    <t>Arme 1</t>
  </si>
  <si>
    <t>Arme 2</t>
  </si>
  <si>
    <t>Dégâts évolutifs</t>
  </si>
  <si>
    <t>Tête</t>
  </si>
  <si>
    <t>Torse</t>
  </si>
  <si>
    <t>Bas</t>
  </si>
  <si>
    <t>Niveau du perso</t>
  </si>
  <si>
    <t>Doigt 1</t>
  </si>
  <si>
    <t>Doigt 2</t>
  </si>
  <si>
    <t>Cou</t>
  </si>
  <si>
    <t>SET Armure</t>
  </si>
  <si>
    <t>SET Bijoux</t>
  </si>
  <si>
    <t>MIN</t>
  </si>
  <si>
    <t>MAX</t>
  </si>
  <si>
    <t>Dégâts</t>
  </si>
  <si>
    <t>Taux de critiques (en %)</t>
  </si>
  <si>
    <t>total</t>
  </si>
  <si>
    <t>Tatouage</t>
  </si>
  <si>
    <t>Evolutions</t>
  </si>
  <si>
    <t>Ignore défense</t>
  </si>
  <si>
    <t>OUU</t>
  </si>
  <si>
    <t>Statistiques</t>
  </si>
  <si>
    <t>FOR</t>
  </si>
  <si>
    <t>Arcanes</t>
  </si>
  <si>
    <t>INT</t>
  </si>
  <si>
    <t>SAV</t>
  </si>
  <si>
    <t>Sans bonus</t>
  </si>
  <si>
    <t>Absorbeur (5%)</t>
  </si>
  <si>
    <t>Moine (7%)</t>
  </si>
  <si>
    <t>MDD (10%)</t>
  </si>
  <si>
    <t>Abso + Moine (12%)</t>
  </si>
  <si>
    <t>Abso + MDD (15%)</t>
  </si>
  <si>
    <t xml:space="preserve">     RAPPEL : La facilité est capée à 50%</t>
  </si>
  <si>
    <t>Facilité (en %) ►</t>
  </si>
  <si>
    <t xml:space="preserve">     Dégâts en salle du trône</t>
  </si>
  <si>
    <t>Moyenne</t>
  </si>
  <si>
    <t>%</t>
  </si>
  <si>
    <t>AGI</t>
  </si>
  <si>
    <t>PER</t>
  </si>
  <si>
    <t>coups</t>
  </si>
  <si>
    <t>% de CC</t>
  </si>
  <si>
    <t>Sous-totaux</t>
  </si>
  <si>
    <t>dmg/4 niv</t>
  </si>
  <si>
    <t>Niveau</t>
  </si>
  <si>
    <t>Défense</t>
  </si>
  <si>
    <t>Vie</t>
  </si>
  <si>
    <t>Sang</t>
  </si>
  <si>
    <t>Force</t>
  </si>
  <si>
    <t>Agilité</t>
  </si>
  <si>
    <t>Résistance</t>
  </si>
  <si>
    <t>Apparence</t>
  </si>
  <si>
    <t>Charisme</t>
  </si>
  <si>
    <t>Réputation</t>
  </si>
  <si>
    <t>Perception</t>
  </si>
  <si>
    <t>Intelligence</t>
  </si>
  <si>
    <t>Hydre</t>
  </si>
  <si>
    <t>CàC - AGI</t>
  </si>
  <si>
    <t>Gun - PER</t>
  </si>
  <si>
    <t>AàD - Cumul</t>
  </si>
  <si>
    <t>42-48</t>
  </si>
  <si>
    <t>47-53</t>
  </si>
  <si>
    <t>52-58</t>
  </si>
  <si>
    <t>57-63</t>
  </si>
  <si>
    <t>62-68</t>
  </si>
  <si>
    <t>Chronos</t>
  </si>
  <si>
    <t>REMARQUES</t>
  </si>
  <si>
    <t>Dragon Blanc (DB)</t>
  </si>
  <si>
    <t>Dragon Noir (DN)</t>
  </si>
  <si>
    <t>Phénix (Nix)</t>
  </si>
  <si>
    <t>Dragon Rouge (DR)</t>
  </si>
  <si>
    <t>Dragon d'Or (DO)</t>
  </si>
  <si>
    <t>Golem (gogo)</t>
  </si>
  <si>
    <t>Monstre (acronyme)</t>
  </si>
  <si>
    <t>Méduse (duse)</t>
  </si>
  <si>
    <t>Romus (RR)</t>
  </si>
  <si>
    <t>Romulus (RR)</t>
  </si>
  <si>
    <t>XR-12-yV (XR)</t>
  </si>
  <si>
    <t>Anubis (anus)</t>
  </si>
  <si>
    <t>Windigo (Windi)</t>
  </si>
  <si>
    <t>Sphinx (chat)</t>
  </si>
  <si>
    <t xml:space="preserve"> </t>
  </si>
  <si>
    <t>Attaques ordinaires</t>
  </si>
  <si>
    <t>2x</t>
  </si>
  <si>
    <t>2x (M2)</t>
  </si>
  <si>
    <t>61-73</t>
  </si>
  <si>
    <t>72-78</t>
  </si>
  <si>
    <t>77-83</t>
  </si>
  <si>
    <t>82-88</t>
  </si>
  <si>
    <t>87-93</t>
  </si>
  <si>
    <t>92-98</t>
  </si>
  <si>
    <t>97-103</t>
  </si>
  <si>
    <t>102-108</t>
  </si>
  <si>
    <t>107-113</t>
  </si>
  <si>
    <t>112-118</t>
  </si>
  <si>
    <t>117-123</t>
  </si>
  <si>
    <t>122-128</t>
  </si>
  <si>
    <t>2x (M3)</t>
  </si>
  <si>
    <t>Attaques spéciales 2</t>
  </si>
  <si>
    <t>4x (M2)</t>
  </si>
  <si>
    <t>8x (M2</t>
  </si>
  <si>
    <t>1x (M3)</t>
  </si>
  <si>
    <t>1x (M1)</t>
  </si>
  <si>
    <t>3x</t>
  </si>
  <si>
    <t>1x (M5)</t>
  </si>
  <si>
    <t>Attaques spéciales 3</t>
  </si>
  <si>
    <t>Attaques spéciales 1</t>
  </si>
  <si>
    <t>4x (M4)</t>
  </si>
  <si>
    <t>1x (M7)</t>
  </si>
  <si>
    <t>1x (M5) blocage</t>
  </si>
  <si>
    <t>5x</t>
  </si>
  <si>
    <t>10x (M5)</t>
  </si>
  <si>
    <t>4x (M6)</t>
  </si>
  <si>
    <t>1x (M1) malus</t>
  </si>
  <si>
    <t>6x</t>
  </si>
  <si>
    <t>1x (M4)</t>
  </si>
  <si>
    <t>1x (M4) bonus</t>
  </si>
  <si>
    <t>4x</t>
  </si>
  <si>
    <t>Blocage aléatoire</t>
  </si>
  <si>
    <t>12x</t>
  </si>
  <si>
    <t>10x</t>
  </si>
  <si>
    <t>10x (M3)</t>
  </si>
  <si>
    <t>Basilic (basi)</t>
  </si>
  <si>
    <t>Arachnée (arach)</t>
  </si>
  <si>
    <t>REQUIS JOUEUR</t>
  </si>
  <si>
    <t>STATS DU MONSTRE</t>
  </si>
  <si>
    <t>Noble Phénix (NN)</t>
  </si>
  <si>
    <t>Multiplicateur de dégâts critiques</t>
  </si>
  <si>
    <t>* M = Manche</t>
  </si>
  <si>
    <t>short</t>
  </si>
  <si>
    <t>pantalon</t>
  </si>
  <si>
    <t>jupe</t>
  </si>
  <si>
    <t>Kilt</t>
  </si>
  <si>
    <t>court</t>
  </si>
  <si>
    <t>piqué</t>
  </si>
  <si>
    <t>léger</t>
  </si>
  <si>
    <t>renforcé</t>
  </si>
  <si>
    <t>satiné</t>
  </si>
  <si>
    <t>clouté</t>
  </si>
  <si>
    <t>pare-balles</t>
  </si>
  <si>
    <t>flexible</t>
  </si>
  <si>
    <t>épineux</t>
  </si>
  <si>
    <t>chamaniste</t>
  </si>
  <si>
    <t>sanglant</t>
  </si>
  <si>
    <t>elfe</t>
  </si>
  <si>
    <t>tigre</t>
  </si>
  <si>
    <t>blindé</t>
  </si>
  <si>
    <t>composite</t>
  </si>
  <si>
    <t>runique</t>
  </si>
  <si>
    <t>mortel</t>
  </si>
  <si>
    <t>brigand</t>
  </si>
  <si>
    <t>contrebandier</t>
  </si>
  <si>
    <t>toxicomane</t>
  </si>
  <si>
    <t>athlète</t>
  </si>
  <si>
    <t>gestes muets</t>
  </si>
  <si>
    <t>esquive</t>
  </si>
  <si>
    <t>réserve</t>
  </si>
  <si>
    <t>soleil</t>
  </si>
  <si>
    <t>trafiquant</t>
  </si>
  <si>
    <t>berger</t>
  </si>
  <si>
    <t>chasseur d'ombres</t>
  </si>
  <si>
    <t>serpent</t>
  </si>
  <si>
    <t>incas</t>
  </si>
  <si>
    <t>orienteur</t>
  </si>
  <si>
    <t>nuit</t>
  </si>
  <si>
    <t>t-shirt</t>
  </si>
  <si>
    <t>veste</t>
  </si>
  <si>
    <t>veston</t>
  </si>
  <si>
    <t>gilet</t>
  </si>
  <si>
    <t>corset</t>
  </si>
  <si>
    <t>cape</t>
  </si>
  <si>
    <t>smoking</t>
  </si>
  <si>
    <t>haubert</t>
  </si>
  <si>
    <t>armure en plate</t>
  </si>
  <si>
    <t>pleine armure</t>
  </si>
  <si>
    <t>dominateur</t>
  </si>
  <si>
    <t>écailleux</t>
  </si>
  <si>
    <t>en plate</t>
  </si>
  <si>
    <t>guerrier</t>
  </si>
  <si>
    <t>chasseur</t>
  </si>
  <si>
    <t>voleur</t>
  </si>
  <si>
    <t>adepte</t>
  </si>
  <si>
    <t>garde</t>
  </si>
  <si>
    <t>maitre d'épée</t>
  </si>
  <si>
    <t>tueur</t>
  </si>
  <si>
    <t>gardien</t>
  </si>
  <si>
    <t>cobra</t>
  </si>
  <si>
    <t>carapace de tortue</t>
  </si>
  <si>
    <t>pillard</t>
  </si>
  <si>
    <t>maitre</t>
  </si>
  <si>
    <t>adrénaline</t>
  </si>
  <si>
    <t>centurion</t>
  </si>
  <si>
    <t>résistance</t>
  </si>
  <si>
    <t>caligula</t>
  </si>
  <si>
    <t>semeurt de la mort</t>
  </si>
  <si>
    <t>vitesse</t>
  </si>
  <si>
    <t>orchidée</t>
  </si>
  <si>
    <t>casquette</t>
  </si>
  <si>
    <t>casque</t>
  </si>
  <si>
    <t>casque militaire</t>
  </si>
  <si>
    <t>masque</t>
  </si>
  <si>
    <t>diadème</t>
  </si>
  <si>
    <t>cagoule</t>
  </si>
  <si>
    <t>chapeau</t>
  </si>
  <si>
    <t>fronteau</t>
  </si>
  <si>
    <t>bandana</t>
  </si>
  <si>
    <t>couronne</t>
  </si>
  <si>
    <t>endurci</t>
  </si>
  <si>
    <t>serviable</t>
  </si>
  <si>
    <t>chic</t>
  </si>
  <si>
    <t>élégant</t>
  </si>
  <si>
    <t>cornu</t>
  </si>
  <si>
    <t>malicieux</t>
  </si>
  <si>
    <t>paresseux</t>
  </si>
  <si>
    <t>magnétique</t>
  </si>
  <si>
    <t>splendide</t>
  </si>
  <si>
    <t>rituel</t>
  </si>
  <si>
    <t>explorateur</t>
  </si>
  <si>
    <t>précaution</t>
  </si>
  <si>
    <t>endurance</t>
  </si>
  <si>
    <t>protection</t>
  </si>
  <si>
    <t>sens</t>
  </si>
  <si>
    <t>prophète</t>
  </si>
  <si>
    <t>punition</t>
  </si>
  <si>
    <t>gladiateur</t>
  </si>
  <si>
    <t>sang</t>
  </si>
  <si>
    <t>précognition</t>
  </si>
  <si>
    <t>écaille de dragon</t>
  </si>
  <si>
    <t>puissance</t>
  </si>
  <si>
    <t>magie</t>
  </si>
  <si>
    <t>bronze</t>
  </si>
  <si>
    <t>argent</t>
  </si>
  <si>
    <t>émeraude</t>
  </si>
  <si>
    <t>or</t>
  </si>
  <si>
    <t>platine</t>
  </si>
  <si>
    <t>titane</t>
  </si>
  <si>
    <t>rubis</t>
  </si>
  <si>
    <t>distingué</t>
  </si>
  <si>
    <t>astucieux</t>
  </si>
  <si>
    <t>ours</t>
  </si>
  <si>
    <t>dur</t>
  </si>
  <si>
    <t>astral</t>
  </si>
  <si>
    <t>élastique</t>
  </si>
  <si>
    <t>cardinal</t>
  </si>
  <si>
    <t>nécromancien</t>
  </si>
  <si>
    <t>archaique</t>
  </si>
  <si>
    <t>hypnotique</t>
  </si>
  <si>
    <t>dansant</t>
  </si>
  <si>
    <t>fauve</t>
  </si>
  <si>
    <t>diamant</t>
  </si>
  <si>
    <t>vindicatif</t>
  </si>
  <si>
    <t>faussé</t>
  </si>
  <si>
    <t>plastique</t>
  </si>
  <si>
    <t>insidieux</t>
  </si>
  <si>
    <t>solaire</t>
  </si>
  <si>
    <t>araignée</t>
  </si>
  <si>
    <t>faucon</t>
  </si>
  <si>
    <t>noir</t>
  </si>
  <si>
    <t>délit</t>
  </si>
  <si>
    <t>beauté</t>
  </si>
  <si>
    <t>pouvoir</t>
  </si>
  <si>
    <t>force</t>
  </si>
  <si>
    <t>génie</t>
  </si>
  <si>
    <t>sagesse</t>
  </si>
  <si>
    <t>loup-garou</t>
  </si>
  <si>
    <t>art</t>
  </si>
  <si>
    <t>justesse</t>
  </si>
  <si>
    <t>jouvence</t>
  </si>
  <si>
    <t>renard</t>
  </si>
  <si>
    <t>chance</t>
  </si>
  <si>
    <t>chauve-souris</t>
  </si>
  <si>
    <t>concentration</t>
  </si>
  <si>
    <t>lévitation</t>
  </si>
  <si>
    <t>astuce</t>
  </si>
  <si>
    <t>dément</t>
  </si>
  <si>
    <t>facilitée</t>
  </si>
  <si>
    <t>pèlerin</t>
  </si>
  <si>
    <t>Matraque</t>
  </si>
  <si>
    <t>Couteau</t>
  </si>
  <si>
    <t>poignard</t>
  </si>
  <si>
    <t>poing américain</t>
  </si>
  <si>
    <t>épée</t>
  </si>
  <si>
    <t>rapière</t>
  </si>
  <si>
    <t>kama</t>
  </si>
  <si>
    <t>hache</t>
  </si>
  <si>
    <t>poing des cieux</t>
  </si>
  <si>
    <t>sévère</t>
  </si>
  <si>
    <t>denté</t>
  </si>
  <si>
    <t>osseux</t>
  </si>
  <si>
    <t>tonifiant</t>
  </si>
  <si>
    <t>cristallin</t>
  </si>
  <si>
    <t>mystique</t>
  </si>
  <si>
    <t>cruel</t>
  </si>
  <si>
    <t>amical</t>
  </si>
  <si>
    <t>piquant</t>
  </si>
  <si>
    <t>protecteur</t>
  </si>
  <si>
    <t>lumineux</t>
  </si>
  <si>
    <t>venimeux</t>
  </si>
  <si>
    <t>meurtrier</t>
  </si>
  <si>
    <t>empoisonné</t>
  </si>
  <si>
    <t>damné</t>
  </si>
  <si>
    <t>agile</t>
  </si>
  <si>
    <t>antique</t>
  </si>
  <si>
    <t>rapide</t>
  </si>
  <si>
    <t>démoniaque</t>
  </si>
  <si>
    <t>commandant</t>
  </si>
  <si>
    <t>secte</t>
  </si>
  <si>
    <t>douleur</t>
  </si>
  <si>
    <t>agilité</t>
  </si>
  <si>
    <t>peste</t>
  </si>
  <si>
    <t>courage</t>
  </si>
  <si>
    <t>ancêtres</t>
  </si>
  <si>
    <t>conquérant</t>
  </si>
  <si>
    <t>vengeance</t>
  </si>
  <si>
    <t>contusion</t>
  </si>
  <si>
    <t>vertu</t>
  </si>
  <si>
    <t>précision</t>
  </si>
  <si>
    <t>fer à cheval</t>
  </si>
  <si>
    <t>suicidé</t>
  </si>
  <si>
    <t>dracula</t>
  </si>
  <si>
    <t>vélocité</t>
  </si>
  <si>
    <t>clan</t>
  </si>
  <si>
    <t>empereur</t>
  </si>
  <si>
    <t>Massue</t>
  </si>
  <si>
    <t>pince-monseigneur</t>
  </si>
  <si>
    <t>espadon</t>
  </si>
  <si>
    <t>hache lourde</t>
  </si>
  <si>
    <t>morgenstern</t>
  </si>
  <si>
    <t>pique</t>
  </si>
  <si>
    <t>hallebarde</t>
  </si>
  <si>
    <t>katana</t>
  </si>
  <si>
    <t>large</t>
  </si>
  <si>
    <t>lourd</t>
  </si>
  <si>
    <t>irradié</t>
  </si>
  <si>
    <t>trahison</t>
  </si>
  <si>
    <t>ruse</t>
  </si>
  <si>
    <t>hasardeux</t>
  </si>
  <si>
    <t>plomb</t>
  </si>
  <si>
    <t>inquisiteur</t>
  </si>
  <si>
    <t>buveur de sang</t>
  </si>
  <si>
    <t>autocrate</t>
  </si>
  <si>
    <t>basilic</t>
  </si>
  <si>
    <t>Glock</t>
  </si>
  <si>
    <t>Arc</t>
  </si>
  <si>
    <t>shuriken</t>
  </si>
  <si>
    <t>arc long</t>
  </si>
  <si>
    <t>arbalète</t>
  </si>
  <si>
    <t>couteau de lancer</t>
  </si>
  <si>
    <t>Javelot</t>
  </si>
  <si>
    <t>Pilum</t>
  </si>
  <si>
    <t>Francisque</t>
  </si>
  <si>
    <t>lourde arbalète</t>
  </si>
  <si>
    <t>longue portée</t>
  </si>
  <si>
    <t>perfection</t>
  </si>
  <si>
    <t>réaction</t>
  </si>
  <si>
    <t>dryades</t>
  </si>
  <si>
    <t>mitraillage</t>
  </si>
  <si>
    <t>loups</t>
  </si>
  <si>
    <t>Boni évolutifs</t>
  </si>
  <si>
    <t>Dégâts de chaque arme</t>
  </si>
  <si>
    <t>Facilités</t>
  </si>
  <si>
    <t>Type de jeu</t>
  </si>
  <si>
    <t>Légendaire</t>
  </si>
  <si>
    <t>Support</t>
  </si>
  <si>
    <t>Préfixe</t>
  </si>
  <si>
    <t>Suffixe</t>
  </si>
  <si>
    <t>Niveau 1</t>
  </si>
  <si>
    <t>Niveau 2</t>
  </si>
  <si>
    <t>Niveau 3</t>
  </si>
  <si>
    <t>Niveau 4</t>
  </si>
  <si>
    <t>Les ailes</t>
  </si>
  <si>
    <t>Canines</t>
  </si>
  <si>
    <t>Glandes</t>
  </si>
  <si>
    <t>Tendons</t>
  </si>
  <si>
    <t>Mutation ADN</t>
  </si>
  <si>
    <t>Éclairé</t>
  </si>
  <si>
    <t>Absorption</t>
  </si>
  <si>
    <t>Sixième sens</t>
  </si>
  <si>
    <t>Dévelop. harmonieux</t>
  </si>
  <si>
    <t>Carapace</t>
  </si>
  <si>
    <t>Chambre suppl. *</t>
  </si>
  <si>
    <t>Sang du démon *</t>
  </si>
  <si>
    <t>Mana purifiée *</t>
  </si>
  <si>
    <t>Mémoire ancestrale *</t>
  </si>
  <si>
    <t>Puissance *</t>
  </si>
  <si>
    <t>Arme - support</t>
  </si>
  <si>
    <t>Arme - niveau</t>
  </si>
  <si>
    <t>Arme - légendaire</t>
  </si>
  <si>
    <t>Poignard</t>
  </si>
  <si>
    <t>Epée</t>
  </si>
  <si>
    <t>Rapière</t>
  </si>
  <si>
    <t>Kama</t>
  </si>
  <si>
    <t>Hache</t>
  </si>
  <si>
    <t>Wakizashi</t>
  </si>
  <si>
    <t>Pince-Monseigneur</t>
  </si>
  <si>
    <t>Espadon</t>
  </si>
  <si>
    <t>Hache Lourde</t>
  </si>
  <si>
    <t>Morgenstern</t>
  </si>
  <si>
    <t>Faux</t>
  </si>
  <si>
    <t>Pique</t>
  </si>
  <si>
    <t>Hallebarde</t>
  </si>
  <si>
    <t>Katana</t>
  </si>
  <si>
    <t>Tronçonneuse</t>
  </si>
  <si>
    <t>B1</t>
  </si>
  <si>
    <t>B2</t>
  </si>
  <si>
    <t>B3</t>
  </si>
  <si>
    <t>B4</t>
  </si>
  <si>
    <t>B5</t>
  </si>
  <si>
    <t>P0</t>
  </si>
  <si>
    <t>P1</t>
  </si>
  <si>
    <t>P2</t>
  </si>
  <si>
    <t>P3</t>
  </si>
  <si>
    <t>P4</t>
  </si>
  <si>
    <t>P5</t>
  </si>
  <si>
    <t>Arc Court</t>
  </si>
  <si>
    <t>Shuriken</t>
  </si>
  <si>
    <t>Arc long</t>
  </si>
  <si>
    <t>Arbalète</t>
  </si>
  <si>
    <t>Couteaux de lancer</t>
  </si>
  <si>
    <t>Arc Reflex</t>
  </si>
  <si>
    <t>Arbalète Lourde</t>
  </si>
  <si>
    <t>Beretta</t>
  </si>
  <si>
    <t>Uzi</t>
  </si>
  <si>
    <t>Magnum</t>
  </si>
  <si>
    <t>Desert Eagle</t>
  </si>
  <si>
    <t>Mp5k</t>
  </si>
  <si>
    <t>Scorpion</t>
  </si>
  <si>
    <t>Carabine de chasse</t>
  </si>
  <si>
    <t>Semi-automatique</t>
  </si>
  <si>
    <t>Fusil de sniper</t>
  </si>
  <si>
    <t>AK-47</t>
  </si>
  <si>
    <t>FN-Fal</t>
  </si>
  <si>
    <t>Fusil</t>
  </si>
  <si>
    <t>Lance-flammes</t>
  </si>
  <si>
    <t>Non-légendaire</t>
  </si>
  <si>
    <t>Poing Américain</t>
  </si>
  <si>
    <t>Poing des Cieux</t>
  </si>
  <si>
    <t>CàC 1m</t>
  </si>
  <si>
    <t>••• CàC 1m</t>
  </si>
  <si>
    <t>••• CàC 2m</t>
  </si>
  <si>
    <t>••• AàD</t>
  </si>
  <si>
    <t>••• Gun 1m</t>
  </si>
  <si>
    <t>••• Gun 2m</t>
  </si>
  <si>
    <t>Pas de donnés sous B0</t>
  </si>
  <si>
    <t>B0</t>
  </si>
  <si>
    <t>Touche</t>
  </si>
  <si>
    <t>Esquive</t>
  </si>
  <si>
    <t>CC</t>
  </si>
  <si>
    <t>Effets armes légendaires</t>
  </si>
  <si>
    <t>Doigt</t>
  </si>
  <si>
    <t>Gun 1m</t>
  </si>
  <si>
    <t>AàD</t>
  </si>
  <si>
    <t>► BASE DE DONNÉES - ne pas modifier ! ◄</t>
  </si>
  <si>
    <t>Médaille</t>
  </si>
  <si>
    <t>ÉVOS  (* aura)</t>
  </si>
  <si>
    <t>Statistiques à l'entrainement</t>
  </si>
  <si>
    <t>RES</t>
  </si>
  <si>
    <t>CHA</t>
  </si>
  <si>
    <t>REP</t>
  </si>
  <si>
    <t>CHANCE</t>
  </si>
  <si>
    <t>Entrainement</t>
  </si>
  <si>
    <t>◄ ZONES À REMPLIR ◄</t>
  </si>
  <si>
    <t>Enchant. 1</t>
  </si>
  <si>
    <t>Enchant. 2</t>
  </si>
  <si>
    <t>Enchant. 3</t>
  </si>
  <si>
    <t>Enchant. 4</t>
  </si>
  <si>
    <t>Enchant. 5</t>
  </si>
  <si>
    <t>Enchant. 6</t>
  </si>
  <si>
    <t>Enchant. 7</t>
  </si>
  <si>
    <t>Enchant. 8</t>
  </si>
  <si>
    <t>Stats max de 75% des monstres = sur 100 expéditions, 76 monstres auront des stats inférieures à celles-ci</t>
  </si>
  <si>
    <t>L'échantillon d'expéditions et trop faible pour établir une statistique fiable</t>
  </si>
  <si>
    <t>Requis pour toucher 80% des mobs à 100%.  Rappel : le taux de touche est dégressif</t>
  </si>
  <si>
    <t xml:space="preserve">     Dégâts en expédition (MORIA / UNDERWORLD)</t>
  </si>
  <si>
    <r>
      <t xml:space="preserve">     Calculer ses dégâts - simulateur, par </t>
    </r>
    <r>
      <rPr>
        <b/>
        <sz val="20"/>
        <color rgb="FFC00000"/>
        <rFont val="Calibri"/>
        <family val="2"/>
        <scheme val="minor"/>
      </rPr>
      <t>RED</t>
    </r>
    <r>
      <rPr>
        <b/>
        <sz val="20"/>
        <rFont val="Calibri"/>
        <family val="2"/>
        <scheme val="minor"/>
      </rPr>
      <t xml:space="preserve"> [K-S]</t>
    </r>
  </si>
  <si>
    <t>sans objet</t>
  </si>
  <si>
    <t>arc reflex</t>
  </si>
  <si>
    <t>pilum</t>
  </si>
  <si>
    <t>francisque</t>
  </si>
  <si>
    <t>javelot</t>
  </si>
  <si>
    <t>arc court</t>
  </si>
  <si>
    <t>arc</t>
  </si>
  <si>
    <t>massue</t>
  </si>
  <si>
    <t>matraque</t>
  </si>
  <si>
    <t>couteau</t>
  </si>
  <si>
    <t>anneau</t>
  </si>
  <si>
    <t>bracelet</t>
  </si>
  <si>
    <t>chevalière</t>
  </si>
  <si>
    <t>collier</t>
  </si>
  <si>
    <t>amulette</t>
  </si>
  <si>
    <t>chaîne</t>
  </si>
  <si>
    <t>foulard</t>
  </si>
  <si>
    <t>cravate</t>
  </si>
  <si>
    <t>S.O</t>
  </si>
  <si>
    <t>assaut</t>
  </si>
  <si>
    <t>Coût réel *</t>
  </si>
  <si>
    <t>Prix du marché **</t>
  </si>
  <si>
    <t>L'estimation est en pds dans des conditions de mise en vente sans restriction de pierres</t>
  </si>
  <si>
    <t>peau dure</t>
  </si>
  <si>
    <t>habileté</t>
  </si>
  <si>
    <t>Niveau perso</t>
  </si>
  <si>
    <t>Niveaux optimaux (=100% d'expérience)</t>
  </si>
  <si>
    <t>Recopier ci-dessous le prix du marché affiché</t>
  </si>
  <si>
    <t>archaïque</t>
  </si>
  <si>
    <t>Convertisseur numérique</t>
  </si>
  <si>
    <t>wakizashi</t>
  </si>
  <si>
    <t>tronçonneuse</t>
  </si>
  <si>
    <t>dispendieux</t>
  </si>
  <si>
    <r>
      <t xml:space="preserve">* le </t>
    </r>
    <r>
      <rPr>
        <b/>
        <sz val="11"/>
        <color rgb="FF00B050"/>
        <rFont val="Calibri"/>
        <family val="2"/>
        <scheme val="minor"/>
      </rPr>
      <t>"Coût réel"</t>
    </r>
    <r>
      <rPr>
        <sz val="11"/>
        <color theme="1"/>
        <rFont val="Calibri"/>
        <family val="2"/>
        <scheme val="minor"/>
      </rPr>
      <t xml:space="preserve"> est uniquement basé sur la rareté des objets en fonction de leurs valeurs numériques. C'est le "vrai" prix de l'objet.</t>
    </r>
  </si>
  <si>
    <t>C'est parfois surprenant, mais c'est 100% basé sur la rareté donc réel même si on ne paierait pas forcément ce prix-là,</t>
  </si>
  <si>
    <r>
      <t>v/v/v/v/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, demandez 30% de moins</t>
    </r>
  </si>
  <si>
    <r>
      <t>v/v/v/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, demandez 55% de moins</t>
    </r>
  </si>
  <si>
    <r>
      <t>v/v/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, demandez 80% de moins</t>
    </r>
  </si>
  <si>
    <r>
      <t xml:space="preserve">** Le </t>
    </r>
    <r>
      <rPr>
        <b/>
        <sz val="11"/>
        <color rgb="FFC00000"/>
        <rFont val="Calibri"/>
        <family val="2"/>
        <scheme val="minor"/>
      </rPr>
      <t>"Prix du marché"</t>
    </r>
    <r>
      <rPr>
        <sz val="11"/>
        <color theme="1"/>
        <rFont val="Calibri"/>
        <family val="2"/>
        <scheme val="minor"/>
      </rPr>
      <t xml:space="preserve"> intègre la rareté des objets + un modificateur d'augmentation du prix en fonction de la demande du marché</t>
    </r>
  </si>
  <si>
    <r>
      <t xml:space="preserve">Cet outil sert à vous donner une idée </t>
    </r>
    <r>
      <rPr>
        <sz val="11"/>
        <color rgb="FFC00000"/>
        <rFont val="Calibri"/>
        <family val="2"/>
        <scheme val="minor"/>
      </rPr>
      <t>APPROXIMATIVE</t>
    </r>
    <r>
      <rPr>
        <sz val="11"/>
        <color theme="1"/>
        <rFont val="Calibri"/>
        <family val="2"/>
        <scheme val="minor"/>
      </rPr>
      <t xml:space="preserve"> de votre objet.  Ce n'est pas une évaluation officielle.</t>
    </r>
  </si>
  <si>
    <r>
      <rPr>
        <b/>
        <sz val="14"/>
        <rFont val="Calibri"/>
        <family val="2"/>
        <scheme val="minor"/>
      </rPr>
      <t>Par</t>
    </r>
    <r>
      <rPr>
        <b/>
        <sz val="14"/>
        <color rgb="FFC00000"/>
        <rFont val="Calibri"/>
        <family val="2"/>
        <scheme val="minor"/>
      </rPr>
      <t xml:space="preserve"> RED</t>
    </r>
    <r>
      <rPr>
        <b/>
        <sz val="14"/>
        <rFont val="Calibri"/>
        <family val="2"/>
        <scheme val="minor"/>
      </rPr>
      <t xml:space="preserve"> [K-S]</t>
    </r>
  </si>
  <si>
    <r>
      <rPr>
        <b/>
        <sz val="14"/>
        <rFont val="Calibri"/>
        <family val="2"/>
        <scheme val="minor"/>
      </rPr>
      <t xml:space="preserve">Par </t>
    </r>
    <r>
      <rPr>
        <b/>
        <sz val="14"/>
        <color rgb="FFC00000"/>
        <rFont val="Calibri"/>
        <family val="2"/>
        <scheme val="minor"/>
      </rPr>
      <t xml:space="preserve">RED </t>
    </r>
    <r>
      <rPr>
        <b/>
        <sz val="14"/>
        <rFont val="Calibri"/>
        <family val="2"/>
        <scheme val="minor"/>
      </rPr>
      <t>[K-S] POUR MORIA / UNDERWORLD</t>
    </r>
  </si>
  <si>
    <r>
      <t xml:space="preserve">La réalité des prix est fixée par les enchères.  La demande détermine le prix effectif.  </t>
    </r>
    <r>
      <rPr>
        <sz val="11"/>
        <color rgb="FF0070C0"/>
        <rFont val="Calibri"/>
        <family val="2"/>
        <scheme val="minor"/>
      </rPr>
      <t>Les prix suggérés sont en pds</t>
    </r>
    <r>
      <rPr>
        <sz val="11"/>
        <color theme="1"/>
        <rFont val="Calibri"/>
        <family val="2"/>
        <scheme val="minor"/>
      </rPr>
      <t>, sans restriction.</t>
    </r>
  </si>
  <si>
    <r>
      <rPr>
        <b/>
        <sz val="18"/>
        <rFont val="Calibri"/>
        <family val="2"/>
        <scheme val="minor"/>
      </rPr>
      <t xml:space="preserve">            Évaluer un objet - simulateur, par</t>
    </r>
    <r>
      <rPr>
        <b/>
        <sz val="18"/>
        <color rgb="FFC00000"/>
        <rFont val="Calibri"/>
        <family val="2"/>
        <scheme val="minor"/>
      </rPr>
      <t xml:space="preserve"> RED</t>
    </r>
    <r>
      <rPr>
        <b/>
        <sz val="18"/>
        <rFont val="Calibri"/>
        <family val="2"/>
        <scheme val="minor"/>
      </rPr>
      <t xml:space="preserve"> [K-S]</t>
    </r>
  </si>
  <si>
    <t>►</t>
  </si>
  <si>
    <t>Non développé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</si>
</sst>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3.2"/>
      <color theme="1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20"/>
      <color rgb="FFC00000"/>
      <name val="Calibri"/>
      <family val="2"/>
      <scheme val="minor"/>
    </font>
    <font>
      <sz val="9.9"/>
      <color rgb="FF00000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92D05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CE25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  <fill>
      <gradientFill degree="90">
        <stop position="0">
          <color theme="1" tint="0.34900967436750391"/>
        </stop>
        <stop position="0.5">
          <color theme="1" tint="0.1490218817712943"/>
        </stop>
        <stop position="1">
          <color theme="1" tint="0.34900967436750391"/>
        </stop>
      </gradientFill>
    </fill>
    <fill>
      <gradientFill degree="90">
        <stop position="0">
          <color rgb="FFFBD857"/>
        </stop>
        <stop position="0.5">
          <color theme="5" tint="0.40000610370189521"/>
        </stop>
        <stop position="1">
          <color rgb="FFFBD857"/>
        </stop>
      </gradientFill>
    </fill>
    <fill>
      <gradientFill degree="90">
        <stop position="0">
          <color theme="5" tint="0.40000610370189521"/>
        </stop>
        <stop position="0.5">
          <color theme="5" tint="-0.25098422193060094"/>
        </stop>
        <stop position="1">
          <color theme="5" tint="0.40000610370189521"/>
        </stop>
      </gradientFill>
    </fill>
    <fill>
      <gradientFill degree="90">
        <stop position="0">
          <color theme="3" tint="0.59999389629810485"/>
        </stop>
        <stop position="0.5">
          <color theme="3" tint="-0.25098422193060094"/>
        </stop>
        <stop position="1">
          <color theme="3" tint="0.59999389629810485"/>
        </stop>
      </gradientFill>
    </fill>
    <fill>
      <gradientFill degree="90">
        <stop position="0">
          <color rgb="FFFBD857"/>
        </stop>
        <stop position="0.5">
          <color rgb="FFFFC000"/>
        </stop>
        <stop position="1">
          <color rgb="FFFBD857"/>
        </stop>
      </gradientFill>
    </fill>
    <fill>
      <gradientFill degree="90">
        <stop position="0">
          <color theme="3" tint="-0.25098422193060094"/>
        </stop>
        <stop position="0.5">
          <color theme="9" tint="-0.49803155613879818"/>
        </stop>
        <stop position="1">
          <color theme="3" tint="-0.25098422193060094"/>
        </stop>
      </gradientFill>
    </fill>
    <fill>
      <gradientFill degree="90">
        <stop position="0">
          <color theme="9" tint="-0.25098422193060094"/>
        </stop>
        <stop position="0.5">
          <color rgb="FFFBD857"/>
        </stop>
        <stop position="1">
          <color theme="9" tint="-0.25098422193060094"/>
        </stop>
      </gradientFill>
    </fill>
    <fill>
      <gradientFill degree="90">
        <stop position="0">
          <color theme="2" tint="-0.25098422193060094"/>
        </stop>
        <stop position="0.5">
          <color theme="2" tint="-0.74901577806939912"/>
        </stop>
        <stop position="1">
          <color theme="2" tint="-0.25098422193060094"/>
        </stop>
      </gradientFill>
    </fill>
    <fill>
      <gradientFill degree="90">
        <stop position="0">
          <color theme="4" tint="0.59999389629810485"/>
        </stop>
        <stop position="0.5">
          <color theme="1" tint="0.25098422193060094"/>
        </stop>
        <stop position="1">
          <color theme="4" tint="0.59999389629810485"/>
        </stop>
      </gradientFill>
    </fill>
    <fill>
      <gradientFill>
        <stop position="0">
          <color theme="3" tint="0.59999389629810485"/>
        </stop>
        <stop position="1">
          <color rgb="FF92D050"/>
        </stop>
      </gradientFill>
    </fill>
    <fill>
      <gradientFill degree="180">
        <stop position="0">
          <color theme="3" tint="0.59999389629810485"/>
        </stop>
        <stop position="1">
          <color rgb="FF92D050"/>
        </stop>
      </gradientFill>
    </fill>
    <fill>
      <gradientFill degree="90">
        <stop position="0">
          <color theme="5" tint="-0.49803155613879818"/>
        </stop>
        <stop position="0.5">
          <color theme="5" tint="0.59999389629810485"/>
        </stop>
        <stop position="1">
          <color theme="5" tint="-0.49803155613879818"/>
        </stop>
      </gradientFill>
    </fill>
    <fill>
      <gradientFill degree="90">
        <stop position="0">
          <color theme="8" tint="0.59999389629810485"/>
        </stop>
        <stop position="0.5">
          <color theme="6" tint="-0.49803155613879818"/>
        </stop>
        <stop position="1">
          <color theme="8" tint="0.59999389629810485"/>
        </stop>
      </gradientFill>
    </fill>
    <fill>
      <gradientFill degree="90">
        <stop position="0">
          <color theme="2" tint="-0.49803155613879818"/>
        </stop>
        <stop position="0.5">
          <color theme="6" tint="-0.25098422193060094"/>
        </stop>
        <stop position="1">
          <color theme="2" tint="-0.49803155613879818"/>
        </stop>
      </gradientFill>
    </fill>
    <fill>
      <gradientFill>
        <stop position="0">
          <color theme="2" tint="-0.74901577806939912"/>
        </stop>
        <stop position="0.5">
          <color theme="0" tint="-0.25098422193060094"/>
        </stop>
        <stop position="1">
          <color theme="2" tint="-0.74901577806939912"/>
        </stop>
      </gradientFill>
    </fill>
    <fill>
      <gradientFill degree="90">
        <stop position="0">
          <color theme="2" tint="-9.8025452436902985E-2"/>
        </stop>
        <stop position="0.5">
          <color theme="4" tint="-0.25098422193060094"/>
        </stop>
        <stop position="1">
          <color theme="2" tint="-9.8025452436902985E-2"/>
        </stop>
      </gradientFill>
    </fill>
    <fill>
      <gradientFill degree="90">
        <stop position="0">
          <color theme="2" tint="-0.25098422193060094"/>
        </stop>
        <stop position="0.5">
          <color rgb="FF002060"/>
        </stop>
        <stop position="1">
          <color theme="2" tint="-0.25098422193060094"/>
        </stop>
      </gradientFill>
    </fill>
    <fill>
      <patternFill patternType="solid">
        <fgColor rgb="FFFBD85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B81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3C5"/>
        <bgColor indexed="64"/>
      </patternFill>
    </fill>
  </fills>
  <borders count="77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theme="7" tint="-0.249977111117893"/>
      </left>
      <right/>
      <top style="thin">
        <color theme="7" tint="-0.249977111117893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theme="6" tint="-0.249977111117893"/>
      </right>
      <top style="thin">
        <color rgb="FFC00000"/>
      </top>
      <bottom/>
      <diagonal/>
    </border>
    <border>
      <left style="thin">
        <color rgb="FFC00000"/>
      </left>
      <right style="thin">
        <color theme="6" tint="-0.249977111117893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theme="6" tint="-0.249977111117893"/>
      </left>
      <right/>
      <top style="thin">
        <color rgb="FFC00000"/>
      </top>
      <bottom style="thin">
        <color theme="6" tint="-0.249977111117893"/>
      </bottom>
      <diagonal/>
    </border>
    <border>
      <left/>
      <right/>
      <top style="thin">
        <color rgb="FFC00000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rgb="FFC00000"/>
      </top>
      <bottom style="thin">
        <color theme="6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7" tint="-0.249977111117893"/>
      </left>
      <right/>
      <top/>
      <bottom style="thin">
        <color theme="7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0070C0"/>
      </left>
      <right/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thin">
        <color rgb="FFF1B817"/>
      </left>
      <right style="thin">
        <color rgb="FFF1B817"/>
      </right>
      <top style="thin">
        <color rgb="FFF1B817"/>
      </top>
      <bottom style="thin">
        <color rgb="FFF1B817"/>
      </bottom>
      <diagonal/>
    </border>
    <border>
      <left/>
      <right style="thin">
        <color rgb="FFF1B817"/>
      </right>
      <top style="thin">
        <color rgb="FFF1B817"/>
      </top>
      <bottom style="thin">
        <color rgb="FFF1B817"/>
      </bottom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7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0" fillId="0" borderId="0" xfId="0" applyFill="1" applyBorder="1"/>
    <xf numFmtId="0" fontId="0" fillId="11" borderId="0" xfId="0" applyFill="1"/>
    <xf numFmtId="0" fontId="7" fillId="11" borderId="0" xfId="0" applyFont="1" applyFill="1" applyAlignment="1">
      <alignment horizontal="left" vertical="center"/>
    </xf>
    <xf numFmtId="0" fontId="4" fillId="12" borderId="3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7" fillId="9" borderId="6" xfId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7" fillId="18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7" fillId="12" borderId="1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4" borderId="5" xfId="1" applyFont="1" applyFill="1" applyBorder="1" applyAlignment="1">
      <alignment horizontal="center" vertical="center"/>
    </xf>
    <xf numFmtId="0" fontId="7" fillId="14" borderId="6" xfId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17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0" xfId="0" applyFill="1"/>
    <xf numFmtId="0" fontId="4" fillId="12" borderId="2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17" borderId="1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9" fillId="0" borderId="0" xfId="0" applyFont="1"/>
    <xf numFmtId="0" fontId="0" fillId="0" borderId="0" xfId="0" applyFont="1"/>
    <xf numFmtId="0" fontId="21" fillId="0" borderId="0" xfId="1" applyFont="1" applyFill="1" applyBorder="1" applyAlignment="1">
      <alignment vertic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textRotation="255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vertical="center" textRotation="255"/>
    </xf>
    <xf numFmtId="0" fontId="22" fillId="0" borderId="23" xfId="0" applyFont="1" applyFill="1" applyBorder="1" applyAlignment="1"/>
    <xf numFmtId="0" fontId="22" fillId="0" borderId="23" xfId="0" applyFont="1" applyFill="1" applyBorder="1"/>
    <xf numFmtId="0" fontId="23" fillId="0" borderId="0" xfId="0" applyFont="1" applyFill="1" applyBorder="1" applyAlignment="1"/>
    <xf numFmtId="0" fontId="22" fillId="0" borderId="0" xfId="0" applyFont="1" applyFill="1" applyBorder="1" applyAlignment="1">
      <alignment vertical="center" wrapText="1"/>
    </xf>
    <xf numFmtId="0" fontId="0" fillId="11" borderId="27" xfId="0" applyFill="1" applyBorder="1"/>
    <xf numFmtId="0" fontId="0" fillId="11" borderId="28" xfId="0" applyFill="1" applyBorder="1"/>
    <xf numFmtId="0" fontId="15" fillId="11" borderId="28" xfId="0" applyFont="1" applyFill="1" applyBorder="1"/>
    <xf numFmtId="0" fontId="0" fillId="11" borderId="29" xfId="0" applyFill="1" applyBorder="1"/>
    <xf numFmtId="0" fontId="9" fillId="38" borderId="23" xfId="0" applyFont="1" applyFill="1" applyBorder="1" applyAlignment="1">
      <alignment horizontal="center" vertical="center" wrapText="1"/>
    </xf>
    <xf numFmtId="0" fontId="22" fillId="50" borderId="23" xfId="0" applyFont="1" applyFill="1" applyBorder="1" applyAlignment="1">
      <alignment horizontal="center" vertical="center" wrapText="1"/>
    </xf>
    <xf numFmtId="0" fontId="22" fillId="38" borderId="23" xfId="0" applyFont="1" applyFill="1" applyBorder="1" applyAlignment="1">
      <alignment horizontal="center" vertical="center"/>
    </xf>
    <xf numFmtId="0" fontId="0" fillId="11" borderId="21" xfId="0" applyFill="1" applyBorder="1"/>
    <xf numFmtId="0" fontId="22" fillId="0" borderId="0" xfId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readingOrder="1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26" fillId="0" borderId="0" xfId="0" applyFont="1"/>
    <xf numFmtId="0" fontId="27" fillId="0" borderId="0" xfId="0" applyFont="1" applyFill="1" applyBorder="1" applyAlignment="1">
      <alignment horizontal="left" vertical="center"/>
    </xf>
    <xf numFmtId="0" fontId="26" fillId="0" borderId="0" xfId="0" applyFont="1" applyFill="1" applyBorder="1"/>
    <xf numFmtId="0" fontId="24" fillId="0" borderId="0" xfId="0" applyFont="1" applyBorder="1" applyAlignment="1">
      <alignment vertical="center"/>
    </xf>
    <xf numFmtId="0" fontId="13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/>
    </xf>
    <xf numFmtId="0" fontId="7" fillId="1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17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7" fillId="12" borderId="40" xfId="0" applyFont="1" applyFill="1" applyBorder="1" applyAlignment="1">
      <alignment horizontal="center" vertical="center"/>
    </xf>
    <xf numFmtId="0" fontId="7" fillId="12" borderId="41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/>
    </xf>
    <xf numFmtId="0" fontId="7" fillId="14" borderId="43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17" borderId="45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0" fillId="12" borderId="40" xfId="0" applyFill="1" applyBorder="1" applyAlignment="1">
      <alignment horizontal="center" vertical="center"/>
    </xf>
    <xf numFmtId="0" fontId="4" fillId="12" borderId="41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7" borderId="45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4" fillId="12" borderId="40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left" vertical="center"/>
    </xf>
    <xf numFmtId="0" fontId="7" fillId="11" borderId="23" xfId="0" applyFont="1" applyFill="1" applyBorder="1" applyAlignment="1">
      <alignment horizontal="center" vertical="center"/>
    </xf>
    <xf numFmtId="0" fontId="0" fillId="11" borderId="23" xfId="0" applyFill="1" applyBorder="1"/>
    <xf numFmtId="0" fontId="4" fillId="11" borderId="23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22" fillId="38" borderId="47" xfId="0" applyFont="1" applyFill="1" applyBorder="1"/>
    <xf numFmtId="0" fontId="22" fillId="38" borderId="47" xfId="0" applyFont="1" applyFill="1" applyBorder="1" applyAlignment="1">
      <alignment horizontal="center" vertical="center"/>
    </xf>
    <xf numFmtId="0" fontId="22" fillId="51" borderId="47" xfId="0" applyFont="1" applyFill="1" applyBorder="1" applyAlignment="1">
      <alignment horizontal="center" vertical="center"/>
    </xf>
    <xf numFmtId="0" fontId="22" fillId="51" borderId="47" xfId="0" applyFont="1" applyFill="1" applyBorder="1"/>
    <xf numFmtId="0" fontId="22" fillId="0" borderId="47" xfId="0" applyFont="1" applyFill="1" applyBorder="1"/>
    <xf numFmtId="0" fontId="22" fillId="0" borderId="48" xfId="0" applyFont="1" applyFill="1" applyBorder="1" applyAlignment="1"/>
    <xf numFmtId="0" fontId="22" fillId="0" borderId="48" xfId="0" applyFont="1" applyFill="1" applyBorder="1"/>
    <xf numFmtId="0" fontId="0" fillId="3" borderId="53" xfId="0" applyFill="1" applyBorder="1" applyAlignment="1">
      <alignment horizontal="center" vertical="center"/>
    </xf>
    <xf numFmtId="0" fontId="22" fillId="52" borderId="50" xfId="0" applyFont="1" applyFill="1" applyBorder="1"/>
    <xf numFmtId="0" fontId="22" fillId="52" borderId="49" xfId="0" applyFont="1" applyFill="1" applyBorder="1"/>
    <xf numFmtId="0" fontId="4" fillId="11" borderId="0" xfId="0" applyFont="1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  <xf numFmtId="0" fontId="22" fillId="11" borderId="0" xfId="0" applyFont="1" applyFill="1" applyBorder="1"/>
    <xf numFmtId="0" fontId="7" fillId="11" borderId="0" xfId="0" applyFont="1" applyFill="1" applyBorder="1"/>
    <xf numFmtId="0" fontId="14" fillId="11" borderId="0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vertical="center"/>
    </xf>
    <xf numFmtId="0" fontId="0" fillId="0" borderId="59" xfId="0" applyBorder="1"/>
    <xf numFmtId="1" fontId="0" fillId="0" borderId="59" xfId="0" applyNumberFormat="1" applyFill="1" applyBorder="1" applyAlignment="1">
      <alignment horizontal="center" vertical="center"/>
    </xf>
    <xf numFmtId="0" fontId="0" fillId="0" borderId="60" xfId="0" applyFill="1" applyBorder="1"/>
    <xf numFmtId="1" fontId="0" fillId="0" borderId="60" xfId="0" applyNumberForma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10" borderId="5" xfId="0" applyFill="1" applyBorder="1"/>
    <xf numFmtId="0" fontId="0" fillId="10" borderId="5" xfId="0" applyFill="1" applyBorder="1" applyAlignment="1">
      <alignment horizontal="center" vertical="center"/>
    </xf>
    <xf numFmtId="0" fontId="0" fillId="10" borderId="61" xfId="0" applyFill="1" applyBorder="1" applyAlignment="1"/>
    <xf numFmtId="0" fontId="0" fillId="10" borderId="63" xfId="0" applyFill="1" applyBorder="1" applyAlignment="1"/>
    <xf numFmtId="0" fontId="0" fillId="10" borderId="64" xfId="0" applyFill="1" applyBorder="1" applyAlignment="1"/>
    <xf numFmtId="0" fontId="0" fillId="8" borderId="65" xfId="0" applyFill="1" applyBorder="1"/>
    <xf numFmtId="0" fontId="7" fillId="15" borderId="65" xfId="0" applyFont="1" applyFill="1" applyBorder="1" applyAlignment="1">
      <alignment horizontal="center" vertical="center"/>
    </xf>
    <xf numFmtId="0" fontId="7" fillId="55" borderId="5" xfId="0" applyFont="1" applyFill="1" applyBorder="1" applyAlignment="1">
      <alignment horizontal="center" vertical="center"/>
    </xf>
    <xf numFmtId="1" fontId="7" fillId="55" borderId="5" xfId="0" applyNumberFormat="1" applyFont="1" applyFill="1" applyBorder="1" applyAlignment="1">
      <alignment horizontal="center" vertical="center"/>
    </xf>
    <xf numFmtId="1" fontId="0" fillId="38" borderId="60" xfId="0" applyNumberFormat="1" applyFill="1" applyBorder="1" applyAlignment="1">
      <alignment horizontal="center" vertical="center"/>
    </xf>
    <xf numFmtId="0" fontId="0" fillId="38" borderId="59" xfId="0" applyFill="1" applyBorder="1" applyAlignment="1">
      <alignment horizontal="center" vertical="center"/>
    </xf>
    <xf numFmtId="0" fontId="0" fillId="0" borderId="67" xfId="0" applyBorder="1" applyAlignment="1"/>
    <xf numFmtId="0" fontId="0" fillId="0" borderId="67" xfId="0" applyBorder="1" applyAlignment="1">
      <alignment horizontal="left"/>
    </xf>
    <xf numFmtId="0" fontId="0" fillId="0" borderId="67" xfId="0" applyBorder="1" applyAlignment="1">
      <alignment horizontal="left" indent="2"/>
    </xf>
    <xf numFmtId="0" fontId="0" fillId="0" borderId="67" xfId="0" applyBorder="1"/>
    <xf numFmtId="0" fontId="0" fillId="0" borderId="67" xfId="0" applyFill="1" applyBorder="1" applyAlignment="1"/>
    <xf numFmtId="0" fontId="0" fillId="0" borderId="68" xfId="0" applyBorder="1"/>
    <xf numFmtId="0" fontId="0" fillId="0" borderId="75" xfId="0" applyBorder="1"/>
    <xf numFmtId="0" fontId="24" fillId="0" borderId="67" xfId="0" applyFont="1" applyBorder="1" applyAlignment="1">
      <alignment vertical="center"/>
    </xf>
    <xf numFmtId="0" fontId="24" fillId="0" borderId="74" xfId="0" applyFont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48" fillId="0" borderId="72" xfId="0" applyFont="1" applyFill="1" applyBorder="1" applyAlignment="1">
      <alignment horizontal="right" vertical="center"/>
    </xf>
    <xf numFmtId="0" fontId="7" fillId="38" borderId="47" xfId="0" applyFont="1" applyFill="1" applyBorder="1" applyAlignment="1">
      <alignment horizontal="center" vertical="center"/>
    </xf>
    <xf numFmtId="1" fontId="0" fillId="56" borderId="60" xfId="0" applyNumberFormat="1" applyFill="1" applyBorder="1" applyAlignment="1">
      <alignment horizontal="center" vertical="center"/>
    </xf>
    <xf numFmtId="1" fontId="0" fillId="56" borderId="59" xfId="0" applyNumberForma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22" fillId="38" borderId="23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 applyProtection="1">
      <alignment horizontal="center" vertical="center"/>
    </xf>
    <xf numFmtId="0" fontId="7" fillId="55" borderId="5" xfId="0" applyFont="1" applyFill="1" applyBorder="1" applyAlignment="1" applyProtection="1">
      <alignment horizontal="center" vertical="center"/>
    </xf>
    <xf numFmtId="0" fontId="49" fillId="8" borderId="5" xfId="0" applyFont="1" applyFill="1" applyBorder="1" applyAlignment="1">
      <alignment horizontal="center" vertical="center"/>
    </xf>
    <xf numFmtId="1" fontId="49" fillId="8" borderId="5" xfId="0" applyNumberFormat="1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0" fillId="0" borderId="0" xfId="0" applyFont="1" applyAlignment="1">
      <alignment horizontal="center"/>
    </xf>
    <xf numFmtId="0" fontId="7" fillId="52" borderId="50" xfId="0" applyFont="1" applyFill="1" applyBorder="1" applyAlignment="1">
      <alignment horizontal="right" vertical="center"/>
    </xf>
    <xf numFmtId="0" fontId="7" fillId="52" borderId="51" xfId="0" applyFont="1" applyFill="1" applyBorder="1" applyAlignment="1">
      <alignment horizontal="right" vertical="center"/>
    </xf>
    <xf numFmtId="0" fontId="7" fillId="52" borderId="52" xfId="0" applyFont="1" applyFill="1" applyBorder="1" applyAlignment="1">
      <alignment horizontal="right" vertical="center"/>
    </xf>
    <xf numFmtId="0" fontId="36" fillId="0" borderId="0" xfId="0" applyFont="1" applyAlignment="1">
      <alignment horizontal="center"/>
    </xf>
    <xf numFmtId="0" fontId="35" fillId="0" borderId="0" xfId="0" applyFont="1" applyBorder="1" applyAlignment="1">
      <alignment horizontal="left" vertical="center"/>
    </xf>
    <xf numFmtId="0" fontId="22" fillId="50" borderId="23" xfId="1" applyFont="1" applyFill="1" applyBorder="1" applyAlignment="1">
      <alignment horizontal="center" vertical="center"/>
    </xf>
    <xf numFmtId="0" fontId="22" fillId="54" borderId="26" xfId="1" applyFont="1" applyFill="1" applyBorder="1" applyAlignment="1">
      <alignment horizontal="center" vertical="center"/>
    </xf>
    <xf numFmtId="0" fontId="22" fillId="54" borderId="0" xfId="1" applyFont="1" applyFill="1" applyBorder="1" applyAlignment="1">
      <alignment horizontal="center" vertical="center"/>
    </xf>
    <xf numFmtId="0" fontId="22" fillId="50" borderId="27" xfId="1" applyFont="1" applyFill="1" applyBorder="1" applyAlignment="1">
      <alignment horizontal="center" vertical="center"/>
    </xf>
    <xf numFmtId="0" fontId="22" fillId="50" borderId="29" xfId="1" applyFont="1" applyFill="1" applyBorder="1" applyAlignment="1">
      <alignment horizontal="center" vertical="center"/>
    </xf>
    <xf numFmtId="0" fontId="22" fillId="50" borderId="27" xfId="0" applyFont="1" applyFill="1" applyBorder="1" applyAlignment="1">
      <alignment horizontal="center" vertical="center"/>
    </xf>
    <xf numFmtId="0" fontId="22" fillId="50" borderId="2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textRotation="255"/>
    </xf>
    <xf numFmtId="0" fontId="7" fillId="51" borderId="14" xfId="0" applyFont="1" applyFill="1" applyBorder="1" applyAlignment="1">
      <alignment horizontal="center" vertical="center" wrapText="1"/>
    </xf>
    <xf numFmtId="0" fontId="7" fillId="51" borderId="55" xfId="0" applyFont="1" applyFill="1" applyBorder="1" applyAlignment="1">
      <alignment horizontal="center" vertical="center" wrapText="1"/>
    </xf>
    <xf numFmtId="0" fontId="7" fillId="51" borderId="44" xfId="0" applyFont="1" applyFill="1" applyBorder="1" applyAlignment="1">
      <alignment horizontal="center" vertical="center" wrapText="1"/>
    </xf>
    <xf numFmtId="0" fontId="7" fillId="51" borderId="56" xfId="0" applyFont="1" applyFill="1" applyBorder="1" applyAlignment="1">
      <alignment horizontal="center" vertical="center" wrapText="1"/>
    </xf>
    <xf numFmtId="0" fontId="0" fillId="19" borderId="37" xfId="0" applyFill="1" applyBorder="1" applyAlignment="1">
      <alignment horizontal="center" vertical="center"/>
    </xf>
    <xf numFmtId="0" fontId="0" fillId="19" borderId="38" xfId="0" applyFill="1" applyBorder="1" applyAlignment="1">
      <alignment horizontal="center" vertical="center"/>
    </xf>
    <xf numFmtId="0" fontId="0" fillId="19" borderId="11" xfId="0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22" fillId="8" borderId="5" xfId="1" applyFont="1" applyFill="1" applyBorder="1" applyAlignment="1">
      <alignment horizontal="center" vertical="center"/>
    </xf>
    <xf numFmtId="0" fontId="22" fillId="8" borderId="6" xfId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16" borderId="8" xfId="0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38" fillId="8" borderId="6" xfId="0" applyFont="1" applyFill="1" applyBorder="1" applyAlignment="1">
      <alignment horizontal="center" vertical="center"/>
    </xf>
    <xf numFmtId="0" fontId="38" fillId="8" borderId="76" xfId="0" applyFont="1" applyFill="1" applyBorder="1" applyAlignment="1">
      <alignment horizontal="center" vertical="center"/>
    </xf>
    <xf numFmtId="0" fontId="38" fillId="8" borderId="65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/>
    </xf>
    <xf numFmtId="1" fontId="0" fillId="38" borderId="67" xfId="0" applyNumberFormat="1" applyFill="1" applyBorder="1" applyAlignment="1">
      <alignment horizontal="center" wrapText="1"/>
    </xf>
    <xf numFmtId="0" fontId="0" fillId="0" borderId="67" xfId="0" applyBorder="1" applyAlignment="1">
      <alignment horizontal="left" vertical="center"/>
    </xf>
    <xf numFmtId="0" fontId="0" fillId="0" borderId="67" xfId="0" applyBorder="1" applyAlignment="1">
      <alignment horizontal="center" wrapText="1"/>
    </xf>
    <xf numFmtId="0" fontId="0" fillId="0" borderId="68" xfId="0" applyBorder="1" applyAlignment="1">
      <alignment horizontal="center"/>
    </xf>
    <xf numFmtId="0" fontId="38" fillId="8" borderId="6" xfId="0" applyFont="1" applyFill="1" applyBorder="1" applyAlignment="1">
      <alignment horizontal="center"/>
    </xf>
    <xf numFmtId="0" fontId="38" fillId="8" borderId="76" xfId="0" applyFont="1" applyFill="1" applyBorder="1" applyAlignment="1">
      <alignment horizontal="center"/>
    </xf>
    <xf numFmtId="0" fontId="38" fillId="8" borderId="65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58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67" xfId="0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0" fillId="0" borderId="67" xfId="0" applyBorder="1" applyAlignment="1">
      <alignment horizontal="left" indent="2"/>
    </xf>
    <xf numFmtId="0" fontId="9" fillId="38" borderId="60" xfId="0" applyFont="1" applyFill="1" applyBorder="1" applyAlignment="1">
      <alignment horizontal="center" vertical="center" wrapText="1"/>
    </xf>
    <xf numFmtId="0" fontId="9" fillId="38" borderId="59" xfId="0" applyFont="1" applyFill="1" applyBorder="1" applyAlignment="1">
      <alignment horizontal="center" vertical="center" wrapText="1"/>
    </xf>
    <xf numFmtId="0" fontId="0" fillId="7" borderId="60" xfId="0" applyFill="1" applyBorder="1" applyAlignment="1">
      <alignment horizontal="center"/>
    </xf>
    <xf numFmtId="0" fontId="0" fillId="7" borderId="59" xfId="0" applyFill="1" applyBorder="1" applyAlignment="1">
      <alignment horizontal="center"/>
    </xf>
    <xf numFmtId="2" fontId="0" fillId="0" borderId="67" xfId="0" applyNumberFormat="1" applyBorder="1" applyAlignment="1">
      <alignment horizontal="left"/>
    </xf>
    <xf numFmtId="0" fontId="0" fillId="0" borderId="67" xfId="0" applyBorder="1" applyAlignment="1">
      <alignment horizontal="left"/>
    </xf>
    <xf numFmtId="0" fontId="0" fillId="38" borderId="67" xfId="0" applyFill="1" applyBorder="1" applyAlignment="1">
      <alignment horizontal="center" wrapText="1"/>
    </xf>
    <xf numFmtId="0" fontId="0" fillId="38" borderId="75" xfId="0" applyFill="1" applyBorder="1" applyAlignment="1">
      <alignment horizontal="center" wrapText="1"/>
    </xf>
    <xf numFmtId="0" fontId="0" fillId="10" borderId="12" xfId="0" applyFill="1" applyBorder="1" applyAlignment="1">
      <alignment horizontal="center" vertical="center"/>
    </xf>
    <xf numFmtId="0" fontId="0" fillId="10" borderId="58" xfId="0" applyFill="1" applyBorder="1" applyAlignment="1">
      <alignment horizontal="center" vertical="center"/>
    </xf>
    <xf numFmtId="0" fontId="0" fillId="10" borderId="4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 wrapText="1"/>
    </xf>
    <xf numFmtId="0" fontId="0" fillId="10" borderId="66" xfId="0" applyFill="1" applyBorder="1" applyAlignment="1">
      <alignment horizontal="center" vertical="center" wrapText="1"/>
    </xf>
    <xf numFmtId="0" fontId="0" fillId="10" borderId="61" xfId="0" applyFill="1" applyBorder="1" applyAlignment="1">
      <alignment horizontal="center" vertical="center" wrapText="1"/>
    </xf>
    <xf numFmtId="0" fontId="0" fillId="10" borderId="62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63" xfId="0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64" xfId="0" applyFill="1" applyBorder="1" applyAlignment="1">
      <alignment horizontal="center" vertical="center" wrapText="1"/>
    </xf>
    <xf numFmtId="0" fontId="43" fillId="10" borderId="12" xfId="0" applyFont="1" applyFill="1" applyBorder="1" applyAlignment="1">
      <alignment horizontal="center" vertical="center" wrapText="1"/>
    </xf>
    <xf numFmtId="0" fontId="43" fillId="10" borderId="58" xfId="0" applyFont="1" applyFill="1" applyBorder="1" applyAlignment="1">
      <alignment horizontal="center" vertical="center" wrapText="1"/>
    </xf>
    <xf numFmtId="0" fontId="43" fillId="10" borderId="42" xfId="0" applyFont="1" applyFill="1" applyBorder="1" applyAlignment="1">
      <alignment horizontal="center" vertical="center" wrapText="1"/>
    </xf>
    <xf numFmtId="0" fontId="46" fillId="54" borderId="0" xfId="0" applyFont="1" applyFill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9" fillId="10" borderId="0" xfId="0" applyFont="1" applyFill="1" applyBorder="1" applyAlignment="1" applyProtection="1">
      <alignment horizontal="center"/>
      <protection locked="0"/>
    </xf>
    <xf numFmtId="0" fontId="9" fillId="10" borderId="0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9" fillId="38" borderId="23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protection locked="0"/>
    </xf>
    <xf numFmtId="0" fontId="9" fillId="0" borderId="25" xfId="0" applyFont="1" applyFill="1" applyBorder="1" applyProtection="1">
      <protection locked="0"/>
    </xf>
    <xf numFmtId="0" fontId="9" fillId="0" borderId="17" xfId="0" applyFont="1" applyFill="1" applyBorder="1" applyProtection="1">
      <protection locked="0"/>
    </xf>
    <xf numFmtId="0" fontId="9" fillId="0" borderId="0" xfId="0" applyFont="1" applyFill="1" applyProtection="1">
      <protection locked="0"/>
    </xf>
    <xf numFmtId="0" fontId="31" fillId="0" borderId="0" xfId="0" applyFont="1" applyFill="1" applyBorder="1" applyAlignment="1" applyProtection="1">
      <alignment horizontal="left" readingOrder="1"/>
      <protection locked="0"/>
    </xf>
    <xf numFmtId="0" fontId="9" fillId="0" borderId="0" xfId="0" applyFont="1" applyFill="1" applyBorder="1" applyProtection="1">
      <protection locked="0"/>
    </xf>
    <xf numFmtId="0" fontId="32" fillId="3" borderId="0" xfId="0" applyFont="1" applyFill="1" applyBorder="1" applyAlignment="1" applyProtection="1">
      <alignment horizontal="left" readingOrder="1"/>
      <protection locked="0"/>
    </xf>
    <xf numFmtId="0" fontId="22" fillId="3" borderId="0" xfId="0" applyFont="1" applyFill="1" applyBorder="1" applyAlignment="1" applyProtection="1">
      <alignment horizontal="left" vertical="center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vertical="center" wrapText="1"/>
      <protection locked="0"/>
    </xf>
    <xf numFmtId="0" fontId="22" fillId="50" borderId="30" xfId="1" applyFont="1" applyFill="1" applyBorder="1" applyAlignment="1" applyProtection="1">
      <alignment horizontal="center" vertical="center" wrapText="1"/>
      <protection locked="0"/>
    </xf>
    <xf numFmtId="0" fontId="22" fillId="50" borderId="30" xfId="0" applyFont="1" applyFill="1" applyBorder="1" applyAlignment="1" applyProtection="1">
      <alignment horizontal="center" vertical="center" wrapText="1"/>
      <protection locked="0"/>
    </xf>
    <xf numFmtId="0" fontId="22" fillId="50" borderId="31" xfId="0" applyFont="1" applyFill="1" applyBorder="1" applyAlignment="1" applyProtection="1">
      <alignment horizontal="center" vertical="center" wrapText="1"/>
      <protection locked="0"/>
    </xf>
    <xf numFmtId="0" fontId="9" fillId="8" borderId="34" xfId="0" applyFont="1" applyFill="1" applyBorder="1" applyAlignment="1" applyProtection="1">
      <alignment horizontal="center"/>
      <protection locked="0"/>
    </xf>
    <xf numFmtId="0" fontId="9" fillId="8" borderId="35" xfId="0" applyFont="1" applyFill="1" applyBorder="1" applyAlignment="1" applyProtection="1">
      <alignment horizontal="center"/>
      <protection locked="0"/>
    </xf>
    <xf numFmtId="0" fontId="9" fillId="8" borderId="36" xfId="0" applyFont="1" applyFill="1" applyBorder="1" applyAlignment="1" applyProtection="1">
      <alignment horizontal="center"/>
      <protection locked="0"/>
    </xf>
    <xf numFmtId="0" fontId="31" fillId="42" borderId="0" xfId="0" applyFont="1" applyFill="1" applyBorder="1" applyAlignment="1" applyProtection="1">
      <alignment horizontal="left" readingOrder="1"/>
      <protection locked="0"/>
    </xf>
    <xf numFmtId="0" fontId="31" fillId="41" borderId="0" xfId="0" applyFont="1" applyFill="1" applyBorder="1" applyAlignment="1" applyProtection="1">
      <alignment horizontal="left" readingOrder="1"/>
      <protection locked="0"/>
    </xf>
    <xf numFmtId="0" fontId="31" fillId="40" borderId="0" xfId="0" applyFont="1" applyFill="1" applyBorder="1" applyAlignment="1" applyProtection="1">
      <alignment horizontal="left" readingOrder="1"/>
      <protection locked="0"/>
    </xf>
    <xf numFmtId="0" fontId="31" fillId="43" borderId="0" xfId="0" applyFont="1" applyFill="1" applyBorder="1" applyAlignment="1" applyProtection="1">
      <alignment horizontal="left" readingOrder="1"/>
      <protection locked="0"/>
    </xf>
    <xf numFmtId="0" fontId="31" fillId="44" borderId="0" xfId="0" applyFont="1" applyFill="1" applyBorder="1" applyAlignment="1" applyProtection="1">
      <alignment horizontal="left" readingOrder="1"/>
      <protection locked="0"/>
    </xf>
    <xf numFmtId="0" fontId="31" fillId="45" borderId="0" xfId="0" applyFont="1" applyFill="1" applyBorder="1" applyAlignment="1" applyProtection="1">
      <alignment horizontal="left" readingOrder="1"/>
      <protection locked="0"/>
    </xf>
    <xf numFmtId="0" fontId="31" fillId="46" borderId="0" xfId="0" applyFont="1" applyFill="1" applyBorder="1" applyAlignment="1" applyProtection="1">
      <alignment horizontal="left" readingOrder="1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31" fillId="48" borderId="0" xfId="0" applyFont="1" applyFill="1" applyBorder="1" applyAlignment="1" applyProtection="1">
      <alignment horizontal="left" readingOrder="1"/>
      <protection locked="0"/>
    </xf>
    <xf numFmtId="0" fontId="4" fillId="6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22" fillId="50" borderId="33" xfId="1" applyFont="1" applyFill="1" applyBorder="1" applyAlignment="1" applyProtection="1">
      <alignment horizontal="center" vertical="center" wrapText="1"/>
      <protection locked="0"/>
    </xf>
    <xf numFmtId="0" fontId="22" fillId="50" borderId="33" xfId="0" applyFont="1" applyFill="1" applyBorder="1" applyAlignment="1" applyProtection="1">
      <alignment horizontal="center" vertical="center" wrapText="1"/>
      <protection locked="0"/>
    </xf>
    <xf numFmtId="0" fontId="22" fillId="50" borderId="32" xfId="0" applyFont="1" applyFill="1" applyBorder="1" applyAlignment="1" applyProtection="1">
      <alignment horizontal="center" vertical="center" wrapText="1"/>
      <protection locked="0"/>
    </xf>
    <xf numFmtId="0" fontId="9" fillId="10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33" fillId="0" borderId="0" xfId="0" applyFont="1" applyProtection="1"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9" fontId="9" fillId="0" borderId="0" xfId="0" applyNumberFormat="1" applyFont="1" applyAlignment="1" applyProtection="1">
      <alignment horizontal="center" vertical="center"/>
      <protection locked="0"/>
    </xf>
    <xf numFmtId="0" fontId="4" fillId="43" borderId="0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40" borderId="0" xfId="0" applyFont="1" applyFill="1" applyBorder="1" applyProtection="1">
      <protection locked="0"/>
    </xf>
    <xf numFmtId="0" fontId="4" fillId="44" borderId="0" xfId="0" applyFont="1" applyFill="1" applyBorder="1" applyProtection="1">
      <protection locked="0"/>
    </xf>
    <xf numFmtId="49" fontId="31" fillId="46" borderId="0" xfId="0" applyNumberFormat="1" applyFont="1" applyFill="1" applyBorder="1" applyAlignment="1" applyProtection="1">
      <alignment horizontal="left" readingOrder="1"/>
      <protection locked="0"/>
    </xf>
    <xf numFmtId="0" fontId="4" fillId="47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4" fillId="42" borderId="0" xfId="0" applyFont="1" applyFill="1" applyBorder="1" applyProtection="1">
      <protection locked="0"/>
    </xf>
    <xf numFmtId="0" fontId="4" fillId="41" borderId="0" xfId="0" applyFont="1" applyFill="1" applyBorder="1" applyProtection="1">
      <protection locked="0"/>
    </xf>
    <xf numFmtId="0" fontId="4" fillId="45" borderId="0" xfId="0" applyFont="1" applyFill="1" applyBorder="1" applyProtection="1">
      <protection locked="0"/>
    </xf>
    <xf numFmtId="0" fontId="4" fillId="46" borderId="0" xfId="0" applyFont="1" applyFill="1" applyBorder="1" applyProtection="1">
      <protection locked="0"/>
    </xf>
    <xf numFmtId="0" fontId="4" fillId="53" borderId="0" xfId="0" applyFont="1" applyFill="1" applyBorder="1" applyProtection="1">
      <protection locked="0"/>
    </xf>
    <xf numFmtId="0" fontId="9" fillId="53" borderId="0" xfId="0" applyFont="1" applyFill="1" applyBorder="1" applyProtection="1">
      <protection locked="0"/>
    </xf>
    <xf numFmtId="0" fontId="9" fillId="53" borderId="0" xfId="0" applyFont="1" applyFill="1" applyProtection="1">
      <protection locked="0"/>
    </xf>
    <xf numFmtId="0" fontId="4" fillId="49" borderId="0" xfId="0" applyFont="1" applyFill="1" applyBorder="1" applyAlignment="1" applyProtection="1">
      <protection locked="0"/>
    </xf>
    <xf numFmtId="0" fontId="9" fillId="39" borderId="0" xfId="0" applyFont="1" applyFill="1" applyBorder="1" applyAlignment="1" applyProtection="1">
      <alignment horizontal="center" vertical="center"/>
      <protection locked="0"/>
    </xf>
    <xf numFmtId="0" fontId="9" fillId="38" borderId="2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quotePrefix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left" readingOrder="1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53" borderId="0" xfId="0" applyFont="1" applyFill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20" borderId="18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1" fillId="21" borderId="18" xfId="0" applyFont="1" applyFill="1" applyBorder="1" applyAlignment="1" applyProtection="1">
      <alignment horizontal="center" vertical="center" wrapText="1"/>
      <protection locked="0"/>
    </xf>
    <xf numFmtId="0" fontId="0" fillId="22" borderId="18" xfId="0" applyFont="1" applyFill="1" applyBorder="1" applyAlignment="1" applyProtection="1">
      <alignment horizontal="center" vertical="center" wrapText="1"/>
      <protection locked="0"/>
    </xf>
    <xf numFmtId="0" fontId="1" fillId="23" borderId="18" xfId="0" applyFont="1" applyFill="1" applyBorder="1" applyAlignment="1" applyProtection="1">
      <alignment horizontal="center" vertical="center" wrapText="1"/>
      <protection locked="0"/>
    </xf>
    <xf numFmtId="0" fontId="1" fillId="24" borderId="18" xfId="0" applyFont="1" applyFill="1" applyBorder="1" applyAlignment="1" applyProtection="1">
      <alignment horizontal="center" vertical="center" wrapText="1"/>
      <protection locked="0"/>
    </xf>
    <xf numFmtId="0" fontId="7" fillId="25" borderId="18" xfId="0" applyFont="1" applyFill="1" applyBorder="1" applyAlignment="1" applyProtection="1">
      <alignment horizontal="center" vertical="center" wrapText="1"/>
      <protection locked="0"/>
    </xf>
    <xf numFmtId="0" fontId="1" fillId="26" borderId="18" xfId="0" applyFont="1" applyFill="1" applyBorder="1" applyAlignment="1" applyProtection="1">
      <alignment horizontal="center" vertical="center" wrapText="1"/>
      <protection locked="0"/>
    </xf>
    <xf numFmtId="0" fontId="9" fillId="27" borderId="18" xfId="0" applyFont="1" applyFill="1" applyBorder="1" applyAlignment="1" applyProtection="1">
      <alignment horizontal="center" vertical="center" wrapText="1"/>
      <protection locked="0"/>
    </xf>
    <xf numFmtId="0" fontId="1" fillId="28" borderId="18" xfId="0" applyFont="1" applyFill="1" applyBorder="1" applyAlignment="1" applyProtection="1">
      <alignment horizontal="center" vertical="center" wrapText="1"/>
      <protection locked="0"/>
    </xf>
    <xf numFmtId="0" fontId="1" fillId="29" borderId="18" xfId="0" applyFont="1" applyFill="1" applyBorder="1" applyAlignment="1" applyProtection="1">
      <alignment horizontal="center" vertical="center" wrapText="1"/>
      <protection locked="0"/>
    </xf>
    <xf numFmtId="0" fontId="0" fillId="30" borderId="18" xfId="0" applyFont="1" applyFill="1" applyBorder="1" applyAlignment="1" applyProtection="1">
      <alignment horizontal="center" vertical="center" wrapText="1"/>
      <protection locked="0"/>
    </xf>
    <xf numFmtId="0" fontId="0" fillId="31" borderId="18" xfId="0" applyFont="1" applyFill="1" applyBorder="1" applyAlignment="1" applyProtection="1">
      <alignment horizontal="center" vertical="center" wrapText="1"/>
      <protection locked="0"/>
    </xf>
    <xf numFmtId="0" fontId="0" fillId="32" borderId="18" xfId="0" applyFont="1" applyFill="1" applyBorder="1" applyAlignment="1" applyProtection="1">
      <alignment horizontal="center" vertical="center" wrapText="1"/>
      <protection locked="0"/>
    </xf>
    <xf numFmtId="0" fontId="0" fillId="32" borderId="20" xfId="0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1" fillId="33" borderId="20" xfId="0" applyFont="1" applyFill="1" applyBorder="1" applyAlignment="1" applyProtection="1">
      <alignment horizontal="center" vertical="center" wrapText="1"/>
      <protection locked="0"/>
    </xf>
    <xf numFmtId="0" fontId="0" fillId="34" borderId="18" xfId="0" applyFont="1" applyFill="1" applyBorder="1" applyAlignment="1" applyProtection="1">
      <alignment horizontal="center" vertical="center" wrapText="1"/>
      <protection locked="0"/>
    </xf>
    <xf numFmtId="0" fontId="0" fillId="35" borderId="18" xfId="0" applyFont="1" applyFill="1" applyBorder="1" applyAlignment="1" applyProtection="1">
      <alignment horizontal="center" vertical="center" wrapText="1"/>
      <protection locked="0"/>
    </xf>
    <xf numFmtId="0" fontId="1" fillId="36" borderId="18" xfId="0" applyFont="1" applyFill="1" applyBorder="1" applyAlignment="1" applyProtection="1">
      <alignment horizontal="center" vertical="center" wrapText="1"/>
      <protection locked="0"/>
    </xf>
    <xf numFmtId="0" fontId="1" fillId="37" borderId="18" xfId="0" applyFont="1" applyFill="1" applyBorder="1" applyAlignment="1" applyProtection="1">
      <alignment horizontal="center" vertical="center" wrapText="1"/>
      <protection locked="0"/>
    </xf>
    <xf numFmtId="1" fontId="12" fillId="0" borderId="22" xfId="0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 wrapText="1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left" vertical="center" wrapText="1"/>
      <protection locked="0"/>
    </xf>
    <xf numFmtId="1" fontId="28" fillId="7" borderId="0" xfId="0" applyNumberFormat="1" applyFont="1" applyFill="1" applyAlignment="1" applyProtection="1">
      <alignment horizontal="center" vertical="center" textRotation="90" wrapText="1"/>
      <protection locked="0"/>
    </xf>
    <xf numFmtId="1" fontId="0" fillId="38" borderId="0" xfId="0" applyNumberFormat="1" applyFill="1" applyAlignment="1" applyProtection="1">
      <alignment horizontal="left" vertical="center"/>
      <protection locked="0"/>
    </xf>
    <xf numFmtId="1" fontId="0" fillId="38" borderId="0" xfId="0" applyNumberFormat="1" applyFill="1" applyAlignment="1" applyProtection="1">
      <alignment horizontal="center" vertical="center" wrapText="1"/>
      <protection locked="0"/>
    </xf>
    <xf numFmtId="1" fontId="0" fillId="38" borderId="0" xfId="0" applyNumberFormat="1" applyFill="1" applyAlignment="1" applyProtection="1">
      <alignment horizontal="center" vertical="center"/>
      <protection locked="0"/>
    </xf>
    <xf numFmtId="1" fontId="0" fillId="7" borderId="0" xfId="0" applyNumberFormat="1" applyFill="1" applyAlignment="1" applyProtection="1">
      <alignment horizontal="left" vertical="center" wrapText="1"/>
      <protection locked="0"/>
    </xf>
    <xf numFmtId="1" fontId="28" fillId="8" borderId="0" xfId="0" applyNumberFormat="1" applyFont="1" applyFill="1" applyAlignment="1" applyProtection="1">
      <alignment horizontal="center" vertical="center" textRotation="90" wrapText="1"/>
      <protection locked="0"/>
    </xf>
    <xf numFmtId="1" fontId="0" fillId="10" borderId="0" xfId="0" applyNumberFormat="1" applyFill="1" applyAlignment="1" applyProtection="1">
      <alignment horizontal="left" vertical="center"/>
      <protection locked="0"/>
    </xf>
    <xf numFmtId="1" fontId="0" fillId="10" borderId="0" xfId="0" applyNumberFormat="1" applyFill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28" fillId="39" borderId="0" xfId="0" applyFont="1" applyFill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39" fillId="15" borderId="10" xfId="0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horizontal="right" vertical="center"/>
      <protection locked="0"/>
    </xf>
    <xf numFmtId="0" fontId="9" fillId="9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4" fillId="13" borderId="58" xfId="0" applyFont="1" applyFill="1" applyBorder="1" applyAlignment="1" applyProtection="1">
      <alignment horizontal="center" vertical="center" textRotation="90"/>
      <protection locked="0"/>
    </xf>
    <xf numFmtId="0" fontId="9" fillId="9" borderId="5" xfId="0" applyFont="1" applyFill="1" applyBorder="1" applyAlignment="1" applyProtection="1">
      <alignment horizontal="left" vertical="center"/>
      <protection locked="0"/>
    </xf>
    <xf numFmtId="0" fontId="0" fillId="13" borderId="0" xfId="0" applyFill="1" applyProtection="1">
      <protection locked="0"/>
    </xf>
    <xf numFmtId="0" fontId="9" fillId="13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10" fillId="14" borderId="0" xfId="0" applyFont="1" applyFill="1" applyAlignment="1" applyProtection="1">
      <alignment horizontal="center" vertical="center" textRotation="90" wrapText="1"/>
      <protection locked="0"/>
    </xf>
    <xf numFmtId="0" fontId="9" fillId="15" borderId="5" xfId="0" applyFont="1" applyFill="1" applyBorder="1" applyAlignment="1" applyProtection="1">
      <alignment horizontal="center" vertical="center"/>
      <protection locked="0"/>
    </xf>
    <xf numFmtId="0" fontId="9" fillId="15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textRotation="90" wrapText="1"/>
      <protection locked="0"/>
    </xf>
    <xf numFmtId="0" fontId="8" fillId="0" borderId="0" xfId="0" applyFont="1" applyAlignment="1" applyProtection="1">
      <alignment vertical="center" textRotation="90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FBD857"/>
      <color rgb="FFFFE3C5"/>
      <color rgb="FFFEDDB8"/>
      <color rgb="FFF1B817"/>
      <color rgb="FFACE254"/>
      <color rgb="FFEF6039"/>
      <color rgb="FFED4B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6569</xdr:colOff>
      <xdr:row>2</xdr:row>
      <xdr:rowOff>6569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591207"/>
          <a:ext cx="768569" cy="76856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1</xdr:row>
      <xdr:rowOff>0</xdr:rowOff>
    </xdr:from>
    <xdr:to>
      <xdr:col>10</xdr:col>
      <xdr:colOff>10026</xdr:colOff>
      <xdr:row>2</xdr:row>
      <xdr:rowOff>10026</xdr:rowOff>
    </xdr:to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974" y="591553"/>
          <a:ext cx="772026" cy="772026"/>
        </a:xfrm>
        <a:prstGeom prst="rect">
          <a:avLst/>
        </a:prstGeom>
      </xdr:spPr>
    </xdr:pic>
    <xdr:clientData fLocksWithSheet="0"/>
  </xdr:twoCellAnchor>
  <xdr:twoCellAnchor>
    <xdr:from>
      <xdr:col>10</xdr:col>
      <xdr:colOff>177018</xdr:colOff>
      <xdr:row>1</xdr:row>
      <xdr:rowOff>1</xdr:rowOff>
    </xdr:from>
    <xdr:to>
      <xdr:col>15</xdr:col>
      <xdr:colOff>9587</xdr:colOff>
      <xdr:row>2</xdr:row>
      <xdr:rowOff>13139</xdr:rowOff>
    </xdr:to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449" y="591208"/>
          <a:ext cx="778500" cy="775138"/>
        </a:xfrm>
        <a:prstGeom prst="rect">
          <a:avLst/>
        </a:prstGeom>
      </xdr:spPr>
    </xdr:pic>
    <xdr:clientData fLocksWithSheet="0"/>
  </xdr:twoCellAnchor>
  <xdr:twoCellAnchor>
    <xdr:from>
      <xdr:col>16</xdr:col>
      <xdr:colOff>0</xdr:colOff>
      <xdr:row>1</xdr:row>
      <xdr:rowOff>0</xdr:rowOff>
    </xdr:from>
    <xdr:to>
      <xdr:col>20</xdr:col>
      <xdr:colOff>13138</xdr:colOff>
      <xdr:row>2</xdr:row>
      <xdr:rowOff>13138</xdr:rowOff>
    </xdr:to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293" y="591207"/>
          <a:ext cx="775138" cy="775138"/>
        </a:xfrm>
        <a:prstGeom prst="rect">
          <a:avLst/>
        </a:prstGeom>
      </xdr:spPr>
    </xdr:pic>
    <xdr:clientData fLocksWithSheet="0"/>
  </xdr:twoCellAnchor>
  <xdr:twoCellAnchor>
    <xdr:from>
      <xdr:col>21</xdr:col>
      <xdr:colOff>0</xdr:colOff>
      <xdr:row>1</xdr:row>
      <xdr:rowOff>0</xdr:rowOff>
    </xdr:from>
    <xdr:to>
      <xdr:col>25</xdr:col>
      <xdr:colOff>9525</xdr:colOff>
      <xdr:row>2</xdr:row>
      <xdr:rowOff>12127</xdr:rowOff>
    </xdr:to>
    <xdr:pic>
      <xdr:nvPicPr>
        <xdr:cNvPr id="34" name="Image 3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590550"/>
          <a:ext cx="771525" cy="774127"/>
        </a:xfrm>
        <a:prstGeom prst="rect">
          <a:avLst/>
        </a:prstGeom>
      </xdr:spPr>
    </xdr:pic>
    <xdr:clientData fLocksWithSheet="0"/>
  </xdr:twoCellAnchor>
  <xdr:twoCellAnchor>
    <xdr:from>
      <xdr:col>26</xdr:col>
      <xdr:colOff>0</xdr:colOff>
      <xdr:row>1</xdr:row>
      <xdr:rowOff>0</xdr:rowOff>
    </xdr:from>
    <xdr:to>
      <xdr:col>30</xdr:col>
      <xdr:colOff>9525</xdr:colOff>
      <xdr:row>2</xdr:row>
      <xdr:rowOff>9525</xdr:rowOff>
    </xdr:to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31</xdr:col>
      <xdr:colOff>0</xdr:colOff>
      <xdr:row>1</xdr:row>
      <xdr:rowOff>0</xdr:rowOff>
    </xdr:from>
    <xdr:to>
      <xdr:col>35</xdr:col>
      <xdr:colOff>9525</xdr:colOff>
      <xdr:row>2</xdr:row>
      <xdr:rowOff>9525</xdr:rowOff>
    </xdr:to>
    <xdr:pic>
      <xdr:nvPicPr>
        <xdr:cNvPr id="36" name="Image 3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36</xdr:col>
      <xdr:colOff>0</xdr:colOff>
      <xdr:row>1</xdr:row>
      <xdr:rowOff>0</xdr:rowOff>
    </xdr:from>
    <xdr:to>
      <xdr:col>40</xdr:col>
      <xdr:colOff>9525</xdr:colOff>
      <xdr:row>2</xdr:row>
      <xdr:rowOff>9525</xdr:rowOff>
    </xdr:to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41</xdr:col>
      <xdr:colOff>0</xdr:colOff>
      <xdr:row>1</xdr:row>
      <xdr:rowOff>0</xdr:rowOff>
    </xdr:from>
    <xdr:to>
      <xdr:col>45</xdr:col>
      <xdr:colOff>0</xdr:colOff>
      <xdr:row>2</xdr:row>
      <xdr:rowOff>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590550"/>
          <a:ext cx="762000" cy="762000"/>
        </a:xfrm>
        <a:prstGeom prst="rect">
          <a:avLst/>
        </a:prstGeom>
      </xdr:spPr>
    </xdr:pic>
    <xdr:clientData fLocksWithSheet="0"/>
  </xdr:twoCellAnchor>
  <xdr:twoCellAnchor>
    <xdr:from>
      <xdr:col>46</xdr:col>
      <xdr:colOff>0</xdr:colOff>
      <xdr:row>1</xdr:row>
      <xdr:rowOff>0</xdr:rowOff>
    </xdr:from>
    <xdr:to>
      <xdr:col>50</xdr:col>
      <xdr:colOff>9525</xdr:colOff>
      <xdr:row>2</xdr:row>
      <xdr:rowOff>9525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5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51</xdr:col>
      <xdr:colOff>0</xdr:colOff>
      <xdr:row>1</xdr:row>
      <xdr:rowOff>0</xdr:rowOff>
    </xdr:from>
    <xdr:to>
      <xdr:col>55</xdr:col>
      <xdr:colOff>9525</xdr:colOff>
      <xdr:row>2</xdr:row>
      <xdr:rowOff>9525</xdr:rowOff>
    </xdr:to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61</xdr:col>
      <xdr:colOff>0</xdr:colOff>
      <xdr:row>1</xdr:row>
      <xdr:rowOff>0</xdr:rowOff>
    </xdr:from>
    <xdr:to>
      <xdr:col>65</xdr:col>
      <xdr:colOff>9525</xdr:colOff>
      <xdr:row>2</xdr:row>
      <xdr:rowOff>9525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66</xdr:col>
      <xdr:colOff>0</xdr:colOff>
      <xdr:row>1</xdr:row>
      <xdr:rowOff>0</xdr:rowOff>
    </xdr:from>
    <xdr:to>
      <xdr:col>70</xdr:col>
      <xdr:colOff>9525</xdr:colOff>
      <xdr:row>2</xdr:row>
      <xdr:rowOff>9525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5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71</xdr:col>
      <xdr:colOff>0</xdr:colOff>
      <xdr:row>1</xdr:row>
      <xdr:rowOff>0</xdr:rowOff>
    </xdr:from>
    <xdr:to>
      <xdr:col>75</xdr:col>
      <xdr:colOff>9525</xdr:colOff>
      <xdr:row>2</xdr:row>
      <xdr:rowOff>9525</xdr:rowOff>
    </xdr:to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4150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76</xdr:col>
      <xdr:colOff>0</xdr:colOff>
      <xdr:row>1</xdr:row>
      <xdr:rowOff>0</xdr:rowOff>
    </xdr:from>
    <xdr:to>
      <xdr:col>80</xdr:col>
      <xdr:colOff>9525</xdr:colOff>
      <xdr:row>2</xdr:row>
      <xdr:rowOff>9525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7125" y="590550"/>
          <a:ext cx="771525" cy="771525"/>
        </a:xfrm>
        <a:prstGeom prst="rect">
          <a:avLst/>
        </a:prstGeom>
      </xdr:spPr>
    </xdr:pic>
    <xdr:clientData fLocksWithSheet="0"/>
  </xdr:twoCellAnchor>
  <xdr:twoCellAnchor>
    <xdr:from>
      <xdr:col>81</xdr:col>
      <xdr:colOff>0</xdr:colOff>
      <xdr:row>1</xdr:row>
      <xdr:rowOff>0</xdr:rowOff>
    </xdr:from>
    <xdr:to>
      <xdr:col>85</xdr:col>
      <xdr:colOff>0</xdr:colOff>
      <xdr:row>2</xdr:row>
      <xdr:rowOff>0</xdr:rowOff>
    </xdr:to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0100" y="590550"/>
          <a:ext cx="762000" cy="762000"/>
        </a:xfrm>
        <a:prstGeom prst="rect">
          <a:avLst/>
        </a:prstGeom>
      </xdr:spPr>
    </xdr:pic>
    <xdr:clientData fLocksWithSheet="0"/>
  </xdr:twoCellAnchor>
  <xdr:twoCellAnchor>
    <xdr:from>
      <xdr:col>86</xdr:col>
      <xdr:colOff>0</xdr:colOff>
      <xdr:row>1</xdr:row>
      <xdr:rowOff>0</xdr:rowOff>
    </xdr:from>
    <xdr:to>
      <xdr:col>90</xdr:col>
      <xdr:colOff>0</xdr:colOff>
      <xdr:row>2</xdr:row>
      <xdr:rowOff>0</xdr:rowOff>
    </xdr:to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3075" y="590550"/>
          <a:ext cx="762000" cy="762000"/>
        </a:xfrm>
        <a:prstGeom prst="rect">
          <a:avLst/>
        </a:prstGeom>
      </xdr:spPr>
    </xdr:pic>
    <xdr:clientData fLocksWithSheet="0"/>
  </xdr:twoCellAnchor>
  <xdr:twoCellAnchor>
    <xdr:from>
      <xdr:col>56</xdr:col>
      <xdr:colOff>0</xdr:colOff>
      <xdr:row>1</xdr:row>
      <xdr:rowOff>0</xdr:rowOff>
    </xdr:from>
    <xdr:to>
      <xdr:col>60</xdr:col>
      <xdr:colOff>9525</xdr:colOff>
      <xdr:row>2</xdr:row>
      <xdr:rowOff>9525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400050"/>
          <a:ext cx="771525" cy="77152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8" tint="0.39997558519241921"/>
  </sheetPr>
  <dimension ref="A1:AH301"/>
  <sheetViews>
    <sheetView zoomScaleNormal="100" workbookViewId="0">
      <selection activeCell="D34" sqref="D34"/>
    </sheetView>
  </sheetViews>
  <sheetFormatPr baseColWidth="10" defaultColWidth="9.140625" defaultRowHeight="15" x14ac:dyDescent="0.25"/>
  <cols>
    <col min="1" max="1" width="14" customWidth="1"/>
    <col min="2" max="12" width="9.7109375" customWidth="1"/>
    <col min="13" max="16" width="10.7109375" customWidth="1"/>
    <col min="17" max="17" width="5.7109375" customWidth="1"/>
    <col min="18" max="18" width="1.7109375" customWidth="1"/>
    <col min="27" max="29" width="16.7109375" customWidth="1"/>
  </cols>
  <sheetData>
    <row r="1" spans="1:32" ht="37.5" customHeight="1" x14ac:dyDescent="0.25">
      <c r="A1" s="194" t="s">
        <v>485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2" spans="1:32" ht="3" customHeight="1" x14ac:dyDescent="0.25">
      <c r="A2" s="74"/>
      <c r="B2" s="75"/>
      <c r="C2" s="75"/>
      <c r="D2" s="75"/>
      <c r="E2" s="81"/>
      <c r="F2" s="81"/>
      <c r="G2" s="81"/>
      <c r="H2" s="81"/>
      <c r="I2" s="75"/>
      <c r="J2" s="75"/>
      <c r="K2" s="75"/>
      <c r="L2" s="75"/>
      <c r="M2" s="75"/>
      <c r="N2" s="76"/>
      <c r="O2" s="75"/>
      <c r="P2" s="77"/>
      <c r="Q2" s="6"/>
      <c r="R2" s="6"/>
    </row>
    <row r="3" spans="1:32" ht="15" customHeight="1" x14ac:dyDescent="0.25">
      <c r="A3" s="60"/>
      <c r="B3" s="60"/>
      <c r="C3" s="60"/>
      <c r="D3" s="60"/>
      <c r="E3" s="82"/>
      <c r="F3" s="82"/>
      <c r="G3" s="82"/>
      <c r="H3" s="82"/>
      <c r="I3" s="61"/>
      <c r="J3" s="61"/>
      <c r="K3" s="61"/>
      <c r="L3" s="62"/>
      <c r="M3" s="63"/>
      <c r="N3" s="64"/>
      <c r="O3" s="61"/>
      <c r="P3" s="65"/>
      <c r="Q3" s="202" t="s">
        <v>472</v>
      </c>
      <c r="R3" s="6"/>
    </row>
    <row r="4" spans="1:32" ht="15" customHeight="1" x14ac:dyDescent="0.25">
      <c r="A4" s="195" t="s">
        <v>18</v>
      </c>
      <c r="B4" s="195"/>
      <c r="C4" s="197">
        <v>108</v>
      </c>
      <c r="D4" s="197"/>
      <c r="E4" s="198" t="s">
        <v>372</v>
      </c>
      <c r="F4" s="199"/>
      <c r="G4" s="196"/>
      <c r="H4" s="197"/>
      <c r="K4" s="195" t="s">
        <v>396</v>
      </c>
      <c r="L4" s="195"/>
      <c r="M4" s="200" t="s">
        <v>398</v>
      </c>
      <c r="N4" s="201"/>
      <c r="O4" s="200" t="s">
        <v>397</v>
      </c>
      <c r="P4" s="201"/>
      <c r="Q4" s="202"/>
      <c r="R4" s="6"/>
    </row>
    <row r="5" spans="1:32" ht="15" customHeight="1" x14ac:dyDescent="0.25">
      <c r="A5" s="58"/>
      <c r="B5" s="58"/>
      <c r="C5" s="58"/>
      <c r="D5" s="58"/>
      <c r="E5" s="82"/>
      <c r="F5" s="82"/>
      <c r="G5" s="82"/>
      <c r="H5" s="82"/>
      <c r="I5" s="66"/>
      <c r="J5" s="66"/>
      <c r="K5" s="66"/>
      <c r="L5" s="67"/>
      <c r="M5" s="65"/>
      <c r="N5" s="64"/>
      <c r="O5" s="61"/>
      <c r="P5" s="65"/>
      <c r="Q5" s="202"/>
      <c r="R5" s="6"/>
    </row>
    <row r="6" spans="1:32" ht="30" customHeight="1" x14ac:dyDescent="0.25">
      <c r="A6" s="79" t="s">
        <v>465</v>
      </c>
      <c r="B6" s="78" t="s">
        <v>381</v>
      </c>
      <c r="C6" s="78" t="s">
        <v>390</v>
      </c>
      <c r="D6" s="78" t="s">
        <v>382</v>
      </c>
      <c r="E6" s="78" t="s">
        <v>383</v>
      </c>
      <c r="F6" s="78" t="s">
        <v>384</v>
      </c>
      <c r="G6" s="78" t="s">
        <v>391</v>
      </c>
      <c r="H6" s="78" t="s">
        <v>392</v>
      </c>
      <c r="I6" s="78" t="s">
        <v>385</v>
      </c>
      <c r="J6" s="78" t="s">
        <v>386</v>
      </c>
      <c r="K6" s="78" t="s">
        <v>388</v>
      </c>
      <c r="L6" s="78" t="s">
        <v>387</v>
      </c>
      <c r="M6" s="78" t="s">
        <v>389</v>
      </c>
      <c r="N6" s="78" t="s">
        <v>393</v>
      </c>
      <c r="O6" s="78" t="s">
        <v>394</v>
      </c>
      <c r="P6" s="78" t="s">
        <v>395</v>
      </c>
      <c r="Q6" s="202"/>
      <c r="R6" s="6"/>
      <c r="AD6" s="63"/>
      <c r="AE6" s="5"/>
      <c r="AF6" s="63"/>
    </row>
    <row r="7" spans="1:32" ht="15" customHeight="1" x14ac:dyDescent="0.25">
      <c r="A7" s="175" t="s">
        <v>531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202"/>
      <c r="R7" s="6"/>
      <c r="AD7" s="63"/>
      <c r="AE7" s="5"/>
      <c r="AF7" s="63"/>
    </row>
    <row r="8" spans="1:32" ht="15" customHeight="1" x14ac:dyDescent="0.25">
      <c r="A8" s="80" t="s">
        <v>377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9"/>
      <c r="O8" s="70"/>
      <c r="P8" s="71"/>
      <c r="Q8" s="202"/>
      <c r="R8" s="6"/>
      <c r="Z8" s="5"/>
    </row>
    <row r="9" spans="1:32" ht="15" customHeight="1" x14ac:dyDescent="0.25">
      <c r="A9" s="80" t="s">
        <v>378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9"/>
      <c r="O9" s="70"/>
      <c r="P9" s="71"/>
      <c r="Q9" s="202"/>
      <c r="R9" s="6"/>
      <c r="Z9" s="5"/>
    </row>
    <row r="10" spans="1:32" ht="15" customHeight="1" x14ac:dyDescent="0.25">
      <c r="A10" s="80" t="s">
        <v>379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9"/>
      <c r="O10" s="70"/>
      <c r="P10" s="71"/>
      <c r="Q10" s="202"/>
      <c r="R10" s="6"/>
      <c r="Z10" s="5"/>
    </row>
    <row r="11" spans="1:32" ht="15" customHeight="1" x14ac:dyDescent="0.25">
      <c r="A11" s="80" t="s">
        <v>380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9"/>
      <c r="O11" s="70"/>
      <c r="P11" s="71"/>
      <c r="Q11" s="202"/>
      <c r="R11" s="6"/>
      <c r="Z11" s="5"/>
    </row>
    <row r="12" spans="1:32" ht="15" customHeight="1" x14ac:dyDescent="0.25">
      <c r="A12" s="67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4"/>
      <c r="O12" s="61"/>
      <c r="P12" s="65"/>
      <c r="Q12" s="202"/>
      <c r="R12" s="6"/>
      <c r="Z12" s="5"/>
    </row>
    <row r="13" spans="1:32" ht="15" customHeight="1" x14ac:dyDescent="0.25">
      <c r="A13" s="4"/>
      <c r="B13" s="210" t="s">
        <v>26</v>
      </c>
      <c r="C13" s="211"/>
      <c r="D13" s="212" t="s">
        <v>27</v>
      </c>
      <c r="E13" s="213"/>
      <c r="F13" s="214" t="s">
        <v>14</v>
      </c>
      <c r="G13" s="215" t="s">
        <v>31</v>
      </c>
      <c r="H13" s="181" t="s">
        <v>10</v>
      </c>
      <c r="I13" s="207" t="s">
        <v>33</v>
      </c>
      <c r="J13" s="208"/>
      <c r="K13" s="208"/>
      <c r="L13" s="208"/>
      <c r="M13" s="209"/>
      <c r="N13" s="64"/>
      <c r="O13" s="203" t="s">
        <v>466</v>
      </c>
      <c r="P13" s="204"/>
      <c r="Q13" s="202"/>
      <c r="R13" s="6"/>
      <c r="Z13" s="5"/>
    </row>
    <row r="14" spans="1:32" ht="15" customHeight="1" x14ac:dyDescent="0.25">
      <c r="A14" s="4"/>
      <c r="B14" s="9" t="s">
        <v>24</v>
      </c>
      <c r="C14" s="11" t="s">
        <v>25</v>
      </c>
      <c r="D14" s="13" t="s">
        <v>11</v>
      </c>
      <c r="E14" s="16" t="s">
        <v>28</v>
      </c>
      <c r="F14" s="214"/>
      <c r="G14" s="215"/>
      <c r="H14" s="181"/>
      <c r="I14" s="20" t="s">
        <v>34</v>
      </c>
      <c r="J14" s="22" t="s">
        <v>36</v>
      </c>
      <c r="K14" s="20" t="s">
        <v>37</v>
      </c>
      <c r="L14" s="20" t="s">
        <v>49</v>
      </c>
      <c r="M14" s="20" t="s">
        <v>50</v>
      </c>
      <c r="N14" s="64"/>
      <c r="O14" s="205"/>
      <c r="P14" s="206"/>
      <c r="Q14" s="202"/>
      <c r="R14" s="6"/>
      <c r="Z14" s="5"/>
    </row>
    <row r="15" spans="1:32" ht="15" customHeight="1" x14ac:dyDescent="0.25">
      <c r="A15" s="4" t="s">
        <v>12</v>
      </c>
      <c r="B15" s="23">
        <v>67</v>
      </c>
      <c r="C15" s="24">
        <v>70</v>
      </c>
      <c r="D15" s="25"/>
      <c r="E15" s="26">
        <v>20</v>
      </c>
      <c r="F15" s="27"/>
      <c r="G15" s="28">
        <v>20</v>
      </c>
      <c r="H15" s="29">
        <v>4</v>
      </c>
      <c r="I15" s="30"/>
      <c r="J15" s="30"/>
      <c r="K15" s="30"/>
      <c r="L15" s="30"/>
      <c r="M15" s="30"/>
      <c r="N15" s="64"/>
      <c r="O15" s="129" t="s">
        <v>34</v>
      </c>
      <c r="P15" s="132"/>
      <c r="Q15" s="202"/>
      <c r="R15" s="6"/>
      <c r="Z15" s="5"/>
    </row>
    <row r="16" spans="1:32" ht="15" customHeight="1" x14ac:dyDescent="0.25">
      <c r="A16" s="3" t="s">
        <v>13</v>
      </c>
      <c r="B16" s="31">
        <v>67</v>
      </c>
      <c r="C16" s="32">
        <v>70</v>
      </c>
      <c r="D16" s="33"/>
      <c r="E16" s="34">
        <v>20</v>
      </c>
      <c r="F16" s="27"/>
      <c r="G16" s="28">
        <v>20</v>
      </c>
      <c r="H16" s="29">
        <v>4</v>
      </c>
      <c r="I16" s="30"/>
      <c r="J16" s="30"/>
      <c r="K16" s="30"/>
      <c r="L16" s="30"/>
      <c r="M16" s="30"/>
      <c r="N16" s="64"/>
      <c r="O16" s="129" t="s">
        <v>49</v>
      </c>
      <c r="P16" s="132"/>
      <c r="Q16" s="202"/>
      <c r="R16" s="6"/>
      <c r="Z16" s="5"/>
    </row>
    <row r="17" spans="1:26" ht="30" customHeight="1" x14ac:dyDescent="0.25">
      <c r="A17" s="56" t="s">
        <v>370</v>
      </c>
      <c r="B17" s="31"/>
      <c r="C17" s="32"/>
      <c r="D17" s="33"/>
      <c r="E17" s="34"/>
      <c r="F17" s="27"/>
      <c r="G17" s="28"/>
      <c r="H17" s="29"/>
      <c r="I17" s="30"/>
      <c r="J17" s="30"/>
      <c r="K17" s="30"/>
      <c r="L17" s="30"/>
      <c r="M17" s="30"/>
      <c r="N17" s="64"/>
      <c r="O17" s="129" t="s">
        <v>467</v>
      </c>
      <c r="P17" s="132"/>
      <c r="Q17" s="202"/>
      <c r="R17" s="6"/>
      <c r="Z17" s="5"/>
    </row>
    <row r="18" spans="1:26" ht="15" customHeight="1" x14ac:dyDescent="0.25">
      <c r="A18" s="3" t="s">
        <v>13</v>
      </c>
      <c r="B18" s="94"/>
      <c r="C18" s="95"/>
      <c r="D18" s="96"/>
      <c r="E18" s="97"/>
      <c r="F18" s="98"/>
      <c r="G18" s="99"/>
      <c r="H18" s="100"/>
      <c r="I18" s="101"/>
      <c r="J18" s="101"/>
      <c r="K18" s="101"/>
      <c r="L18" s="101"/>
      <c r="M18" s="101"/>
      <c r="N18" s="64"/>
      <c r="O18" s="129" t="s">
        <v>468</v>
      </c>
      <c r="P18" s="132"/>
      <c r="Q18" s="202"/>
      <c r="R18" s="6"/>
      <c r="Z18" s="5"/>
    </row>
    <row r="19" spans="1:26" ht="2.1" customHeight="1" x14ac:dyDescent="0.25">
      <c r="A19" s="123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64"/>
      <c r="O19" s="130"/>
      <c r="P19" s="131"/>
      <c r="Q19" s="202"/>
      <c r="R19" s="6"/>
      <c r="Z19" s="5"/>
    </row>
    <row r="20" spans="1:26" ht="15" customHeight="1" x14ac:dyDescent="0.25">
      <c r="A20" s="3" t="s">
        <v>15</v>
      </c>
      <c r="B20" s="105">
        <v>23</v>
      </c>
      <c r="C20" s="106">
        <v>25</v>
      </c>
      <c r="D20" s="107"/>
      <c r="E20" s="108"/>
      <c r="F20" s="109">
        <v>1</v>
      </c>
      <c r="G20" s="110"/>
      <c r="H20" s="111"/>
      <c r="I20" s="112"/>
      <c r="J20" s="112"/>
      <c r="K20" s="112"/>
      <c r="L20" s="112"/>
      <c r="M20" s="112"/>
      <c r="N20" s="64"/>
      <c r="O20" s="129" t="s">
        <v>469</v>
      </c>
      <c r="P20" s="132"/>
      <c r="Q20" s="202"/>
      <c r="R20" s="6"/>
      <c r="Z20" s="5"/>
    </row>
    <row r="21" spans="1:26" ht="15" customHeight="1" x14ac:dyDescent="0.25">
      <c r="A21" s="3" t="s">
        <v>16</v>
      </c>
      <c r="B21" s="31">
        <v>25</v>
      </c>
      <c r="C21" s="32">
        <v>25</v>
      </c>
      <c r="D21" s="33"/>
      <c r="E21" s="34"/>
      <c r="F21" s="27">
        <v>1</v>
      </c>
      <c r="G21" s="28"/>
      <c r="H21" s="29"/>
      <c r="I21" s="30"/>
      <c r="J21" s="30"/>
      <c r="K21" s="30"/>
      <c r="L21" s="30"/>
      <c r="M21" s="30"/>
      <c r="N21" s="64"/>
      <c r="O21" s="129" t="s">
        <v>468</v>
      </c>
      <c r="P21" s="132"/>
      <c r="Q21" s="202"/>
      <c r="R21" s="6"/>
      <c r="Z21" s="5"/>
    </row>
    <row r="22" spans="1:26" ht="15" customHeight="1" x14ac:dyDescent="0.25">
      <c r="A22" s="3" t="s">
        <v>17</v>
      </c>
      <c r="B22" s="31">
        <v>9</v>
      </c>
      <c r="C22" s="32">
        <v>9</v>
      </c>
      <c r="D22" s="33"/>
      <c r="E22" s="34"/>
      <c r="F22" s="27">
        <v>1</v>
      </c>
      <c r="G22" s="28"/>
      <c r="H22" s="29"/>
      <c r="I22" s="30"/>
      <c r="J22" s="30"/>
      <c r="K22" s="30"/>
      <c r="L22" s="30"/>
      <c r="M22" s="30"/>
      <c r="N22" s="64"/>
      <c r="O22" s="129" t="s">
        <v>50</v>
      </c>
      <c r="P22" s="132"/>
      <c r="Q22" s="202"/>
      <c r="R22" s="6"/>
      <c r="Z22" s="5"/>
    </row>
    <row r="23" spans="1:26" ht="15" customHeight="1" x14ac:dyDescent="0.25">
      <c r="A23" s="3" t="s">
        <v>22</v>
      </c>
      <c r="B23" s="94"/>
      <c r="C23" s="95"/>
      <c r="D23" s="96"/>
      <c r="E23" s="97"/>
      <c r="F23" s="98"/>
      <c r="G23" s="99"/>
      <c r="H23" s="100">
        <v>4</v>
      </c>
      <c r="I23" s="101"/>
      <c r="J23" s="101"/>
      <c r="K23" s="101"/>
      <c r="L23" s="101"/>
      <c r="M23" s="101"/>
      <c r="N23" s="64"/>
      <c r="O23" s="129" t="s">
        <v>36</v>
      </c>
      <c r="P23" s="132"/>
      <c r="Q23" s="202"/>
      <c r="R23" s="6"/>
      <c r="Z23" s="5"/>
    </row>
    <row r="24" spans="1:26" ht="2.1" customHeight="1" x14ac:dyDescent="0.25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64"/>
      <c r="O24" s="130"/>
      <c r="P24" s="131"/>
      <c r="Q24" s="202"/>
      <c r="R24" s="6"/>
      <c r="Z24" s="5"/>
    </row>
    <row r="25" spans="1:26" ht="15" customHeight="1" x14ac:dyDescent="0.25">
      <c r="A25" s="3" t="s">
        <v>19</v>
      </c>
      <c r="B25" s="105"/>
      <c r="C25" s="106"/>
      <c r="D25" s="107"/>
      <c r="E25" s="108"/>
      <c r="F25" s="109"/>
      <c r="G25" s="110"/>
      <c r="H25" s="111"/>
      <c r="I25" s="112"/>
      <c r="J25" s="112"/>
      <c r="K25" s="112"/>
      <c r="L25" s="112"/>
      <c r="M25" s="112"/>
      <c r="N25" s="64"/>
      <c r="O25" s="129" t="s">
        <v>37</v>
      </c>
      <c r="P25" s="132"/>
      <c r="Q25" s="202"/>
      <c r="R25" s="6"/>
      <c r="Z25" s="5"/>
    </row>
    <row r="26" spans="1:26" ht="15" customHeight="1" x14ac:dyDescent="0.25">
      <c r="A26" s="3" t="s">
        <v>20</v>
      </c>
      <c r="B26" s="31"/>
      <c r="C26" s="32"/>
      <c r="D26" s="33"/>
      <c r="E26" s="34"/>
      <c r="F26" s="27"/>
      <c r="G26" s="28"/>
      <c r="H26" s="29"/>
      <c r="I26" s="30"/>
      <c r="J26" s="30"/>
      <c r="K26" s="30"/>
      <c r="L26" s="30"/>
      <c r="M26" s="30"/>
      <c r="N26" s="64"/>
      <c r="O26" s="133"/>
      <c r="P26" s="134"/>
      <c r="Q26" s="202"/>
      <c r="R26" s="6"/>
      <c r="Z26" s="5"/>
    </row>
    <row r="27" spans="1:26" ht="15" customHeight="1" x14ac:dyDescent="0.25">
      <c r="A27" s="3" t="s">
        <v>21</v>
      </c>
      <c r="B27" s="31"/>
      <c r="C27" s="32"/>
      <c r="D27" s="33"/>
      <c r="E27" s="34"/>
      <c r="F27" s="27"/>
      <c r="G27" s="28"/>
      <c r="H27" s="29"/>
      <c r="I27" s="30"/>
      <c r="J27" s="30"/>
      <c r="K27" s="30"/>
      <c r="L27" s="30"/>
      <c r="M27" s="30"/>
      <c r="N27" s="64"/>
      <c r="O27" s="130" t="s">
        <v>470</v>
      </c>
      <c r="P27" s="128"/>
      <c r="Q27" s="202"/>
      <c r="R27" s="6"/>
      <c r="Z27" s="5"/>
    </row>
    <row r="28" spans="1:26" ht="15" customHeight="1" x14ac:dyDescent="0.25">
      <c r="A28" s="3" t="s">
        <v>23</v>
      </c>
      <c r="B28" s="94"/>
      <c r="C28" s="95"/>
      <c r="D28" s="96"/>
      <c r="E28" s="97"/>
      <c r="F28" s="98">
        <v>2</v>
      </c>
      <c r="G28" s="99"/>
      <c r="H28" s="100">
        <v>4</v>
      </c>
      <c r="I28" s="101"/>
      <c r="J28" s="101"/>
      <c r="K28" s="101"/>
      <c r="L28" s="101"/>
      <c r="M28" s="101"/>
      <c r="N28" s="64"/>
      <c r="Q28" s="202"/>
      <c r="R28" s="6"/>
      <c r="Z28" s="5"/>
    </row>
    <row r="29" spans="1:26" ht="2.1" customHeight="1" x14ac:dyDescent="0.25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64"/>
      <c r="Q29" s="202"/>
      <c r="R29" s="6"/>
      <c r="Z29" s="5"/>
    </row>
    <row r="30" spans="1:26" ht="15" customHeight="1" x14ac:dyDescent="0.25">
      <c r="A30" s="3" t="s">
        <v>29</v>
      </c>
      <c r="B30" s="105"/>
      <c r="C30" s="106"/>
      <c r="D30" s="107"/>
      <c r="E30" s="108"/>
      <c r="F30" s="109">
        <v>1</v>
      </c>
      <c r="G30" s="110"/>
      <c r="H30" s="111"/>
      <c r="I30" s="112"/>
      <c r="J30" s="112"/>
      <c r="K30" s="112"/>
      <c r="L30" s="112"/>
      <c r="M30" s="112"/>
      <c r="N30" s="64"/>
      <c r="Q30" s="202"/>
      <c r="R30" s="6"/>
      <c r="Z30" s="5"/>
    </row>
    <row r="31" spans="1:26" ht="15" customHeight="1" x14ac:dyDescent="0.25">
      <c r="A31" s="3" t="s">
        <v>30</v>
      </c>
      <c r="B31" s="31"/>
      <c r="C31" s="32"/>
      <c r="D31" s="33"/>
      <c r="E31" s="34">
        <v>20</v>
      </c>
      <c r="F31" s="27"/>
      <c r="G31" s="28"/>
      <c r="H31" s="29"/>
      <c r="I31" s="30"/>
      <c r="J31" s="30"/>
      <c r="K31" s="30"/>
      <c r="L31" s="30"/>
      <c r="M31" s="30"/>
      <c r="N31" s="64"/>
      <c r="Q31" s="202"/>
      <c r="R31" s="6"/>
      <c r="Z31" s="5"/>
    </row>
    <row r="32" spans="1:26" ht="15" customHeight="1" x14ac:dyDescent="0.25">
      <c r="A32" s="3" t="s">
        <v>32</v>
      </c>
      <c r="B32" s="94"/>
      <c r="C32" s="95"/>
      <c r="D32" s="96"/>
      <c r="E32" s="97"/>
      <c r="F32" s="98"/>
      <c r="G32" s="99"/>
      <c r="H32" s="100"/>
      <c r="I32" s="101"/>
      <c r="J32" s="101"/>
      <c r="K32" s="101"/>
      <c r="L32" s="101"/>
      <c r="M32" s="101"/>
      <c r="N32" s="64"/>
      <c r="Q32" s="202"/>
      <c r="R32" s="6"/>
      <c r="Z32" s="5"/>
    </row>
    <row r="33" spans="1:34" ht="2.1" customHeight="1" x14ac:dyDescent="0.25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64"/>
      <c r="O33" s="61"/>
      <c r="P33" s="65"/>
      <c r="Q33" s="202"/>
      <c r="R33" s="6"/>
      <c r="Z33" s="5"/>
    </row>
    <row r="34" spans="1:34" ht="15" customHeight="1" x14ac:dyDescent="0.25">
      <c r="A34" s="3" t="s">
        <v>473</v>
      </c>
      <c r="B34" s="113"/>
      <c r="C34" s="114"/>
      <c r="D34" s="115"/>
      <c r="E34" s="116">
        <v>5</v>
      </c>
      <c r="F34" s="117"/>
      <c r="G34" s="118"/>
      <c r="H34" s="119"/>
      <c r="I34" s="120"/>
      <c r="J34" s="120"/>
      <c r="K34" s="121"/>
      <c r="L34" s="121"/>
      <c r="M34" s="121"/>
      <c r="N34" s="64"/>
      <c r="O34" s="61"/>
      <c r="P34" s="65"/>
      <c r="Q34" s="202"/>
      <c r="R34" s="6"/>
      <c r="Z34" s="5"/>
    </row>
    <row r="35" spans="1:34" ht="15" customHeight="1" x14ac:dyDescent="0.25">
      <c r="A35" s="3" t="s">
        <v>474</v>
      </c>
      <c r="B35" s="10"/>
      <c r="C35" s="12"/>
      <c r="D35" s="14"/>
      <c r="E35" s="15"/>
      <c r="F35" s="17"/>
      <c r="G35" s="18"/>
      <c r="H35" s="19"/>
      <c r="I35" s="21"/>
      <c r="J35" s="21"/>
      <c r="K35" s="35"/>
      <c r="L35" s="35"/>
      <c r="M35" s="35"/>
      <c r="N35" s="64"/>
      <c r="O35" s="61"/>
      <c r="P35" s="65"/>
      <c r="Q35" s="202"/>
      <c r="R35" s="6"/>
      <c r="Z35" s="5"/>
    </row>
    <row r="36" spans="1:34" ht="15" customHeight="1" x14ac:dyDescent="0.25">
      <c r="A36" s="3" t="s">
        <v>475</v>
      </c>
      <c r="B36" s="10"/>
      <c r="C36" s="12"/>
      <c r="D36" s="14"/>
      <c r="E36" s="15"/>
      <c r="F36" s="17"/>
      <c r="G36" s="18"/>
      <c r="H36" s="19"/>
      <c r="I36" s="21"/>
      <c r="J36" s="21"/>
      <c r="K36" s="35"/>
      <c r="L36" s="35"/>
      <c r="M36" s="35"/>
      <c r="N36" s="65"/>
      <c r="O36" s="65"/>
      <c r="P36" s="65"/>
      <c r="Q36" s="202"/>
      <c r="R36" s="6"/>
      <c r="Z36" s="85"/>
    </row>
    <row r="37" spans="1:34" s="44" customFormat="1" ht="15" customHeight="1" x14ac:dyDescent="0.25">
      <c r="A37" s="3" t="s">
        <v>476</v>
      </c>
      <c r="B37" s="10"/>
      <c r="C37" s="12"/>
      <c r="D37" s="14"/>
      <c r="E37" s="15"/>
      <c r="F37" s="17"/>
      <c r="G37" s="18"/>
      <c r="H37" s="19"/>
      <c r="I37" s="21"/>
      <c r="J37" s="21"/>
      <c r="K37" s="35"/>
      <c r="L37" s="35"/>
      <c r="M37" s="35"/>
      <c r="N37" s="61"/>
      <c r="O37" s="61"/>
      <c r="P37" s="65"/>
      <c r="Q37" s="202"/>
      <c r="R37" s="6"/>
      <c r="Z37" s="85"/>
    </row>
    <row r="38" spans="1:34" ht="15" customHeight="1" x14ac:dyDescent="0.25">
      <c r="A38" s="3" t="s">
        <v>477</v>
      </c>
      <c r="B38" s="10"/>
      <c r="C38" s="12"/>
      <c r="D38" s="14"/>
      <c r="E38" s="15"/>
      <c r="F38" s="17"/>
      <c r="G38" s="18"/>
      <c r="H38" s="19"/>
      <c r="I38" s="21"/>
      <c r="J38" s="21"/>
      <c r="K38" s="35"/>
      <c r="L38" s="35"/>
      <c r="M38" s="35"/>
      <c r="N38" s="72"/>
      <c r="O38" s="72"/>
      <c r="P38" s="65"/>
      <c r="Q38" s="202"/>
      <c r="R38" s="6"/>
      <c r="Z38" s="85"/>
    </row>
    <row r="39" spans="1:34" ht="15" customHeight="1" x14ac:dyDescent="0.25">
      <c r="A39" s="3" t="s">
        <v>478</v>
      </c>
      <c r="B39" s="10"/>
      <c r="C39" s="12"/>
      <c r="D39" s="14"/>
      <c r="E39" s="15"/>
      <c r="F39" s="17"/>
      <c r="G39" s="18"/>
      <c r="H39" s="19"/>
      <c r="I39" s="21"/>
      <c r="J39" s="21"/>
      <c r="K39" s="35"/>
      <c r="L39" s="35"/>
      <c r="M39" s="35"/>
      <c r="N39" s="65"/>
      <c r="O39" s="65"/>
      <c r="P39" s="65"/>
      <c r="Q39" s="202"/>
      <c r="R39" s="6"/>
      <c r="Z39" s="85"/>
    </row>
    <row r="40" spans="1:34" ht="15" customHeight="1" x14ac:dyDescent="0.25">
      <c r="A40" s="3" t="s">
        <v>479</v>
      </c>
      <c r="B40" s="36"/>
      <c r="C40" s="37"/>
      <c r="D40" s="38"/>
      <c r="E40" s="39"/>
      <c r="F40" s="40"/>
      <c r="G40" s="41"/>
      <c r="H40" s="42"/>
      <c r="I40" s="43"/>
      <c r="J40" s="43"/>
      <c r="K40" s="35"/>
      <c r="L40" s="35"/>
      <c r="M40" s="35"/>
      <c r="N40" s="73"/>
      <c r="O40" s="65"/>
      <c r="P40" s="65"/>
      <c r="Q40" s="202"/>
      <c r="R40" s="6"/>
      <c r="Z40" s="85"/>
      <c r="AD40" s="5"/>
      <c r="AE40" s="5"/>
      <c r="AF40" s="5"/>
      <c r="AG40" s="5"/>
      <c r="AH40" s="5"/>
    </row>
    <row r="41" spans="1:34" ht="15" customHeight="1" x14ac:dyDescent="0.25">
      <c r="A41" s="3" t="s">
        <v>480</v>
      </c>
      <c r="B41" s="8"/>
      <c r="C41" s="45"/>
      <c r="D41" s="46"/>
      <c r="E41" s="47"/>
      <c r="F41" s="48"/>
      <c r="G41" s="49"/>
      <c r="H41" s="50"/>
      <c r="I41" s="102"/>
      <c r="J41" s="103"/>
      <c r="K41" s="104"/>
      <c r="L41" s="104"/>
      <c r="M41" s="104"/>
      <c r="N41" s="73"/>
      <c r="O41" s="65"/>
      <c r="P41" s="65"/>
      <c r="Q41" s="202"/>
      <c r="R41" s="6"/>
      <c r="Z41" s="85"/>
      <c r="AD41" s="5"/>
      <c r="AE41" s="5"/>
      <c r="AF41" s="5"/>
      <c r="AG41" s="5"/>
      <c r="AH41" s="5"/>
    </row>
    <row r="42" spans="1:34" ht="2.1" customHeight="1" x14ac:dyDescent="0.25">
      <c r="A42" s="125"/>
      <c r="B42" s="126"/>
      <c r="C42" s="126"/>
      <c r="D42" s="126"/>
      <c r="E42" s="126"/>
      <c r="F42" s="126"/>
      <c r="G42" s="126"/>
      <c r="H42" s="126"/>
      <c r="I42" s="127"/>
      <c r="J42" s="126"/>
      <c r="K42" s="93"/>
      <c r="L42" s="93"/>
      <c r="M42" s="93"/>
      <c r="N42" s="65"/>
      <c r="O42" s="65"/>
      <c r="P42" s="65"/>
      <c r="Q42" s="202"/>
      <c r="R42" s="6"/>
      <c r="Z42" s="85"/>
      <c r="AD42" s="83"/>
      <c r="AE42" s="83"/>
      <c r="AF42" s="83"/>
      <c r="AG42" s="83"/>
      <c r="AH42" s="5"/>
    </row>
    <row r="43" spans="1:34" ht="15" customHeight="1" x14ac:dyDescent="0.25">
      <c r="A43" s="3" t="s">
        <v>35</v>
      </c>
      <c r="B43" s="122"/>
      <c r="C43" s="114"/>
      <c r="D43" s="115"/>
      <c r="E43" s="116"/>
      <c r="F43" s="117"/>
      <c r="G43" s="118"/>
      <c r="H43" s="119"/>
      <c r="I43" s="120"/>
      <c r="J43" s="120"/>
      <c r="K43" s="121"/>
      <c r="L43" s="121"/>
      <c r="M43" s="121"/>
      <c r="N43" s="65"/>
      <c r="O43" s="65"/>
      <c r="P43" s="65"/>
      <c r="Q43" s="202"/>
      <c r="R43" s="6"/>
      <c r="Z43" s="85"/>
      <c r="AD43" s="5"/>
      <c r="AE43" s="5"/>
      <c r="AF43" s="5"/>
      <c r="AG43" s="5"/>
      <c r="AH43" s="5"/>
    </row>
    <row r="44" spans="1:34" ht="15" customHeight="1" x14ac:dyDescent="0.25">
      <c r="A44" s="3" t="s">
        <v>464</v>
      </c>
      <c r="B44" s="8"/>
      <c r="C44" s="45"/>
      <c r="D44" s="46"/>
      <c r="E44" s="47"/>
      <c r="F44" s="48"/>
      <c r="G44" s="49">
        <v>10</v>
      </c>
      <c r="H44" s="50"/>
      <c r="I44" s="103"/>
      <c r="J44" s="103"/>
      <c r="K44" s="104"/>
      <c r="L44" s="135"/>
      <c r="M44" s="135"/>
      <c r="N44" s="65"/>
      <c r="O44" s="65"/>
      <c r="P44" s="65"/>
      <c r="Q44" s="202"/>
      <c r="R44" s="6"/>
      <c r="Z44" s="85"/>
      <c r="AD44" s="5"/>
      <c r="AE44" s="5"/>
      <c r="AF44" s="5"/>
      <c r="AG44" s="5"/>
      <c r="AH44" s="5"/>
    </row>
    <row r="45" spans="1:34" ht="3" customHeight="1" x14ac:dyDescent="0.25">
      <c r="A45" s="7"/>
      <c r="B45" s="138"/>
      <c r="C45" s="138"/>
      <c r="D45" s="138"/>
      <c r="E45" s="138"/>
      <c r="F45" s="138"/>
      <c r="G45" s="138"/>
      <c r="H45" s="138"/>
      <c r="I45" s="138"/>
      <c r="J45" s="138"/>
      <c r="K45" s="92"/>
      <c r="L45" s="139"/>
      <c r="M45" s="139"/>
      <c r="N45" s="140"/>
      <c r="O45" s="140"/>
      <c r="P45" s="140"/>
      <c r="Q45" s="141"/>
      <c r="R45" s="6"/>
      <c r="Z45" s="85"/>
      <c r="AD45" s="5"/>
      <c r="AE45" s="5"/>
      <c r="AF45" s="5"/>
      <c r="AG45" s="5"/>
      <c r="AH45" s="5"/>
    </row>
    <row r="46" spans="1:34" ht="15" customHeight="1" x14ac:dyDescent="0.25">
      <c r="A46" s="190" t="s">
        <v>471</v>
      </c>
      <c r="B46" s="191"/>
      <c r="C46" s="191"/>
      <c r="D46" s="191"/>
      <c r="E46" s="191"/>
      <c r="F46" s="191"/>
      <c r="G46" s="191"/>
      <c r="H46" s="192"/>
      <c r="I46" s="136">
        <f>P15</f>
        <v>0</v>
      </c>
      <c r="J46" s="136">
        <f>P23</f>
        <v>0</v>
      </c>
      <c r="K46" s="137">
        <f>P25</f>
        <v>0</v>
      </c>
      <c r="L46" s="136">
        <f>P16</f>
        <v>0</v>
      </c>
      <c r="M46" s="137">
        <f>P22</f>
        <v>0</v>
      </c>
      <c r="N46" s="183"/>
      <c r="O46" s="184"/>
      <c r="P46" s="184"/>
      <c r="Q46" s="184"/>
      <c r="R46" s="184"/>
      <c r="S46" s="44"/>
      <c r="Z46" s="85"/>
      <c r="AD46" s="5"/>
      <c r="AE46" s="5"/>
      <c r="AF46" s="5"/>
      <c r="AG46" s="5"/>
      <c r="AH46" s="5"/>
    </row>
    <row r="47" spans="1:34" ht="15" customHeight="1" x14ac:dyDescent="0.35">
      <c r="A47" s="186" t="s">
        <v>53</v>
      </c>
      <c r="B47" s="186"/>
      <c r="C47" s="186"/>
      <c r="D47" s="186"/>
      <c r="E47" s="142">
        <f>SUM(E15:E45)</f>
        <v>65</v>
      </c>
      <c r="F47" s="142">
        <f>SUM(F15:F45)</f>
        <v>6</v>
      </c>
      <c r="G47" s="142">
        <f>SUM(G15:G45)</f>
        <v>50</v>
      </c>
      <c r="H47" s="142">
        <f>SUM(H15:H16)+IF(B17+C17=0,SUM(H21:H42),SUM(H21:H42)*2)</f>
        <v>16</v>
      </c>
      <c r="I47" s="142">
        <f>SUM(I15:I46)</f>
        <v>0</v>
      </c>
      <c r="J47" s="142">
        <f>SUM(J15:J46)</f>
        <v>0</v>
      </c>
      <c r="K47" s="142">
        <f>SUM(K15:K46)</f>
        <v>0</v>
      </c>
      <c r="L47" s="142">
        <f>SUM(L15:L46)</f>
        <v>0</v>
      </c>
      <c r="M47" s="142">
        <f>SUM(M15:M46)</f>
        <v>0</v>
      </c>
      <c r="N47" s="6"/>
      <c r="O47" s="6"/>
      <c r="P47" s="90"/>
      <c r="Q47" s="90"/>
      <c r="R47" s="90"/>
      <c r="S47" s="44"/>
      <c r="Z47" s="85"/>
      <c r="AD47" s="5"/>
      <c r="AE47" s="5"/>
      <c r="AF47" s="5"/>
      <c r="AG47" s="5"/>
      <c r="AH47" s="5"/>
    </row>
    <row r="48" spans="1:34" ht="15" customHeight="1" x14ac:dyDescent="0.25">
      <c r="A48" s="187"/>
      <c r="B48" s="187"/>
      <c r="C48" s="187"/>
      <c r="D48" s="187"/>
      <c r="E48" s="53" t="s">
        <v>52</v>
      </c>
      <c r="F48" s="53" t="s">
        <v>54</v>
      </c>
      <c r="G48" s="53" t="s">
        <v>48</v>
      </c>
      <c r="H48" s="53" t="s">
        <v>51</v>
      </c>
      <c r="I48" s="52" t="s">
        <v>34</v>
      </c>
      <c r="J48" s="52" t="s">
        <v>36</v>
      </c>
      <c r="K48" s="52" t="s">
        <v>37</v>
      </c>
      <c r="L48" s="52" t="s">
        <v>49</v>
      </c>
      <c r="M48" s="52" t="s">
        <v>50</v>
      </c>
      <c r="N48" s="188"/>
      <c r="O48" s="188"/>
      <c r="S48" s="44"/>
      <c r="Z48" s="85"/>
      <c r="AD48" s="5"/>
      <c r="AE48" s="5"/>
      <c r="AF48" s="5"/>
      <c r="AG48" s="5"/>
      <c r="AH48" s="5"/>
    </row>
    <row r="49" spans="1:34" ht="35.1" customHeight="1" x14ac:dyDescent="0.4">
      <c r="A49" s="189" t="s">
        <v>46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Z49" s="85"/>
      <c r="AD49" s="5"/>
      <c r="AE49" s="5"/>
      <c r="AF49" s="5"/>
      <c r="AG49" s="5"/>
      <c r="AH49" s="5"/>
    </row>
    <row r="50" spans="1:34" ht="3" customHeight="1" x14ac:dyDescent="0.25">
      <c r="A50" s="6"/>
      <c r="B50" s="51"/>
      <c r="C50" s="51"/>
      <c r="D50" s="51"/>
      <c r="E50" s="51"/>
      <c r="F50" s="51"/>
      <c r="G50" s="51"/>
      <c r="H50" s="51"/>
      <c r="I50" s="51"/>
      <c r="J50" s="51"/>
      <c r="K50" s="6"/>
      <c r="L50" s="6"/>
      <c r="M50" s="6"/>
      <c r="N50" s="6"/>
      <c r="O50" s="6"/>
      <c r="P50" s="6"/>
      <c r="Q50" s="6"/>
      <c r="R50" s="6"/>
      <c r="Z50" s="85"/>
      <c r="AD50" s="83"/>
      <c r="AE50" s="83"/>
      <c r="AF50" s="83"/>
      <c r="AG50" s="83"/>
      <c r="AH50" s="5"/>
    </row>
    <row r="51" spans="1:34" ht="15" customHeight="1" x14ac:dyDescent="0.25">
      <c r="B51" s="91"/>
      <c r="C51" s="91"/>
      <c r="D51" s="91"/>
      <c r="E51" s="182" t="s">
        <v>369</v>
      </c>
      <c r="G51" s="54"/>
      <c r="H51" s="54"/>
      <c r="I51" s="54"/>
      <c r="J51" s="54"/>
      <c r="K51" s="55"/>
      <c r="L51" s="55"/>
      <c r="M51" s="55"/>
      <c r="N51" s="55"/>
      <c r="P51" s="65"/>
      <c r="Q51" s="57"/>
      <c r="Z51" s="85"/>
      <c r="AD51" s="5"/>
      <c r="AE51" s="5"/>
      <c r="AF51" s="5"/>
      <c r="AG51" s="5"/>
      <c r="AH51" s="5"/>
    </row>
    <row r="52" spans="1:34" ht="15" customHeight="1" x14ac:dyDescent="0.25">
      <c r="A52" t="s">
        <v>9</v>
      </c>
      <c r="B52" s="91" t="s">
        <v>24</v>
      </c>
      <c r="C52" s="91" t="s">
        <v>25</v>
      </c>
      <c r="D52" s="91" t="s">
        <v>47</v>
      </c>
      <c r="E52" s="182"/>
      <c r="G52" s="54"/>
      <c r="H52" s="54"/>
      <c r="I52" s="54"/>
      <c r="J52" s="54"/>
      <c r="K52" s="55"/>
      <c r="L52" s="55"/>
      <c r="M52" s="55"/>
      <c r="N52" s="55"/>
      <c r="P52" s="65"/>
      <c r="Q52" s="57"/>
      <c r="Z52" s="85"/>
      <c r="AD52" s="5"/>
      <c r="AE52" s="5"/>
      <c r="AF52" s="5"/>
      <c r="AG52" s="5"/>
      <c r="AH52" s="5"/>
    </row>
    <row r="53" spans="1:34" ht="15" customHeight="1" x14ac:dyDescent="0.25">
      <c r="A53" t="s">
        <v>12</v>
      </c>
      <c r="B53" s="91"/>
      <c r="C53" s="91"/>
      <c r="D53" s="91"/>
      <c r="E53" s="18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57"/>
      <c r="Z53" s="85"/>
      <c r="AD53" s="5"/>
      <c r="AE53" s="5"/>
      <c r="AF53" s="5"/>
      <c r="AG53" s="5"/>
      <c r="AH53" s="5"/>
    </row>
    <row r="54" spans="1:34" ht="15" customHeight="1" x14ac:dyDescent="0.25">
      <c r="A54" t="s">
        <v>13</v>
      </c>
      <c r="B54" s="91"/>
      <c r="C54" s="91"/>
      <c r="D54" s="91"/>
      <c r="E54" s="18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57"/>
      <c r="Z54" s="85"/>
      <c r="AA54" s="87"/>
      <c r="AB54" s="88"/>
      <c r="AC54" s="88"/>
      <c r="AD54" s="5"/>
      <c r="AE54" s="5"/>
      <c r="AF54" s="5"/>
      <c r="AG54" s="5"/>
      <c r="AH54" s="5"/>
    </row>
    <row r="55" spans="1:34" ht="15" customHeight="1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57"/>
      <c r="Z55" s="85"/>
      <c r="AB55" s="88"/>
      <c r="AC55" s="88"/>
      <c r="AD55" s="5"/>
      <c r="AE55" s="5"/>
      <c r="AF55" s="5"/>
      <c r="AG55" s="5"/>
      <c r="AH55" s="5"/>
    </row>
    <row r="56" spans="1:34" ht="15" customHeight="1" x14ac:dyDescent="0.2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57"/>
      <c r="Z56" s="85"/>
      <c r="AB56" s="88"/>
      <c r="AC56" s="88"/>
      <c r="AD56" s="5"/>
      <c r="AE56" s="5"/>
      <c r="AF56" s="5"/>
      <c r="AG56" s="5"/>
      <c r="AH56" s="5"/>
    </row>
    <row r="57" spans="1:34" ht="15" customHeight="1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57"/>
      <c r="Z57" s="85"/>
      <c r="AA57" s="86"/>
      <c r="AB57" s="86"/>
      <c r="AC57" s="86"/>
      <c r="AD57" s="5"/>
      <c r="AE57" s="5"/>
      <c r="AF57" s="5"/>
      <c r="AG57" s="5"/>
      <c r="AH57" s="5"/>
    </row>
    <row r="58" spans="1:34" ht="15" customHeight="1" x14ac:dyDescent="0.25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57"/>
      <c r="Z58" s="85"/>
      <c r="AA58" s="86"/>
      <c r="AB58" s="86"/>
      <c r="AC58" s="86"/>
    </row>
    <row r="59" spans="1:34" ht="15" customHeight="1" x14ac:dyDescent="0.25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57"/>
      <c r="Z59" s="85"/>
      <c r="AA59" s="86"/>
      <c r="AB59" s="86"/>
      <c r="AC59" s="86"/>
    </row>
    <row r="60" spans="1:34" ht="1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57"/>
      <c r="Z60" s="85"/>
      <c r="AA60" s="87"/>
      <c r="AB60" s="88"/>
      <c r="AC60" s="88"/>
    </row>
    <row r="61" spans="1:34" ht="1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57"/>
      <c r="Z61" s="5"/>
      <c r="AA61" s="87"/>
      <c r="AB61" s="88"/>
      <c r="AC61" s="88"/>
    </row>
    <row r="62" spans="1:34" ht="15" customHeight="1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57"/>
      <c r="Z62" s="5"/>
      <c r="AA62" s="87"/>
      <c r="AB62" s="88"/>
      <c r="AC62" s="88"/>
    </row>
    <row r="63" spans="1:34" ht="15" customHeight="1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57"/>
      <c r="Z63" s="5"/>
      <c r="AA63" s="84"/>
      <c r="AB63" s="85"/>
      <c r="AC63" s="85"/>
    </row>
    <row r="64" spans="1:34" ht="15" customHeight="1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57"/>
      <c r="Z64" s="5"/>
      <c r="AA64" s="84"/>
      <c r="AB64" s="85"/>
      <c r="AC64" s="85"/>
    </row>
    <row r="65" spans="1:29" ht="15" customHeight="1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57"/>
      <c r="Z65" s="5"/>
      <c r="AA65" s="85"/>
      <c r="AB65" s="85"/>
      <c r="AC65" s="85"/>
    </row>
    <row r="66" spans="1:29" ht="15" customHeight="1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57"/>
      <c r="Z66" s="5"/>
      <c r="AA66" s="59"/>
      <c r="AB66" s="59"/>
      <c r="AC66" s="59"/>
    </row>
    <row r="67" spans="1:29" ht="15" customHeight="1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57"/>
      <c r="AA67" s="59"/>
      <c r="AB67" s="59"/>
      <c r="AC67" s="59"/>
    </row>
    <row r="68" spans="1:29" ht="37.5" customHeight="1" x14ac:dyDescent="0.45">
      <c r="A68" s="193" t="s">
        <v>484</v>
      </c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AA68" s="59"/>
      <c r="AB68" s="59"/>
      <c r="AC68" s="59"/>
    </row>
    <row r="69" spans="1:29" ht="15" customHeight="1" x14ac:dyDescent="0.25">
      <c r="A69" s="6"/>
      <c r="B69" s="51"/>
      <c r="C69" s="51"/>
      <c r="D69" s="51"/>
      <c r="E69" s="51"/>
      <c r="F69" s="51"/>
      <c r="G69" s="51"/>
      <c r="H69" s="51"/>
      <c r="I69" s="51"/>
      <c r="J69" s="51"/>
      <c r="K69" s="6"/>
      <c r="L69" s="6"/>
      <c r="M69" s="6"/>
      <c r="N69" s="6"/>
      <c r="O69" s="6"/>
      <c r="P69" s="6"/>
      <c r="Q69" s="6"/>
      <c r="R69" s="6"/>
    </row>
    <row r="70" spans="1:29" ht="15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57"/>
    </row>
    <row r="71" spans="1:29" ht="15" customHeight="1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57"/>
    </row>
    <row r="72" spans="1:29" ht="15" customHeight="1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57"/>
    </row>
    <row r="73" spans="1:29" ht="15" customHeight="1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57"/>
    </row>
    <row r="74" spans="1:29" ht="15" customHeight="1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57"/>
    </row>
    <row r="75" spans="1:29" ht="15" customHeight="1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57"/>
    </row>
    <row r="76" spans="1:29" ht="15" customHeight="1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57"/>
    </row>
    <row r="77" spans="1:29" ht="15" customHeight="1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57"/>
    </row>
    <row r="78" spans="1:29" ht="15" customHeight="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57"/>
    </row>
    <row r="79" spans="1:29" ht="15" customHeight="1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57"/>
    </row>
    <row r="80" spans="1:29" ht="15" customHeight="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57"/>
    </row>
    <row r="81" spans="1:17" ht="15" customHeight="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57"/>
    </row>
    <row r="82" spans="1:17" ht="15" customHeight="1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57"/>
    </row>
    <row r="83" spans="1:17" ht="15" customHeight="1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57"/>
    </row>
    <row r="84" spans="1:17" ht="15" customHeight="1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57"/>
    </row>
    <row r="85" spans="1:17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</row>
    <row r="86" spans="1:17" ht="2.1" customHeight="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</row>
    <row r="87" spans="1:17" ht="15" customHeight="1" x14ac:dyDescent="0.25"/>
    <row r="88" spans="1:17" ht="15" customHeight="1" x14ac:dyDescent="0.25"/>
    <row r="89" spans="1:17" ht="15" customHeight="1" x14ac:dyDescent="0.25"/>
    <row r="90" spans="1:17" ht="15" customHeight="1" x14ac:dyDescent="0.25"/>
    <row r="91" spans="1:17" ht="15" customHeight="1" x14ac:dyDescent="0.25"/>
    <row r="92" spans="1:17" ht="15" customHeight="1" x14ac:dyDescent="0.25"/>
    <row r="93" spans="1:17" ht="15" customHeight="1" x14ac:dyDescent="0.25"/>
    <row r="94" spans="1:17" ht="15" customHeight="1" x14ac:dyDescent="0.25"/>
    <row r="95" spans="1:17" ht="15" customHeight="1" x14ac:dyDescent="0.25"/>
    <row r="96" spans="1:17" ht="15" customHeight="1" x14ac:dyDescent="0.25"/>
    <row r="97" ht="15" customHeight="1" x14ac:dyDescent="0.25"/>
    <row r="98" ht="15" customHeight="1" x14ac:dyDescent="0.25"/>
    <row r="258" spans="1:2" x14ac:dyDescent="0.25">
      <c r="A258" s="2"/>
      <c r="B258" s="2"/>
    </row>
    <row r="259" spans="1:2" x14ac:dyDescent="0.25">
      <c r="A259" s="2"/>
      <c r="B259" s="2"/>
    </row>
    <row r="260" spans="1:2" x14ac:dyDescent="0.25">
      <c r="A260" s="2"/>
      <c r="B260" s="2"/>
    </row>
    <row r="261" spans="1:2" x14ac:dyDescent="0.25">
      <c r="A261" s="2"/>
      <c r="B261" s="2"/>
    </row>
    <row r="262" spans="1:2" x14ac:dyDescent="0.25">
      <c r="A262" s="2"/>
      <c r="B262" s="2"/>
    </row>
    <row r="263" spans="1:2" x14ac:dyDescent="0.25">
      <c r="A263" s="2"/>
      <c r="B263" s="2"/>
    </row>
    <row r="264" spans="1:2" x14ac:dyDescent="0.25">
      <c r="A264" s="2"/>
      <c r="B264" s="2"/>
    </row>
    <row r="265" spans="1:2" x14ac:dyDescent="0.25">
      <c r="A265" s="2"/>
      <c r="B265" s="2"/>
    </row>
    <row r="266" spans="1:2" x14ac:dyDescent="0.25">
      <c r="A266" s="2"/>
      <c r="B266" s="2"/>
    </row>
    <row r="267" spans="1:2" x14ac:dyDescent="0.25">
      <c r="A267" s="2"/>
      <c r="B267" s="2"/>
    </row>
    <row r="268" spans="1:2" x14ac:dyDescent="0.25">
      <c r="A268" s="2"/>
      <c r="B268" s="2"/>
    </row>
    <row r="269" spans="1:2" x14ac:dyDescent="0.25">
      <c r="A269" s="2"/>
      <c r="B269" s="2"/>
    </row>
    <row r="270" spans="1:2" x14ac:dyDescent="0.25">
      <c r="A270" s="2"/>
      <c r="B270" s="2"/>
    </row>
    <row r="271" spans="1:2" x14ac:dyDescent="0.25">
      <c r="A271" s="2"/>
      <c r="B271" s="2"/>
    </row>
    <row r="272" spans="1:2" x14ac:dyDescent="0.25">
      <c r="A272" s="2"/>
      <c r="B272" s="2"/>
    </row>
    <row r="273" spans="1:2" x14ac:dyDescent="0.25">
      <c r="A273" s="2"/>
      <c r="B273" s="2"/>
    </row>
    <row r="274" spans="1:2" x14ac:dyDescent="0.25">
      <c r="A274" s="2"/>
      <c r="B274" s="2"/>
    </row>
    <row r="275" spans="1:2" x14ac:dyDescent="0.25">
      <c r="A275" s="2"/>
      <c r="B275" s="2"/>
    </row>
    <row r="276" spans="1:2" x14ac:dyDescent="0.25">
      <c r="A276" s="2"/>
      <c r="B276" s="2"/>
    </row>
    <row r="277" spans="1:2" x14ac:dyDescent="0.25">
      <c r="A277" s="2"/>
      <c r="B277" s="2"/>
    </row>
    <row r="278" spans="1:2" x14ac:dyDescent="0.25">
      <c r="A278" s="2"/>
      <c r="B278" s="2"/>
    </row>
    <row r="279" spans="1:2" x14ac:dyDescent="0.25">
      <c r="A279" s="2"/>
      <c r="B279" s="2"/>
    </row>
    <row r="280" spans="1:2" x14ac:dyDescent="0.25">
      <c r="A280" s="2"/>
      <c r="B280" s="2"/>
    </row>
    <row r="281" spans="1:2" x14ac:dyDescent="0.25">
      <c r="A281" s="2"/>
      <c r="B281" s="2"/>
    </row>
    <row r="282" spans="1:2" x14ac:dyDescent="0.25">
      <c r="A282" s="2"/>
      <c r="B282" s="2"/>
    </row>
    <row r="283" spans="1:2" x14ac:dyDescent="0.25">
      <c r="A283" s="2"/>
      <c r="B283" s="2"/>
    </row>
    <row r="284" spans="1:2" x14ac:dyDescent="0.25">
      <c r="A284" s="2"/>
      <c r="B284" s="2"/>
    </row>
    <row r="285" spans="1:2" x14ac:dyDescent="0.25">
      <c r="A285" s="2"/>
      <c r="B285" s="2"/>
    </row>
    <row r="286" spans="1:2" x14ac:dyDescent="0.25">
      <c r="A286" s="2"/>
      <c r="B286" s="2"/>
    </row>
    <row r="287" spans="1:2" x14ac:dyDescent="0.25">
      <c r="A287" s="2"/>
      <c r="B287" s="2"/>
    </row>
    <row r="288" spans="1:2" x14ac:dyDescent="0.25">
      <c r="A288" s="2"/>
      <c r="B288" s="2"/>
    </row>
    <row r="289" spans="1:2" x14ac:dyDescent="0.25">
      <c r="A289" s="2"/>
      <c r="B289" s="2"/>
    </row>
    <row r="290" spans="1:2" x14ac:dyDescent="0.25">
      <c r="A290" s="2"/>
      <c r="B290" s="2"/>
    </row>
    <row r="291" spans="1:2" x14ac:dyDescent="0.25">
      <c r="A291" s="2"/>
      <c r="B291" s="2"/>
    </row>
    <row r="292" spans="1:2" x14ac:dyDescent="0.25">
      <c r="A292" s="2"/>
      <c r="B292" s="2"/>
    </row>
    <row r="293" spans="1:2" x14ac:dyDescent="0.25">
      <c r="A293" s="2"/>
      <c r="B293" s="2"/>
    </row>
    <row r="294" spans="1:2" x14ac:dyDescent="0.25">
      <c r="A294" s="2"/>
      <c r="B294" s="2"/>
    </row>
    <row r="295" spans="1:2" x14ac:dyDescent="0.25">
      <c r="A295" s="2"/>
      <c r="B295" s="2"/>
    </row>
    <row r="296" spans="1:2" x14ac:dyDescent="0.25">
      <c r="A296" s="2"/>
      <c r="B296" s="2"/>
    </row>
    <row r="297" spans="1:2" x14ac:dyDescent="0.25">
      <c r="A297" s="2"/>
      <c r="B297" s="2"/>
    </row>
    <row r="298" spans="1:2" x14ac:dyDescent="0.25">
      <c r="A298" s="2"/>
      <c r="B298" s="2"/>
    </row>
    <row r="299" spans="1:2" x14ac:dyDescent="0.25">
      <c r="A299" s="2"/>
      <c r="B299" s="2"/>
    </row>
    <row r="300" spans="1:2" x14ac:dyDescent="0.25">
      <c r="A300" s="2"/>
      <c r="B300" s="2"/>
    </row>
    <row r="301" spans="1:2" x14ac:dyDescent="0.25">
      <c r="A301" s="2"/>
      <c r="B301" s="2"/>
    </row>
  </sheetData>
  <mergeCells count="24">
    <mergeCell ref="A68:R68"/>
    <mergeCell ref="A1:R1"/>
    <mergeCell ref="A4:B4"/>
    <mergeCell ref="G4:H4"/>
    <mergeCell ref="C4:D4"/>
    <mergeCell ref="E4:F4"/>
    <mergeCell ref="O4:P4"/>
    <mergeCell ref="K4:L4"/>
    <mergeCell ref="Q3:Q44"/>
    <mergeCell ref="O13:P14"/>
    <mergeCell ref="I13:M13"/>
    <mergeCell ref="M4:N4"/>
    <mergeCell ref="B13:C13"/>
    <mergeCell ref="D13:E13"/>
    <mergeCell ref="F13:F14"/>
    <mergeCell ref="G13:G14"/>
    <mergeCell ref="H13:H14"/>
    <mergeCell ref="E51:E52"/>
    <mergeCell ref="N46:R46"/>
    <mergeCell ref="E53:E54"/>
    <mergeCell ref="A47:D48"/>
    <mergeCell ref="N48:O48"/>
    <mergeCell ref="A49:R49"/>
    <mergeCell ref="A46:H46"/>
  </mergeCells>
  <pageMargins left="0.7" right="0.7" top="0.75" bottom="0.75" header="0.3" footer="0.3"/>
  <pageSetup paperSize="9" orientation="portrait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BDD!$A$16:$A$165</xm:f>
          </x14:formula1>
          <xm:sqref>C4:D4</xm:sqref>
        </x14:dataValidation>
        <x14:dataValidation type="list" errorStyle="warning" allowBlank="1" showInputMessage="1" showErrorMessage="1" errorTitle="Données saisies non valides" error="Sélectionnez une option dans la liste déroulante" prompt="Choisissez votre style de jeu / tatou">
          <x14:formula1>
            <xm:f>BDD!$A$5:$A$13</xm:f>
          </x14:formula1>
          <xm:sqref>I3:K3</xm:sqref>
        </x14:dataValidation>
        <x14:dataValidation type="list" allowBlank="1" showInputMessage="1" showErrorMessage="1">
          <x14:formula1>
            <xm:f>BDD!$A$5:$A$13</xm:f>
          </x14:formula1>
          <xm:sqref>G4:H4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C000"/>
  </sheetPr>
  <dimension ref="A1:AA120"/>
  <sheetViews>
    <sheetView tabSelected="1" zoomScaleNormal="100" workbookViewId="0">
      <selection activeCell="D39" sqref="D39"/>
    </sheetView>
  </sheetViews>
  <sheetFormatPr baseColWidth="10" defaultColWidth="9.140625" defaultRowHeight="15" x14ac:dyDescent="0.25"/>
  <cols>
    <col min="1" max="1" width="4.5703125" customWidth="1"/>
    <col min="2" max="2" width="10.7109375" customWidth="1"/>
    <col min="3" max="5" width="17.7109375" customWidth="1"/>
    <col min="6" max="8" width="5.7109375" customWidth="1"/>
    <col min="9" max="9" width="7.28515625" hidden="1" customWidth="1"/>
    <col min="10" max="12" width="12.7109375" customWidth="1"/>
  </cols>
  <sheetData>
    <row r="1" spans="1:27" ht="23.25" x14ac:dyDescent="0.25">
      <c r="A1" s="216" t="s">
        <v>529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89"/>
    </row>
    <row r="2" spans="1:27" ht="2.1" customHeight="1" x14ac:dyDescent="0.25">
      <c r="A2" s="74"/>
      <c r="B2" s="75"/>
      <c r="C2" s="75"/>
      <c r="D2" s="75"/>
      <c r="E2" s="81"/>
      <c r="F2" s="81"/>
      <c r="G2" s="81"/>
      <c r="H2" s="81"/>
      <c r="I2" s="81"/>
      <c r="J2" s="75"/>
      <c r="K2" s="143"/>
      <c r="L2" s="143"/>
      <c r="M2" s="168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89"/>
    </row>
    <row r="3" spans="1:27" ht="15" customHeight="1" x14ac:dyDescent="0.25">
      <c r="A3" s="165"/>
      <c r="B3" s="224" t="s">
        <v>525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168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89"/>
    </row>
    <row r="4" spans="1:27" ht="15" customHeight="1" x14ac:dyDescent="0.25">
      <c r="A4" s="163"/>
      <c r="B4" s="223" t="s">
        <v>528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168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89"/>
    </row>
    <row r="5" spans="1:27" ht="15" customHeight="1" x14ac:dyDescent="0.25">
      <c r="A5" s="166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168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89"/>
    </row>
    <row r="6" spans="1:27" ht="15" customHeight="1" x14ac:dyDescent="0.25">
      <c r="A6" s="228"/>
      <c r="B6" s="151"/>
      <c r="C6" s="250" t="s">
        <v>374</v>
      </c>
      <c r="D6" s="250" t="s">
        <v>375</v>
      </c>
      <c r="E6" s="250" t="s">
        <v>376</v>
      </c>
      <c r="F6" s="253" t="s">
        <v>515</v>
      </c>
      <c r="G6" s="254"/>
      <c r="H6" s="255"/>
      <c r="I6" s="149"/>
      <c r="J6" s="262" t="s">
        <v>506</v>
      </c>
      <c r="K6" s="244" t="s">
        <v>507</v>
      </c>
      <c r="L6" s="245"/>
      <c r="M6" s="168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89"/>
    </row>
    <row r="7" spans="1:27" ht="8.1" customHeight="1" x14ac:dyDescent="0.25">
      <c r="A7" s="229"/>
      <c r="B7" s="152"/>
      <c r="C7" s="251"/>
      <c r="D7" s="251"/>
      <c r="E7" s="251"/>
      <c r="F7" s="256"/>
      <c r="G7" s="257"/>
      <c r="H7" s="258"/>
      <c r="I7" s="149"/>
      <c r="J7" s="263"/>
      <c r="K7" s="242" t="s">
        <v>373</v>
      </c>
      <c r="L7" s="243" t="s">
        <v>445</v>
      </c>
      <c r="M7" s="168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89"/>
    </row>
    <row r="8" spans="1:27" ht="8.1" customHeight="1" x14ac:dyDescent="0.25">
      <c r="A8" s="229"/>
      <c r="B8" s="153"/>
      <c r="C8" s="252"/>
      <c r="D8" s="252"/>
      <c r="E8" s="252"/>
      <c r="F8" s="259"/>
      <c r="G8" s="260"/>
      <c r="H8" s="261"/>
      <c r="I8" s="150"/>
      <c r="J8" s="264"/>
      <c r="K8" s="242"/>
      <c r="L8" s="243"/>
      <c r="M8" s="168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89"/>
    </row>
    <row r="9" spans="1:27" ht="0.95" customHeight="1" x14ac:dyDescent="0.25">
      <c r="A9" s="229"/>
      <c r="B9" s="154"/>
      <c r="C9" s="148"/>
      <c r="D9" s="148"/>
      <c r="E9" s="148"/>
      <c r="F9" s="148"/>
      <c r="G9" s="148"/>
      <c r="H9" s="148"/>
      <c r="I9" s="148"/>
      <c r="J9" s="148"/>
      <c r="K9" s="146"/>
      <c r="L9" s="144"/>
      <c r="M9" s="168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89"/>
    </row>
    <row r="10" spans="1:27" s="2" customFormat="1" ht="18" customHeight="1" x14ac:dyDescent="0.25">
      <c r="A10" s="229"/>
      <c r="B10" s="180" t="s">
        <v>15</v>
      </c>
      <c r="C10" s="156"/>
      <c r="D10" s="156"/>
      <c r="E10" s="156"/>
      <c r="F10" s="156">
        <f>IF(C10="casquette",1,IF(C10="casque",2,IF(C10="casque militaire",3,IF(C10="masque",4,IF(C10="diadème",5,IF(C10="cagoule",6,IF(C10="chapeau",7,(IF(C10="fronteau",8,IF(C10="bandana",9,IF(C10="couronne",10,0)))))))))))</f>
        <v>0</v>
      </c>
      <c r="G10" s="156">
        <f>IF(D10="endurci",1,IF(D10="renforcé",2,IF(D10="serviable",3,IF(D10="chic",4,IF(D10="élégant",5,IF(D10="cornu",6,IF(D10="malicieux",7,(IF(D10="paresseux",8,IF(D10="mortel",9,IF(D10="guerrier",10,IF(D10="magnétique",11,IF(D10="sanglant",12,IF(D10="splendide",13,IF(D10="pare-balles",14,IF(D10="chamaniste",15,IF(D10="tigre",16,IF(D10="assaut",17,(IF(D10="runique",18,IF(D10="rituel",19,0)))))))))))))))))))))</f>
        <v>0</v>
      </c>
      <c r="H10" s="156">
        <f>IF(E10="explorateur",1,IF(E10="précaution",2,IF(E10="endurance",3,IF(E10="berger",4,IF(E10="toxicomane",5,IF(E10="protection",6,IF(E10="sens",7,(IF(E10="prophète",8,IF(E10="punition",9,IF(E10="gladiateur",10,IF(E10="sang",11,IF(E10="carapace de tortue",12,IF(E10="soleil",13,IF(E10="adrénaline",14,IF(E10="précognition",15,IF(E10="écaille de dragon",16,IF(E10="puissance",17,(IF(E10="magie",18,0))))))))))))))))))))</f>
        <v>0</v>
      </c>
      <c r="I10" s="156">
        <f>((((F10*F10)/11)+((G10*G10)/20)+((H10*H10)/19))*750)-8000</f>
        <v>-8000</v>
      </c>
      <c r="J10" s="157">
        <f>IF(I10&gt;0, I10, 0)</f>
        <v>0</v>
      </c>
      <c r="K10" s="147">
        <f>L10-(L10/100)*35</f>
        <v>0</v>
      </c>
      <c r="L10" s="145">
        <f>J11</f>
        <v>0</v>
      </c>
      <c r="M10" s="168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89"/>
    </row>
    <row r="11" spans="1:27" s="2" customFormat="1" ht="2.1" customHeight="1" x14ac:dyDescent="0.25">
      <c r="A11" s="229"/>
      <c r="B11" s="217"/>
      <c r="C11" s="218"/>
      <c r="D11" s="218"/>
      <c r="E11" s="219"/>
      <c r="F11" s="178">
        <f>IF(C10="casquette",1,IF(C10="casque",1,IF(C10="casque militaire",1,IF(C10="masque",3,IF(C10="diadème",4,IF(C10="cagoule",5,IF(C10="chapeau",6,(IF(C10="fronteau",8,IF(C10="bandana",8,IF(C10="couronne",10,0)))))))))))</f>
        <v>0</v>
      </c>
      <c r="G11" s="178">
        <f>IF(D10="endurci",1,IF(D10="renforcé",1,IF(D10="serviable",1,IF(D10="chic",1,IF(D10="élégant",3,IF(D10="cornu",4,IF(D10="malicieux",5,(IF(D10="paresseux",5,IF(D10="mortel",9,IF(D10="guerrier",10,IF(D10="magnétique",10,IF(D10="sanglant",14,IF(D10="splendide",16,IF(D10="pare-balles",16,IF(D10="chamaniste",19,IF(D10="tigre",22,IF(D10="assaut",24,(IF(D10="runique",28,IF(D10="rituel",30,0)))))))))))))))))))))</f>
        <v>0</v>
      </c>
      <c r="H11" s="178">
        <f>IF(E10="explorateur",1,IF(E10="précaution",1,IF(E10="endurance",1,IF(E10="berger",4,IF(E10="toxicomane",3,IF(E10="protection",3,IF(E10="sens",5,(IF(E10="prophète",5,IF(E10="punition",8,IF(E10="gladiateur",10,IF(E10="sang",10,IF(E10="carapace de tortue",12,IF(E10="soleil",15,IF(E10="adrénaline",19,IF(E10="précognition",20,IF(E10="écaille de dragon",18,IF(E10="puissance",20,(IF(E10="magie",24,0))))))))))))))))))))</f>
        <v>0</v>
      </c>
      <c r="I11" s="178">
        <f>((((F11*F11)/11)+((G11*G11)/20)+((H11*H11)/19))*750)-8000</f>
        <v>-8000</v>
      </c>
      <c r="J11" s="179">
        <f t="shared" ref="J11:J29" si="0">IF(I11&gt;0, I11, 0)</f>
        <v>0</v>
      </c>
      <c r="K11" s="158"/>
      <c r="L11" s="159"/>
      <c r="M11" s="168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89"/>
    </row>
    <row r="12" spans="1:27" s="2" customFormat="1" ht="18" customHeight="1" x14ac:dyDescent="0.25">
      <c r="A12" s="229"/>
      <c r="B12" s="155" t="s">
        <v>16</v>
      </c>
      <c r="C12" s="33"/>
      <c r="D12" s="33"/>
      <c r="E12" s="33"/>
      <c r="F12" s="33">
        <f>IF(C12="t-shirt",1,IF(C12="veste",2,IF(C12="veston",3,IF(C12="gilet",4,IF(C12="corset",5,IF(C12="cape",6,IF(C12="smoking",7,(IF(C12="haubert",8,IF(C12="armure en plate",9,IF(C12="pleine armure",10,0)))))))))))</f>
        <v>0</v>
      </c>
      <c r="G12" s="33">
        <f>IF(D12="renforcé",1,IF(D12="clouté",2,IF(D12="dominateur",3,IF(D12="léger",4,IF(D12="écailleux",5,IF(D12="en plate",6,IF(D12="guerrier",7,(IF(D12="flexible",8,IF(D12="sanglant",9,IF(D12="chasseur",10,IF(D12="chamaniste",11,IF(D12="pare-balles",12,IF(D12="tigre",13,IF(D12="elfe",14,IF(D12="runique",15,IF(D12="mortel",16,0)))))))))))))))))</f>
        <v>0</v>
      </c>
      <c r="H12" s="33">
        <f>IF(E12="voleur",1,IF(E12="adepte",2,IF(E12="garde",3,IF(E12="athlète",4,IF(E12="toxicomane",5,IF(E12="maître d'épée",6,IF(E12="tueur",7,(IF(E12="gardien",8,IF(E12="cobra",9,IF(E12="carapace de tortue",10,IF(E12="esquive",11,IF(E12="pillard",12,IF(E12="maître",13,IF(E12="adrénaline",14,IF(E12="centurion",15,IF(E12="résistance",16,IF(E12="caligula",17,(IF(E12="semeur de la mort",18,IF(E12="vitesse",19,(IF(E12="orchidée",20,0)))))))))))))))))))))))</f>
        <v>0</v>
      </c>
      <c r="I12" s="33">
        <f>((((F12*F12)/11)+((G12*G12)/17)+((H12*H12)/21))*750)-7000</f>
        <v>-7000</v>
      </c>
      <c r="J12" s="157">
        <f t="shared" si="0"/>
        <v>0</v>
      </c>
      <c r="K12" s="172">
        <f t="shared" ref="K12" si="1">L12-(L12/100)*25</f>
        <v>0</v>
      </c>
      <c r="L12" s="173">
        <f>J13</f>
        <v>0</v>
      </c>
      <c r="M12" s="168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89"/>
    </row>
    <row r="13" spans="1:27" s="2" customFormat="1" ht="2.1" customHeight="1" x14ac:dyDescent="0.25">
      <c r="A13" s="229"/>
      <c r="B13" s="217"/>
      <c r="C13" s="218"/>
      <c r="D13" s="218"/>
      <c r="E13" s="219"/>
      <c r="F13" s="178">
        <f>IF(C12="t-shirt",1,IF(C12="veste",1,IF(C12="veston",1,IF(C12="gilet",2,IF(C12="corset",4,IF(C12="cape",10,IF(C12="smoking",7,(IF(C12="haubert",7,IF(C12="armure en plate",7,IF(C12="pleine armure",7,0)))))))))))</f>
        <v>0</v>
      </c>
      <c r="G13" s="178">
        <f>IF(D12="renforcé",1,IF(D12="clouté",1,IF(D12="dominateur",3,IF(D12="léger",4,IF(D12="écailleux",6,IF(D12="en plate",9,IF(D12="guerrier",6,(IF(D12="flexible",8,IF(D12="sanglant",10,IF(D12="chasseur",12,IF(D12="chamaniste",15,IF(D12="pare-balles",14,IF(D12="tigre",18,IF(D12="elfe",20,IF(D12="runique",22,IF(D12="mortel",27,0)))))))))))))))))</f>
        <v>0</v>
      </c>
      <c r="H13" s="178">
        <f>IF(E12="voleur",1,IF(E12="adepte",1,IF(E12="garde",1,IF(E12="athlète",2,IF(E12="toxicomane",2,IF(E12="maître d'épée",3,IF(E12="tueur",6,(IF(E12="gardien",5,IF(E12="cobra",7,IF(E12="carapace de tortue",8,IF(E12="esquive",8,IF(E12="pillard",11,IF(E12="maître",12,IF(E12="adrénaline",11,IF(E12="centurion",14,IF(E12="résistance",15,IF(E12="caligula",17,(IF(E12="semeur de la mort",22,IF(E12="vitesse",23,(IF(E12="orchidée",25,0)))))))))))))))))))))))</f>
        <v>0</v>
      </c>
      <c r="I13" s="178">
        <f>((((F13*F13)/11)+((G13*G13)/17)+((H13*H13)/21))*750)-7000</f>
        <v>-7000</v>
      </c>
      <c r="J13" s="179">
        <f t="shared" si="0"/>
        <v>0</v>
      </c>
      <c r="K13" s="158"/>
      <c r="L13" s="159"/>
      <c r="M13" s="168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89"/>
    </row>
    <row r="14" spans="1:27" s="2" customFormat="1" ht="18" customHeight="1" x14ac:dyDescent="0.25">
      <c r="A14" s="229"/>
      <c r="B14" s="155" t="s">
        <v>17</v>
      </c>
      <c r="C14" s="156"/>
      <c r="D14" s="156"/>
      <c r="E14" s="156"/>
      <c r="F14" s="156">
        <f>IF(C14="short",1,IF(C14="pantalon",2,IF(C14="jupe",3,IF(C14="kilt",4,0))))</f>
        <v>0</v>
      </c>
      <c r="G14" s="156">
        <f>IF(D14="court",1,IF(D14="piqué",2,IF(D14="léger",3,IF(D14="renforcé",4,IF(D14="satiné",5,IF(D14="clouté",6,IF(D14="pare-balles",7,(IF(D14="flexible",8,IF(D14="épineux",9,IF(D14="chamaniste",10,IF(D14="sanglant",11,IF(D14="elfe",12,IF(D14="tigre",13,IF(D14="blindé",14,IF(D14="composite",15,IF(D14="runique",16,IF(D14="mortel",17,0))))))))))))))))))</f>
        <v>0</v>
      </c>
      <c r="H14" s="156">
        <f>IF(E14="brigand",1,IF(E14="contrebandier",2,IF(E14="toxicomane",3,IF(E14="athlète",4,IF(E14="gestes muets",5,IF(E14="esquive",6,IF(E14="réserve",7,(IF(E14="soleil",8,IF(E14="trafiquant",9,IF(E14="berger",10,IF(E14="chasseur d'ombres",11,IF(E14="serpent",12,IF(E14="incas",13,IF(E14="orienteur",14,IF(E14="nuit",15,0))))))))))))))))</f>
        <v>0</v>
      </c>
      <c r="I14" s="156">
        <f>((((F14*F14)/5)+((G14*G14)/18)+((H14*H14)/16))*750)-2500</f>
        <v>-2500</v>
      </c>
      <c r="J14" s="157">
        <f t="shared" si="0"/>
        <v>0</v>
      </c>
      <c r="K14" s="147">
        <f t="shared" ref="K14" si="2">L14-(L14/100)*25</f>
        <v>0</v>
      </c>
      <c r="L14" s="145">
        <f>J15</f>
        <v>0</v>
      </c>
      <c r="M14" s="168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89"/>
    </row>
    <row r="15" spans="1:27" s="2" customFormat="1" ht="2.1" customHeight="1" x14ac:dyDescent="0.25">
      <c r="A15" s="229"/>
      <c r="B15" s="217"/>
      <c r="C15" s="218"/>
      <c r="D15" s="218"/>
      <c r="E15" s="219"/>
      <c r="F15" s="178">
        <f>IF(C14="short",2,IF(C14="pantalon",1,IF(C14="jupe",4,IF(C14="kilt",4,0))))</f>
        <v>0</v>
      </c>
      <c r="G15" s="178">
        <f>IF(D14="court",1,IF(D14="piqué",1,IF(D14="léger",3,IF(D14="renforcé",1,IF(D14="satiné",3,IF(D14="clouté",3,IF(D14="pare-balles",5,(IF(D14="flexible",8,IF(D14="épineux",8,IF(D14="chamaniste",11,IF(D14="sanglant",12,IF(D14="elfe",15,IF(D14="tigre",15,IF(D14="blindé",15,IF(D14="composite",18,IF(D14="runique",22,IF(D14="mortel",25,0))))))))))))))))))</f>
        <v>0</v>
      </c>
      <c r="H15" s="178">
        <f>IF(E14="brigand",1,IF(E14="contrebandier",1,IF(E14="toxicomane",1,IF(E14="athlète",2,IF(E14="gestes muets",3,IF(E14="esquive",8,IF(E14="réserve",6,(IF(E14="soleil",8,IF(E14="trafiquant",7,IF(E14="berger",13,IF(E14="chasseur d'ombres",11,IF(E14="serpent",12,IF(E14="incas",15,IF(E14="orienteur",17,IF(E14="nuit",20,0))))))))))))))))</f>
        <v>0</v>
      </c>
      <c r="I15" s="178">
        <f>((((F15*F15)/5)+((G15*G15)/18)+((H15*H15)/16))*750)-2500</f>
        <v>-2500</v>
      </c>
      <c r="J15" s="179">
        <f t="shared" si="0"/>
        <v>0</v>
      </c>
      <c r="K15" s="158"/>
      <c r="L15" s="159"/>
      <c r="M15" s="168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89"/>
    </row>
    <row r="16" spans="1:27" s="2" customFormat="1" ht="18" customHeight="1" x14ac:dyDescent="0.25">
      <c r="A16" s="229"/>
      <c r="B16" s="155" t="s">
        <v>460</v>
      </c>
      <c r="C16" s="33"/>
      <c r="D16" s="33"/>
      <c r="E16" s="33"/>
      <c r="F16" s="33">
        <f>IF(C16="anneau",1,IF(C16="bracelet",2,IF(C16="chevalière",3,0)))</f>
        <v>0</v>
      </c>
      <c r="G16" s="33">
        <f>IF(D16="bronze",1,IF(D16="argent",2,IF(D16="émeraude",3,IF(D16="or",4,IF(D16="platine",5,IF(D16="titane",6,IF(D16="rubis",7,(IF(D16="distingué",8,IF(D16="astucieux",9,IF(D16="ours",10,IF(D16="dur",11,IF(D16="astral",12,IF(D16="élastique",13,IF(D16="cardinal",14,IF(D16="nécromancien",15,IF(D16="archaique",16,IF(D16="hypnotique",17,IF(D16="dansant",18,IF(D16="fauve",19,IF(D16="diamant",20,IF(D16="vindicatif",21,IF(D16="faussé",22,IF(D16="plastique",23,(IF(D16="insidieux",24,IF(D16="solaire",25,IF(D16="araignée",26,IF(D16="faucon",27,IF(D16="noir",28,0))))))))))))))))))))))))))))))</f>
        <v>0</v>
      </c>
      <c r="H16" s="33">
        <f>IF(E16="délit",1,IF(E16="beauté",2,IF(E16="pouvoir",3,IF(E16="force",4,IF(E16="génie",5,IF(E16="sagesse",6,IF(E16="peau dure",7,(IF(E16="loup-garou",8,IF(E16="art",9,IF(E16="justesse",10,IF(E16="jouvence",11,IF(E16="renard",12,IF(E16="chance",13,IF(E16="sang",14,IF(E16="chauve-souris",15,IF(E16="concentration",16,IF(E16="lévitation",17,(IF(E16="astuce",18,IF(E16="dément",19,(IF(E16="facilitée",20,0)))))))))))))))))))))))</f>
        <v>0</v>
      </c>
      <c r="I16" s="33">
        <f>((((F16*F16)/4)+((G16*G16)/29)+((H16*H16)/21))*1250)-8000</f>
        <v>-8000</v>
      </c>
      <c r="J16" s="157">
        <f t="shared" si="0"/>
        <v>0</v>
      </c>
      <c r="K16" s="172">
        <f>L16-(L16/100)*40</f>
        <v>0</v>
      </c>
      <c r="L16" s="173">
        <f>J17</f>
        <v>0</v>
      </c>
      <c r="M16" s="168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89"/>
    </row>
    <row r="17" spans="1:27" s="2" customFormat="1" ht="2.1" customHeight="1" x14ac:dyDescent="0.25">
      <c r="A17" s="229"/>
      <c r="B17" s="217"/>
      <c r="C17" s="218"/>
      <c r="D17" s="218"/>
      <c r="E17" s="219"/>
      <c r="F17" s="178">
        <f>IF(C16="anneau",2,IF(C16="bracelet",2,IF(C16="chevalière",3,0)))</f>
        <v>0</v>
      </c>
      <c r="G17" s="178">
        <f>IF(D16="bronze",1,IF(D16="argent",1,IF(D16="émeraude",1,IF(D16="or",2,IF(D16="platine",3,IF(D16="titane",6,IF(D16="rubis",3,(IF(D16="distingué",6,IF(D16="astucieux",6,IF(D16="ours",6,IF(D16="dur",6,IF(D16="astral",7,IF(D16="élastique",8,IF(D16="cardinal",9,IF(D16="nécromancien",12,IF(D16="archaique",13,IF(D16="hypnotique",18,IF(D16="dansant",19,IF(D16="fauve",21,IF(D16="diamant",24,IF(D16="vindicatif",25,IF(D16="faussé",27,IF(D16="plastique",25,(IF(D16="insidieux",23,IF(D16="solaire",30,IF(D16="araignée",27,IF(D16="faucon",32,IF(D16="noir",30,0))))))))))))))))))))))))))))))</f>
        <v>0</v>
      </c>
      <c r="H17" s="178">
        <f>IF(E16="délit",1,IF(E16="beauté",1,IF(E16="pouvoir",1,IF(E16="force",3,IF(E16="génie",2,IF(E16="sagesse",4,IF(E16="peau dure",5,(IF(E16="loup-garou",5,IF(E1="art",8,IF(E16="justesse",12,IF(E16="jouvence",16,IF(E16="renard",14,IF(E16="chance",15,IF(E16="sang",15,IF(E16="chauve-souris",22,IF(E16="concentration",18,IF(E16="lévitation",19,(IF(E16="astuce",20,IF(E16="dément",22,(IF(E16="facilitée",24,0)))))))))))))))))))))))</f>
        <v>0</v>
      </c>
      <c r="I17" s="178">
        <f>((((F17*F17)/4)+((G17*G17)/29)+((H17*H17)/21))*1250)-8000</f>
        <v>-8000</v>
      </c>
      <c r="J17" s="179">
        <f t="shared" si="0"/>
        <v>0</v>
      </c>
      <c r="K17" s="158"/>
      <c r="L17" s="159"/>
      <c r="M17" s="168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89"/>
    </row>
    <row r="18" spans="1:27" s="2" customFormat="1" ht="18" customHeight="1" x14ac:dyDescent="0.25">
      <c r="A18" s="229"/>
      <c r="B18" s="155" t="s">
        <v>21</v>
      </c>
      <c r="C18" s="156"/>
      <c r="D18" s="156"/>
      <c r="E18" s="156"/>
      <c r="F18" s="156">
        <f>IF(C18="collier",1,IF(C18="amulette",2,IF(C18="chaîne",3,IF(C18="foulard",4,IF(C18="cravate",5,0)))))</f>
        <v>0</v>
      </c>
      <c r="G18" s="156">
        <f>IF(D18="bronze",1,IF(D18="argent",2,IF(D18="émeraude",3,IF(D18="or",4,IF(D18="platine",5,IF(D18="titane",6,IF(D18="rubis",7,(IF(D18="distingué",8,IF(D18="astucieux",9,IF(D18="ours",10,IF(D18="dur",11,IF(D18="astral",12,IF(D18="élastique",13,IF(D18="cardinal",14,IF(D18="nécromancien",15,IF(D18="archaïque",16,IF(D18="hypnotique",17,IF(D18="dansant",18,IF(D18="fauve",19,IF(D18="diamant",20,IF(D18="vindicatif",21,IF(D18="faussé",22,IF(D18="plastique",23,(IF(D18="insidieux",24,IF(D18="solaire",25,IF(D18="araignée",26,IF(D18="faucon",27,IF(D18="noir",28,0))))))))))))))))))))))))))))))</f>
        <v>0</v>
      </c>
      <c r="H18" s="156">
        <f>IF(E18="délit",1,IF(E18="beauté",2,IF(E18="pouvoir",3,IF(E18="génie",4,IF(E18="force",5,IF(E18="sagesse",6,IF(E18="peau dure",7,IF(E18="pèlerin",8,IF(E18="loup-garou",9,IF(E18="justesse",10,IF(E18="art",11,IF(E18="jouvence",12,IF(E18="chance",13,IF(E18="sang",14,IF(E18="habileté",15,IF(E18="concentration",16,IF(E18="lévitation",17,(IF(E18="astuce",18,IF(E18="dément",19,(IF(E18="facilitée",20,0))))))))))))))))))))))</f>
        <v>0</v>
      </c>
      <c r="I18" s="156">
        <f>((((F18*F18)/11)+((G18*G18)/20)+((H18*H18)/19))*1250)-3000</f>
        <v>-3000</v>
      </c>
      <c r="J18" s="157">
        <f t="shared" si="0"/>
        <v>0</v>
      </c>
      <c r="K18" s="147">
        <f>L18-(L18/100)*40</f>
        <v>0</v>
      </c>
      <c r="L18" s="145">
        <f>J19</f>
        <v>0</v>
      </c>
      <c r="M18" s="168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89"/>
    </row>
    <row r="19" spans="1:27" s="2" customFormat="1" ht="2.1" customHeight="1" x14ac:dyDescent="0.25">
      <c r="A19" s="229"/>
      <c r="B19" s="217"/>
      <c r="C19" s="218"/>
      <c r="D19" s="218"/>
      <c r="E19" s="219"/>
      <c r="F19" s="178">
        <f>IF(C18="collier",1,IF(C18="amulette",1,IF(C18="chaîne",5,IF(C18="foulard",2,IF(C18="cravate",3,0)))))</f>
        <v>0</v>
      </c>
      <c r="G19" s="178">
        <f>IF(D18="bronze",1,IF(D18="argent",1,IF(D18="émeraude",1,IF(D18="or",2,IF(D18="platine",3,IF(D18="titane",7,IF(D18="rubis",5,(IF(D18="distingué",6,IF(D18="astucieux",7,IF(D18="ours",8,IF(D18="dur",8,IF(D18="astral",9,IF(D18="élastique",10,IF(D18="cardinal",10,IF(D18="nécromancien",11,IF(D18="archaïque",12,IF(D18="hypnotique",13,IF(D18="dansant",16,IF(D18="fauve",18,IF(D18="diamant",23,IF(D18="vindicatif",23,IF(D18="faussé",27,IF(D18="plastique",25,(IF(D18="insidieux",24,IF(D18="solaire",31,IF(D18="araignée",30,IF(D18="faucon",33,IF(D18="noir",32,0))))))))))))))))))))))))))))))</f>
        <v>0</v>
      </c>
      <c r="H19" s="178">
        <f>IF(E18="délit",1,IF(E18="beauté",1,IF(E18="pouvoir",1,IF(E18="génie",2,IF(E18="force",3,IF(E18="sagesse",3,IF(E18="peau dure",5,IF(E18="pèlerin",9,IF(E18="loup-garou",7,IF(E18="justesse",10,IF(E18="art",9,IF(E18="jouvence",10,IF(E18="chance",13,IF(E18="sang",14,IF(E18="habileté",18,IF(E18="concentration",22,IF(E18="lévitation",26,(IF(E18="astuce",24,IF(E18="dément",28,(IF(E18="facilitée",30,0))))))))))))))))))))))</f>
        <v>0</v>
      </c>
      <c r="I19" s="178">
        <f>((((F19*F19)/11)+((G19*G19)/20)+((H19*H19)/19))*1250)-3000</f>
        <v>-3000</v>
      </c>
      <c r="J19" s="179">
        <f t="shared" si="0"/>
        <v>0</v>
      </c>
      <c r="K19" s="158"/>
      <c r="L19" s="159"/>
      <c r="M19" s="168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89"/>
    </row>
    <row r="20" spans="1:27" s="2" customFormat="1" ht="18" customHeight="1" x14ac:dyDescent="0.25">
      <c r="A20" s="229"/>
      <c r="B20" s="155" t="s">
        <v>448</v>
      </c>
      <c r="C20" s="33"/>
      <c r="D20" s="33"/>
      <c r="E20" s="33"/>
      <c r="F20" s="33">
        <f>IF(C20="matraque",1,IF(C20="couteau",2,IF(C20="poignard",3,IF(C20="poing américain",4,IF(C20="épée",5,IF(C20="rapière",6,IF(C20="kama",7,(IF(C20="hache",8,IF(C20="wakizashi",9,IF(C20="poing des cieux",10,0)))))))))))</f>
        <v>0</v>
      </c>
      <c r="G20" s="33">
        <f>IF(D20="sévère",1,IF(D20="denté",2,IF(D20="osseux",3,IF(D20="tonifiant",4,IF(D20="cristallin",5,IF(D20="mystique",6,IF(D20="léger",7,(IF(D20="cruel",8,IF(D20="amical",9,IF(D20="piquant",10,IF(D20="protecteur",11,IF(D20="lumineux",12,IF(D20="venimeux",13,IF(D20="meurtrier",14,IF(D20="empoisonné",15,IF(D20="damné",16,IF(D20="agile",17,IF(D20="antique",18,IF(D20="rapide",19,IF(D20="démoniaque",20,0)))))))))))))))))))))</f>
        <v>0</v>
      </c>
      <c r="H20" s="33">
        <f>IF(E20="commandant",1,IF(E20="secte",2,IF(E20="douleur",3,IF(E20="pouvoir",4,IF(E20="agilité",5,IF(E20="puissance",6,IF(E20="peste",7,(IF(E20="courage",8,IF(E20="justesse",9,IF(E20="ancêtres",10,IF(E20="conquérant",11,IF(E20="vengeance",12,IF(E20="contusion",13,IF(E20="vertu",14,IF(E20="précision",15,IF(E20="sang",16,IF(E20="fer à cheval",17,(IF(E20="suicidé",18,IF(E20="dracula",19,(IF(E20="vélocité",20,(IF(E20="clan",21,IF(E20="empereur",22,0))))))))))))))))))))))))))</f>
        <v>0</v>
      </c>
      <c r="I20" s="33">
        <f>((((F20*F20)/11)+((G20*G20)/21)+((H20*H20)/23))*750)-9500</f>
        <v>-9500</v>
      </c>
      <c r="J20" s="157">
        <f t="shared" si="0"/>
        <v>0</v>
      </c>
      <c r="K20" s="172">
        <f t="shared" ref="K20" si="3">L20-(L20/100)*25</f>
        <v>0</v>
      </c>
      <c r="L20" s="173">
        <f t="shared" ref="L20" si="4">J21</f>
        <v>0</v>
      </c>
      <c r="M20" s="168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89"/>
    </row>
    <row r="21" spans="1:27" s="2" customFormat="1" ht="2.1" customHeight="1" x14ac:dyDescent="0.25">
      <c r="A21" s="229"/>
      <c r="B21" s="217"/>
      <c r="C21" s="218"/>
      <c r="D21" s="218"/>
      <c r="E21" s="219"/>
      <c r="F21" s="178">
        <f>IF(C20="matraque",1,IF(C20="couteau",2,IF(C20="poignard",2,IF(C20="poing américain",3,IF(C20="épée",4,IF(C20="rapière",6,IF(C20="kama",8,(IF(C20="hache",9,IF(C20="wakizashi",9,IF(C20="poing des cieux",12,0)))))))))))</f>
        <v>0</v>
      </c>
      <c r="G21" s="178">
        <f>IF(D20="sévère",1,IF(D20="denté",1,IF(D20="osseux",2,IF(D20="tonifiant",1,IF(D20="cristallin",2,IF(D20="mystique",3,IF(D20="léger",5,(IF(D20="cruel",5,IF(D20="amical",8,IF(D20="piquant",8,IF(D20="protecteur",12,IF(D20="lumineux",13,IF(D20="venimeux",15,IF(D20="meurtrier",17,IF(D20="empoisonné",15,IF(D20="damné",19,IF(D20="agile",21,IF(D20="antique",22,IF(D20="rapide",25,IF(D20="démoniaque",26,0)))))))))))))))))))))</f>
        <v>0</v>
      </c>
      <c r="H21" s="178">
        <f>IF(E20="commandant",1,IF(E20="secte",1,IF(E20="douleur",1,IF(E20="pouvoir",1.2,IF(E20="agilité",2,IF(E20="puissance",2.5,IF(E20="peste",4,(IF(E20="courage",8,IF(E20="justesse",10,IF(E20="ancêtres",8,IF(E20="conquérant",12,IF(E20="vengeance",13,IF(E20="contusion",15,IF(E20="vertu",17,IF(E20="précision",16,IF(E20="sang",19,IF(E20="fer à cheval",15,(IF(E20="suicidé",22,IF(E20="dracula",23,(IF(E20="vélocité",24,(IF(E20="clan",26,IF(E20="empereur",25,0))))))))))))))))))))))))))</f>
        <v>0</v>
      </c>
      <c r="I21" s="178">
        <f>((((F21*F21)/11)+((G21*G21)/21)+((H21*H21)/23))*750)-9500</f>
        <v>-9500</v>
      </c>
      <c r="J21" s="179">
        <f t="shared" si="0"/>
        <v>0</v>
      </c>
      <c r="K21" s="158"/>
      <c r="L21" s="159"/>
      <c r="M21" s="168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89"/>
    </row>
    <row r="22" spans="1:27" s="2" customFormat="1" ht="18" customHeight="1" x14ac:dyDescent="0.25">
      <c r="A22" s="229"/>
      <c r="B22" s="155" t="s">
        <v>2</v>
      </c>
      <c r="C22" s="156"/>
      <c r="D22" s="156"/>
      <c r="E22" s="156"/>
      <c r="F22" s="156">
        <f>IF(C22="massue",1,IF(C22="pince-monseigneur",2,IF(C22="espadon",3,IF(C22="hache lourde",4,IF(C22="morgenstern",5,IF(C22="faux",6,IF(C22="pique",7,(IF(C22="hallebarde",8,IF(C22="katana",9,IF(C22="tronçonneuse",10,0)))))))))))</f>
        <v>0</v>
      </c>
      <c r="G22" s="156">
        <f>IF(D22="dispendieux",1,IF(D22="sévère",2,IF(D22="cristallin",3,IF(D22="denté",4,IF(D22="large",5,IF(D22="cruel",6,IF(D22="mystique",7,(IF(D22="tonifiant",8,IF(D22="piquant",9,IF(D22="léger",12,IF(D22="lourd",13,IF(D22="empoisonné",14,IF(D22="irradié",16,IF(D22="lumineux",14,IF(D22="protecteur",15,IF(D22="venimeux",16,IF(D22="meurtrier",17,IF(D22="damné",18,IF(D22="agile",19,IF(D22="antique",20,IF(D22="démoniaque",21,0))))))))))))))))))))))</f>
        <v>0</v>
      </c>
      <c r="H22" s="156">
        <f>IF(E22="trahison",1,IF(E22="ruse",2,IF(E22="douleur",3,IF(E22="hasardeux",4,IF(E22="plomb",5,IF(E22="puissance",6,IF(E22="inquisiteur",7,(IF(E22="buveur de sang",8,IF(E22="conquérant",9,IF(E22="pouvoir",10,IF(E22="vengeance",11,IF(E22="peste",12,IF(E22="fer à cheval",13,IF(E22="autocrate",14,IF(E22="sang",15,IF(E22="basilic",16,IF(E22="suicidé",17,(IF(E22="dracula",18,0))))))))))))))))))))</f>
        <v>0</v>
      </c>
      <c r="I22" s="156">
        <f>((((F22*F22)/11)+((G22*G22)/20)+((H22*H22)/19))*750)-6000</f>
        <v>-6000</v>
      </c>
      <c r="J22" s="157">
        <f t="shared" si="0"/>
        <v>0</v>
      </c>
      <c r="K22" s="147">
        <f>J23</f>
        <v>0</v>
      </c>
      <c r="L22" s="145">
        <f>J23-(J23/100)*95</f>
        <v>0</v>
      </c>
      <c r="M22" s="168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89"/>
    </row>
    <row r="23" spans="1:27" s="2" customFormat="1" ht="2.1" customHeight="1" x14ac:dyDescent="0.25">
      <c r="A23" s="229"/>
      <c r="B23" s="217"/>
      <c r="C23" s="218"/>
      <c r="D23" s="218"/>
      <c r="E23" s="219"/>
      <c r="F23" s="178">
        <f>IF(C22="massue",1,IF(C22="pince-monseigneur",2,IF(C22="espadon",4,IF(C22="hache lourde",6,IF(C22="morgenstern",8,IF(C22="faux",12,IF(C22="pique",9,(IF(C22="hallebarde",10,IF(C22="katana",14,IF(C22="tronçonneuse",15,0)))))))))))</f>
        <v>0</v>
      </c>
      <c r="G23" s="178">
        <f>IF(D22="dispendieux",1,IF(D22="sévère",1,IF(D22="cristallin",4,IF(D22="denté",3,IF(D22="large",7,IF(D22="cruel",8,IF(D22="mystique",7,(IF(D22="tonifiant",11,IF(D22="piquant",12,IF(D22="léger",13,IF(D22="lourd",14,IF(D22="empoisonné",16,IF(D22="irradié",18,IF(D22="lumineux",16,IF(D22="protecteur",17,IF(D22="venimeux",19,IF(D22="meurtrier",20,IF(D22="damné",22,IF(D22="agile",24,IF(D22="antique",21,IF(D22="démoniaque",26,0))))))))))))))))))))))</f>
        <v>0</v>
      </c>
      <c r="H23" s="178">
        <f>IF(E22="trahison",1,IF(E22="ruse",1,IF(E22="douleur",1,IF(E22="hasardeux",2,IF(E22="plomb",3,IF(E22="puissance",5,IF(E22="inquisiteur",5,(IF(E22="buveur de sang",11,IF(E22="conquérant",9,IF(E22="pouvoir",9,IF(E22="vengeance",11,IF(E22="peste",10,IF(E22="fer à cheval",15,IF(E22="autocrate",15,IF(E22="sang",16,IF(E22="basilic",19,IF(E22="suicidé",24,(IF(E22="dracula",23,0))))))))))))))))))))</f>
        <v>0</v>
      </c>
      <c r="I23" s="178">
        <f>((((F23*F23)/11)+((G23*G23)/20)+((H23*H23)/19))*750)-6000</f>
        <v>-6000</v>
      </c>
      <c r="J23" s="179">
        <f t="shared" si="0"/>
        <v>0</v>
      </c>
      <c r="K23" s="158"/>
      <c r="L23" s="159"/>
      <c r="M23" s="168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89"/>
    </row>
    <row r="24" spans="1:27" s="2" customFormat="1" ht="18" customHeight="1" x14ac:dyDescent="0.25">
      <c r="A24" s="229"/>
      <c r="B24" s="155" t="s">
        <v>461</v>
      </c>
      <c r="C24" s="33"/>
      <c r="D24" s="176" t="s">
        <v>504</v>
      </c>
      <c r="E24" s="176" t="s">
        <v>504</v>
      </c>
      <c r="F24" s="33">
        <f>IF(C24="glock",1,IF(C24="beretta",2,IF(C24="uzi",3,IF(C24="magnum",4,IF(C24="desert eagle",5,IF(C24="mp5k",6,IF(C24="scorpion",7,0)))))))</f>
        <v>0</v>
      </c>
      <c r="G24" s="33">
        <v>0</v>
      </c>
      <c r="H24" s="33">
        <v>0</v>
      </c>
      <c r="I24" s="33">
        <f>((((F24*F24)/11)+((G24*G24)/20)+((H24*H24)/19))*750)-350</f>
        <v>-350</v>
      </c>
      <c r="J24" s="157">
        <f t="shared" si="0"/>
        <v>0</v>
      </c>
      <c r="K24" s="172">
        <f t="shared" ref="K24" si="5">J25</f>
        <v>0</v>
      </c>
      <c r="L24" s="173">
        <f>J25-(J25/100)*95</f>
        <v>0</v>
      </c>
      <c r="M24" s="168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89"/>
    </row>
    <row r="25" spans="1:27" s="2" customFormat="1" ht="2.1" customHeight="1" x14ac:dyDescent="0.25">
      <c r="A25" s="229"/>
      <c r="B25" s="217"/>
      <c r="C25" s="218"/>
      <c r="D25" s="218"/>
      <c r="E25" s="219"/>
      <c r="F25" s="178">
        <f>IF(C24="glock",1,IF(C24="beretta",2.5,IF(C24="uzi",3,IF(C24="magnum",3.25,IF(C24="desert eagle",6.25,IF(C24="mp5k",6,IF(C24="scorpion",8,0)))))))</f>
        <v>0</v>
      </c>
      <c r="G25" s="178">
        <v>0</v>
      </c>
      <c r="H25" s="178">
        <v>0</v>
      </c>
      <c r="I25" s="178">
        <f>((((F25*F25)/11)+((G25*G25)/20)+((H25*H25)/19))*750)-350</f>
        <v>-350</v>
      </c>
      <c r="J25" s="179">
        <f t="shared" si="0"/>
        <v>0</v>
      </c>
      <c r="K25" s="158"/>
      <c r="L25" s="159"/>
      <c r="M25" s="168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89"/>
    </row>
    <row r="26" spans="1:27" s="2" customFormat="1" ht="18" customHeight="1" x14ac:dyDescent="0.25">
      <c r="A26" s="229"/>
      <c r="B26" s="155" t="s">
        <v>5</v>
      </c>
      <c r="C26" s="156"/>
      <c r="D26" s="177" t="s">
        <v>504</v>
      </c>
      <c r="E26" s="177" t="s">
        <v>504</v>
      </c>
      <c r="F26" s="156">
        <f>IF(C26="carabine",1,IF(C26="semi-auto",2,IF(C26="fusil de sniper",3,IF(C26="ak-47",4,IF(C26="FN-fal",5,IF(C26="fusil",6,IF(C26="lance-flammes",7,0)))))))</f>
        <v>0</v>
      </c>
      <c r="G26" s="156">
        <v>0</v>
      </c>
      <c r="H26" s="156">
        <v>0</v>
      </c>
      <c r="I26" s="156">
        <f>((((F26*F26)/11)+((G26*G26)/20)+((H26*H26)/19))*750)-250</f>
        <v>-250</v>
      </c>
      <c r="J26" s="157">
        <f t="shared" si="0"/>
        <v>0</v>
      </c>
      <c r="K26" s="147">
        <f t="shared" ref="K26" si="6">J27</f>
        <v>0</v>
      </c>
      <c r="L26" s="145">
        <f>J27-(J27/100)*95</f>
        <v>0</v>
      </c>
      <c r="M26" s="168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89"/>
    </row>
    <row r="27" spans="1:27" s="2" customFormat="1" ht="2.1" customHeight="1" x14ac:dyDescent="0.25">
      <c r="A27" s="229"/>
      <c r="B27" s="217"/>
      <c r="C27" s="218"/>
      <c r="D27" s="218"/>
      <c r="E27" s="219"/>
      <c r="F27" s="178">
        <f>IF(C26="carabine",1,IF(C26="semi-auto",2,IF(C26="fusil de sniper",4,IF(C26="ak-47",6,IF(C26="FN-fal",6.5,IF(C26="fusil",7,IF(C26="lance-flammes",8.75,0)))))))</f>
        <v>0</v>
      </c>
      <c r="G27" s="178">
        <v>0</v>
      </c>
      <c r="H27" s="178">
        <v>0</v>
      </c>
      <c r="I27" s="178">
        <f>((((F27*F27)/11)+((G27*G27)/20)+((H27*H27)/19))*750)-250</f>
        <v>-250</v>
      </c>
      <c r="J27" s="179">
        <f t="shared" si="0"/>
        <v>0</v>
      </c>
      <c r="K27" s="158"/>
      <c r="L27" s="159"/>
      <c r="M27" s="168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89"/>
    </row>
    <row r="28" spans="1:27" s="2" customFormat="1" ht="18" customHeight="1" x14ac:dyDescent="0.25">
      <c r="A28" s="229"/>
      <c r="B28" s="155" t="s">
        <v>462</v>
      </c>
      <c r="C28" s="33"/>
      <c r="D28" s="176" t="s">
        <v>504</v>
      </c>
      <c r="E28" s="33"/>
      <c r="F28" s="33">
        <f>IF(C28="arc court",1,IF(C28="arc",2,IF(C28="shuriken",3,IF(C28="arc long",4,IF(C28="arbalète",5,IF(C28="couteau de lancer",6,IF(C28="arc reflex",7,(IF(C28="javelot",8,IF(C28="pilum",9,IF(C28="francisque",10,IF(C28="lourde arbalète",11,0))))))))))))</f>
        <v>0</v>
      </c>
      <c r="G28" s="33">
        <v>0</v>
      </c>
      <c r="H28" s="33">
        <f>IF(E28="longue portée",1,IF(E28="précision",2,IF(E28="perfection",3,IF(E28="vengeance",4,IF(E28="réaction",5,IF(E28="dryades",6,IF(E28="mitraillage",7,(IF(E28="loups",8,0)))))))))</f>
        <v>0</v>
      </c>
      <c r="I28" s="33">
        <f t="shared" ref="I28:I29" si="7">((((F28*F28)/11)+((G28*G28)/20)+((H28*H28)/19))*750)-1000</f>
        <v>-1000</v>
      </c>
      <c r="J28" s="157">
        <f t="shared" si="0"/>
        <v>0</v>
      </c>
      <c r="K28" s="172">
        <f t="shared" ref="K28" si="8">J29</f>
        <v>0</v>
      </c>
      <c r="L28" s="173">
        <f>J29-(J29/100)*95</f>
        <v>0</v>
      </c>
      <c r="M28" s="168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89"/>
    </row>
    <row r="29" spans="1:27" ht="3" customHeight="1" x14ac:dyDescent="0.25">
      <c r="A29" s="230"/>
      <c r="B29" s="225"/>
      <c r="C29" s="226"/>
      <c r="D29" s="226"/>
      <c r="E29" s="227"/>
      <c r="F29" s="178">
        <f>IF(C28="arc court",1,IF(C28="arc",1,IF(C28="shuriken",2,IF(C28="arc long",3,IF(C28="arbalète",5,IF(C28="couteau de lancer",5,IF(C28="arc reflex",7,(IF(C28="javelot",10,IF(C28="pilum",11,IF(C28="francisque",14,IF(C28="lourde arbalète",12,0))))))))))))</f>
        <v>0</v>
      </c>
      <c r="G29" s="178">
        <v>0</v>
      </c>
      <c r="H29" s="178">
        <f>IF(E28="longue portée",1,IF(E28="précision",3,IF(E28="perfection",2.5,IF(E28="vengeance",3.5,IF(E28="réaction",7,IF(E28="dryades",4.5,IF(E28="mitraillage",5,(IF(E28="loups",6.5,0)))))))))</f>
        <v>0</v>
      </c>
      <c r="I29" s="178">
        <f t="shared" si="7"/>
        <v>-1000</v>
      </c>
      <c r="J29" s="179">
        <f t="shared" si="0"/>
        <v>0</v>
      </c>
      <c r="K29" s="158"/>
      <c r="L29" s="159"/>
      <c r="M29" s="168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89"/>
    </row>
    <row r="30" spans="1:27" ht="15" customHeight="1" x14ac:dyDescent="0.25">
      <c r="A30" s="231"/>
      <c r="B30" s="233"/>
      <c r="C30" s="234"/>
      <c r="D30" s="234"/>
      <c r="E30" s="234"/>
      <c r="F30" s="234"/>
      <c r="G30" s="234"/>
      <c r="H30" s="234"/>
      <c r="I30" s="234"/>
      <c r="J30" s="234"/>
      <c r="K30" s="234"/>
      <c r="L30" s="235"/>
      <c r="M30" s="168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89"/>
    </row>
    <row r="31" spans="1:27" ht="15" customHeight="1" x14ac:dyDescent="0.25">
      <c r="A31" s="232"/>
      <c r="B31" s="239" t="s">
        <v>519</v>
      </c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168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89"/>
    </row>
    <row r="32" spans="1:27" ht="15" customHeight="1" x14ac:dyDescent="0.25">
      <c r="A32" s="232"/>
      <c r="B32" s="240" t="s">
        <v>520</v>
      </c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168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89"/>
    </row>
    <row r="33" spans="1:27" ht="15" customHeight="1" x14ac:dyDescent="0.25">
      <c r="A33" s="232"/>
      <c r="B33" s="160"/>
      <c r="C33" s="160"/>
      <c r="D33" s="160"/>
      <c r="E33" s="161"/>
      <c r="F33" s="161"/>
      <c r="G33" s="161"/>
      <c r="H33" s="161"/>
      <c r="I33" s="160"/>
      <c r="J33" s="160"/>
      <c r="K33" s="160"/>
      <c r="L33" s="160"/>
      <c r="M33" s="168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89"/>
    </row>
    <row r="34" spans="1:27" ht="15" customHeight="1" x14ac:dyDescent="0.25">
      <c r="A34" s="232"/>
      <c r="B34" s="239" t="s">
        <v>524</v>
      </c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168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89"/>
    </row>
    <row r="35" spans="1:27" ht="15" customHeight="1" x14ac:dyDescent="0.25">
      <c r="A35" s="232"/>
      <c r="B35" s="241" t="s">
        <v>508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168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89"/>
    </row>
    <row r="36" spans="1:27" ht="15" customHeight="1" x14ac:dyDescent="0.25">
      <c r="A36" s="23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8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89"/>
    </row>
    <row r="37" spans="1:27" ht="15" customHeight="1" x14ac:dyDescent="0.25">
      <c r="A37" s="232"/>
      <c r="B37" s="163"/>
      <c r="C37" s="248" t="s">
        <v>513</v>
      </c>
      <c r="D37" s="249"/>
      <c r="E37" s="248"/>
      <c r="F37" s="221">
        <f>D38-(D38/100)*30</f>
        <v>70</v>
      </c>
      <c r="G37" s="221"/>
      <c r="H37" s="222" t="s">
        <v>521</v>
      </c>
      <c r="I37" s="222"/>
      <c r="J37" s="222"/>
      <c r="K37" s="222"/>
      <c r="L37" s="222"/>
      <c r="M37" s="168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89"/>
    </row>
    <row r="38" spans="1:27" ht="15" customHeight="1" x14ac:dyDescent="0.25">
      <c r="A38" s="232"/>
      <c r="B38" s="163"/>
      <c r="C38" s="170" t="s">
        <v>530</v>
      </c>
      <c r="D38" s="171">
        <v>100</v>
      </c>
      <c r="E38" s="169"/>
      <c r="F38" s="221">
        <f>D38-(D38/100)*55</f>
        <v>45</v>
      </c>
      <c r="G38" s="221"/>
      <c r="H38" s="222" t="s">
        <v>522</v>
      </c>
      <c r="I38" s="222"/>
      <c r="J38" s="222"/>
      <c r="K38" s="222"/>
      <c r="L38" s="222"/>
      <c r="M38" s="168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89"/>
    </row>
    <row r="39" spans="1:27" ht="15" customHeight="1" x14ac:dyDescent="0.25">
      <c r="A39" s="232"/>
      <c r="B39" s="163"/>
      <c r="C39" s="163"/>
      <c r="D39" s="165"/>
      <c r="E39" s="163"/>
      <c r="F39" s="221">
        <f>D38-(D38/100)*80</f>
        <v>20</v>
      </c>
      <c r="G39" s="221"/>
      <c r="H39" s="222" t="s">
        <v>523</v>
      </c>
      <c r="I39" s="222"/>
      <c r="J39" s="222"/>
      <c r="K39" s="222"/>
      <c r="L39" s="222"/>
      <c r="M39" s="168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89"/>
    </row>
    <row r="40" spans="1:27" ht="15" customHeight="1" x14ac:dyDescent="0.25">
      <c r="A40" s="232"/>
      <c r="B40" s="161"/>
      <c r="C40" s="160"/>
      <c r="D40" s="164"/>
      <c r="E40" s="164"/>
      <c r="F40" s="164"/>
      <c r="G40" s="160"/>
      <c r="H40" s="160"/>
      <c r="I40" s="160"/>
      <c r="J40" s="163"/>
      <c r="K40" s="163"/>
      <c r="L40" s="160"/>
      <c r="M40" s="168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89"/>
    </row>
    <row r="41" spans="1:27" ht="15" customHeight="1" x14ac:dyDescent="0.25">
      <c r="A41" s="232"/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168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89"/>
    </row>
    <row r="42" spans="1:27" ht="15" customHeight="1" x14ac:dyDescent="0.25">
      <c r="A42" s="232"/>
      <c r="B42" s="247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168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89"/>
    </row>
    <row r="43" spans="1:27" ht="15" customHeight="1" x14ac:dyDescent="0.25">
      <c r="A43" s="232"/>
      <c r="B43" s="236"/>
      <c r="C43" s="237"/>
      <c r="D43" s="237"/>
      <c r="E43" s="237"/>
      <c r="F43" s="237"/>
      <c r="G43" s="237"/>
      <c r="H43" s="237"/>
      <c r="I43" s="237"/>
      <c r="J43" s="237"/>
      <c r="K43" s="237"/>
      <c r="L43" s="238"/>
      <c r="M43" s="168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89"/>
    </row>
    <row r="44" spans="1:27" ht="15" customHeight="1" x14ac:dyDescent="0.25">
      <c r="A44" s="160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8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89"/>
    </row>
    <row r="45" spans="1:27" ht="15" customHeight="1" x14ac:dyDescent="0.25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8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89"/>
    </row>
    <row r="46" spans="1:27" ht="15" customHeight="1" x14ac:dyDescent="0.25">
      <c r="A46" s="160"/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8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89"/>
    </row>
    <row r="47" spans="1:27" ht="15" customHeight="1" x14ac:dyDescent="0.25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8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89"/>
    </row>
    <row r="48" spans="1:27" ht="15" customHeight="1" x14ac:dyDescent="0.25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8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89"/>
    </row>
    <row r="49" spans="1:27" ht="15" customHeight="1" x14ac:dyDescent="0.25">
      <c r="A49" s="160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8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89"/>
    </row>
    <row r="50" spans="1:27" ht="15" customHeight="1" x14ac:dyDescent="0.25">
      <c r="A50" s="160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8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89"/>
    </row>
    <row r="51" spans="1:27" ht="15" customHeight="1" x14ac:dyDescent="0.25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8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89"/>
    </row>
    <row r="52" spans="1:27" ht="15" customHeight="1" x14ac:dyDescent="0.25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8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89"/>
    </row>
    <row r="53" spans="1:27" ht="15" customHeight="1" x14ac:dyDescent="0.25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8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89"/>
    </row>
    <row r="54" spans="1:27" ht="15" customHeight="1" x14ac:dyDescent="0.25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8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89"/>
    </row>
    <row r="55" spans="1:27" ht="15" customHeight="1" x14ac:dyDescent="0.25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8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89"/>
    </row>
    <row r="56" spans="1:27" ht="15" customHeight="1" x14ac:dyDescent="0.25">
      <c r="A56" s="160"/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8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89"/>
    </row>
    <row r="57" spans="1:27" ht="15" customHeight="1" x14ac:dyDescent="0.25">
      <c r="A57" s="160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8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89"/>
    </row>
    <row r="58" spans="1:27" ht="15" customHeight="1" x14ac:dyDescent="0.25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8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89"/>
    </row>
    <row r="59" spans="1:27" ht="15" customHeight="1" x14ac:dyDescent="0.25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8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89"/>
    </row>
    <row r="60" spans="1:27" ht="15" customHeight="1" x14ac:dyDescent="0.25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89"/>
    </row>
    <row r="61" spans="1:27" ht="15" customHeight="1" x14ac:dyDescent="0.25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89"/>
    </row>
    <row r="62" spans="1:27" ht="15" customHeight="1" x14ac:dyDescent="0.25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89"/>
    </row>
    <row r="63" spans="1:27" ht="15" customHeight="1" x14ac:dyDescent="0.25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89"/>
    </row>
    <row r="64" spans="1:27" ht="15" customHeight="1" x14ac:dyDescent="0.25">
      <c r="A64" s="160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89"/>
    </row>
    <row r="65" spans="1:27" ht="15" customHeight="1" x14ac:dyDescent="0.25">
      <c r="A65" s="160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89"/>
    </row>
    <row r="66" spans="1:27" ht="15" customHeight="1" x14ac:dyDescent="0.25">
      <c r="A66" s="160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89"/>
    </row>
    <row r="67" spans="1:27" ht="15" customHeight="1" x14ac:dyDescent="0.25">
      <c r="A67" s="160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89"/>
    </row>
    <row r="68" spans="1:27" ht="15" customHeight="1" x14ac:dyDescent="0.25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89"/>
    </row>
    <row r="69" spans="1:27" ht="15" customHeight="1" x14ac:dyDescent="0.2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89"/>
    </row>
    <row r="105" spans="1:26" x14ac:dyDescent="0.25">
      <c r="E105" s="1"/>
      <c r="F105" s="1"/>
      <c r="G105" s="1"/>
      <c r="H105" s="1"/>
      <c r="I105" s="5"/>
      <c r="J105" s="5"/>
    </row>
    <row r="106" spans="1:26" x14ac:dyDescent="0.25">
      <c r="C106" s="44"/>
      <c r="D106" s="44"/>
    </row>
    <row r="107" spans="1:26" x14ac:dyDescent="0.25">
      <c r="C107" s="44"/>
      <c r="D107" s="44"/>
    </row>
    <row r="108" spans="1:26" x14ac:dyDescent="0.25">
      <c r="A108" s="1"/>
      <c r="B108" s="1"/>
      <c r="C108" s="5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5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5"/>
      <c r="D110" s="5"/>
    </row>
    <row r="111" spans="1:26" x14ac:dyDescent="0.25">
      <c r="A111" s="1"/>
      <c r="B111" s="1"/>
      <c r="C111" s="5"/>
      <c r="D111" s="5"/>
    </row>
    <row r="112" spans="1:26" x14ac:dyDescent="0.25">
      <c r="A112" s="1"/>
      <c r="B112" s="1"/>
      <c r="C112" s="1"/>
      <c r="D112" s="5"/>
    </row>
    <row r="113" spans="1:4" x14ac:dyDescent="0.25">
      <c r="A113" s="1"/>
      <c r="B113" s="1"/>
      <c r="C113" s="1"/>
      <c r="D113" s="5"/>
    </row>
    <row r="114" spans="1:4" x14ac:dyDescent="0.25">
      <c r="A114" s="1"/>
      <c r="B114" s="1"/>
      <c r="C114" s="1"/>
      <c r="D114" s="5"/>
    </row>
    <row r="115" spans="1:4" x14ac:dyDescent="0.25">
      <c r="A115" s="1"/>
      <c r="B115" s="1"/>
      <c r="C115" s="1"/>
      <c r="D115" s="5"/>
    </row>
    <row r="116" spans="1:4" x14ac:dyDescent="0.25">
      <c r="A116" s="1"/>
      <c r="B116" s="1"/>
      <c r="C116" s="1"/>
      <c r="D116" s="5"/>
    </row>
    <row r="117" spans="1:4" x14ac:dyDescent="0.25">
      <c r="A117" s="1"/>
      <c r="B117" s="1"/>
      <c r="C117" s="1"/>
      <c r="D117" s="5"/>
    </row>
    <row r="118" spans="1:4" x14ac:dyDescent="0.25">
      <c r="A118" s="1"/>
      <c r="B118" s="1"/>
      <c r="C118" s="1"/>
      <c r="D118" s="5"/>
    </row>
    <row r="119" spans="1:4" x14ac:dyDescent="0.25">
      <c r="A119" s="1"/>
      <c r="B119" s="1"/>
      <c r="C119" s="1"/>
      <c r="D119" s="5"/>
    </row>
    <row r="120" spans="1:4" x14ac:dyDescent="0.25">
      <c r="A120" s="1"/>
      <c r="B120" s="1"/>
      <c r="C120" s="1"/>
      <c r="D120" s="5"/>
    </row>
  </sheetData>
  <mergeCells count="39">
    <mergeCell ref="A30:A43"/>
    <mergeCell ref="B30:L30"/>
    <mergeCell ref="B43:L43"/>
    <mergeCell ref="B31:L31"/>
    <mergeCell ref="B32:L32"/>
    <mergeCell ref="B34:L34"/>
    <mergeCell ref="B35:L35"/>
    <mergeCell ref="F37:G37"/>
    <mergeCell ref="F38:G38"/>
    <mergeCell ref="H37:L37"/>
    <mergeCell ref="H38:L38"/>
    <mergeCell ref="B41:L41"/>
    <mergeCell ref="B42:L42"/>
    <mergeCell ref="C37:E37"/>
    <mergeCell ref="F39:G39"/>
    <mergeCell ref="H39:L39"/>
    <mergeCell ref="B4:L4"/>
    <mergeCell ref="B3:L3"/>
    <mergeCell ref="B29:E29"/>
    <mergeCell ref="B27:E27"/>
    <mergeCell ref="B25:E25"/>
    <mergeCell ref="B23:E23"/>
    <mergeCell ref="K7:K8"/>
    <mergeCell ref="L7:L8"/>
    <mergeCell ref="K6:L6"/>
    <mergeCell ref="C6:C8"/>
    <mergeCell ref="D6:D8"/>
    <mergeCell ref="E6:E8"/>
    <mergeCell ref="F6:H8"/>
    <mergeCell ref="J6:J8"/>
    <mergeCell ref="A1:L1"/>
    <mergeCell ref="B11:E11"/>
    <mergeCell ref="B13:E13"/>
    <mergeCell ref="B15:E15"/>
    <mergeCell ref="B21:E21"/>
    <mergeCell ref="B19:E19"/>
    <mergeCell ref="B17:E17"/>
    <mergeCell ref="B5:L5"/>
    <mergeCell ref="A6:A29"/>
  </mergeCell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showInputMessage="1" showErrorMessage="1">
          <x14:formula1>
            <xm:f>BDD!$M$2:$M$12</xm:f>
          </x14:formula1>
          <xm:sqref>C10</xm:sqref>
        </x14:dataValidation>
        <x14:dataValidation type="list" showInputMessage="1" showErrorMessage="1">
          <x14:formula1>
            <xm:f>BDD!$M$13:$M$32</xm:f>
          </x14:formula1>
          <xm:sqref>D10</xm:sqref>
        </x14:dataValidation>
        <x14:dataValidation type="list" allowBlank="1" showInputMessage="1" showErrorMessage="1">
          <x14:formula1>
            <xm:f>BDD!$M$42:$M$60</xm:f>
          </x14:formula1>
          <xm:sqref>E10</xm:sqref>
        </x14:dataValidation>
        <x14:dataValidation type="list" showInputMessage="1" showErrorMessage="1">
          <x14:formula1>
            <xm:f>BDD!$Q$2:$Q$12</xm:f>
          </x14:formula1>
          <xm:sqref>C12</xm:sqref>
        </x14:dataValidation>
        <x14:dataValidation type="list" allowBlank="1" showInputMessage="1" showErrorMessage="1">
          <x14:formula1>
            <xm:f>BDD!$Q$13:$Q$29</xm:f>
          </x14:formula1>
          <xm:sqref>D12</xm:sqref>
        </x14:dataValidation>
        <x14:dataValidation type="list" allowBlank="1" showInputMessage="1" showErrorMessage="1">
          <x14:formula1>
            <xm:f>BDD!$U$2:$U$6</xm:f>
          </x14:formula1>
          <xm:sqref>C14</xm:sqref>
        </x14:dataValidation>
        <x14:dataValidation type="list" allowBlank="1" showInputMessage="1" showErrorMessage="1">
          <x14:formula1>
            <xm:f>BDD!$U$13:$U$30</xm:f>
          </x14:formula1>
          <xm:sqref>D14</xm:sqref>
        </x14:dataValidation>
        <x14:dataValidation type="list" allowBlank="1" showInputMessage="1" showErrorMessage="1">
          <x14:formula1>
            <xm:f>BDD!$Y$2:$Y$5</xm:f>
          </x14:formula1>
          <xm:sqref>C16</xm:sqref>
        </x14:dataValidation>
        <x14:dataValidation type="list" allowBlank="1" showInputMessage="1" showErrorMessage="1">
          <x14:formula1>
            <xm:f>BDD!$Y$13:$Y$41</xm:f>
          </x14:formula1>
          <xm:sqref>D16</xm:sqref>
        </x14:dataValidation>
        <x14:dataValidation type="list" allowBlank="1" showInputMessage="1" showErrorMessage="1">
          <x14:formula1>
            <xm:f>BDD!$Y$42:$Y$62</xm:f>
          </x14:formula1>
          <xm:sqref>E16</xm:sqref>
        </x14:dataValidation>
        <x14:dataValidation type="list" allowBlank="1" showInputMessage="1" showErrorMessage="1">
          <x14:formula1>
            <xm:f>BDD!$Q$42:$Q$62</xm:f>
          </x14:formula1>
          <xm:sqref>E12</xm:sqref>
        </x14:dataValidation>
        <x14:dataValidation type="list" allowBlank="1" showInputMessage="1" showErrorMessage="1">
          <x14:formula1>
            <xm:f>BDD!$U$42:$U$57</xm:f>
          </x14:formula1>
          <xm:sqref>E14</xm:sqref>
        </x14:dataValidation>
        <x14:dataValidation type="list" allowBlank="1" showInputMessage="1" showErrorMessage="1">
          <x14:formula1>
            <xm:f>BDD!$AC$2:$AC$7</xm:f>
          </x14:formula1>
          <xm:sqref>C18</xm:sqref>
        </x14:dataValidation>
        <x14:dataValidation type="list" allowBlank="1" showInputMessage="1" showErrorMessage="1">
          <x14:formula1>
            <xm:f>BDD!$AC$13:$AC$41</xm:f>
          </x14:formula1>
          <xm:sqref>D18</xm:sqref>
        </x14:dataValidation>
        <x14:dataValidation type="list" allowBlank="1" showInputMessage="1" showErrorMessage="1">
          <x14:formula1>
            <xm:f>BDD!$AG$2:$AG$12</xm:f>
          </x14:formula1>
          <xm:sqref>C20</xm:sqref>
        </x14:dataValidation>
        <x14:dataValidation type="list" allowBlank="1" showInputMessage="1" showErrorMessage="1">
          <x14:formula1>
            <xm:f>BDD!$AG$13:$AG$33</xm:f>
          </x14:formula1>
          <xm:sqref>D20</xm:sqref>
        </x14:dataValidation>
        <x14:dataValidation type="list" allowBlank="1" showInputMessage="1" showErrorMessage="1">
          <x14:formula1>
            <xm:f>BDD!$AK$2:$AK$12</xm:f>
          </x14:formula1>
          <xm:sqref>C22</xm:sqref>
        </x14:dataValidation>
        <x14:dataValidation type="list" allowBlank="1" showInputMessage="1" showErrorMessage="1">
          <x14:formula1>
            <xm:f>BDD!$AK$13:$AK$34</xm:f>
          </x14:formula1>
          <xm:sqref>D22</xm:sqref>
        </x14:dataValidation>
        <x14:dataValidation type="list" allowBlank="1" showInputMessage="1" showErrorMessage="1">
          <x14:formula1>
            <xm:f>BDD!$AO$2:$AO$9</xm:f>
          </x14:formula1>
          <xm:sqref>C24</xm:sqref>
        </x14:dataValidation>
        <x14:dataValidation type="list" allowBlank="1" showInputMessage="1" showErrorMessage="1">
          <x14:formula1>
            <xm:f>BDD!$AS$2:$AS$9</xm:f>
          </x14:formula1>
          <xm:sqref>C26</xm:sqref>
        </x14:dataValidation>
        <x14:dataValidation type="list" allowBlank="1" showInputMessage="1" showErrorMessage="1">
          <x14:formula1>
            <xm:f>BDD!$AW$2:$AW$13</xm:f>
          </x14:formula1>
          <xm:sqref>C28</xm:sqref>
        </x14:dataValidation>
        <x14:dataValidation type="list" allowBlank="1" showInputMessage="1" showErrorMessage="1">
          <x14:formula1>
            <xm:f>BDD!$AC$42:$AC$62</xm:f>
          </x14:formula1>
          <xm:sqref>E18</xm:sqref>
        </x14:dataValidation>
        <x14:dataValidation type="list" allowBlank="1" showInputMessage="1" showErrorMessage="1">
          <x14:formula1>
            <xm:f>BDD!$AG$42:$AG$64</xm:f>
          </x14:formula1>
          <xm:sqref>E20</xm:sqref>
        </x14:dataValidation>
        <x14:dataValidation type="list" allowBlank="1" showInputMessage="1" showErrorMessage="1">
          <x14:formula1>
            <xm:f>BDD!$AK$42:$AK$60</xm:f>
          </x14:formula1>
          <xm:sqref>E22</xm:sqref>
        </x14:dataValidation>
        <x14:dataValidation type="list" allowBlank="1" showInputMessage="1" showErrorMessage="1">
          <x14:formula1>
            <xm:f>BDD!$AW$42:$AW$50</xm:f>
          </x14:formula1>
          <xm:sqref>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92D050"/>
  </sheetPr>
  <dimension ref="A1:BV219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V36" sqref="V36"/>
    </sheetView>
  </sheetViews>
  <sheetFormatPr baseColWidth="10" defaultColWidth="9.140625" defaultRowHeight="15" x14ac:dyDescent="0.25"/>
  <cols>
    <col min="1" max="1" width="3.28515625" style="377" customWidth="1"/>
    <col min="2" max="2" width="16.5703125" style="306" customWidth="1"/>
    <col min="3" max="52" width="3.7109375" style="306" customWidth="1"/>
    <col min="53" max="16384" width="9.140625" style="377"/>
  </cols>
  <sheetData>
    <row r="1" spans="1:74" ht="18.75" x14ac:dyDescent="0.25">
      <c r="A1" s="381" t="s">
        <v>526</v>
      </c>
      <c r="B1" s="381"/>
      <c r="C1" s="382" t="s">
        <v>44</v>
      </c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382"/>
      <c r="AR1" s="382"/>
      <c r="AS1" s="382"/>
      <c r="AT1" s="382"/>
      <c r="AU1" s="382"/>
      <c r="AV1" s="382"/>
      <c r="AW1" s="382"/>
      <c r="AX1" s="382"/>
      <c r="AY1" s="382"/>
      <c r="AZ1" s="382"/>
    </row>
    <row r="2" spans="1:74" ht="14.1" customHeight="1" x14ac:dyDescent="0.25">
      <c r="B2" s="383" t="s">
        <v>45</v>
      </c>
      <c r="C2" s="384">
        <v>1</v>
      </c>
      <c r="D2" s="384">
        <v>2</v>
      </c>
      <c r="E2" s="384">
        <v>3</v>
      </c>
      <c r="F2" s="384">
        <v>4</v>
      </c>
      <c r="G2" s="384">
        <v>5</v>
      </c>
      <c r="H2" s="384">
        <v>6</v>
      </c>
      <c r="I2" s="384">
        <v>7</v>
      </c>
      <c r="J2" s="384">
        <v>8</v>
      </c>
      <c r="K2" s="384">
        <v>9</v>
      </c>
      <c r="L2" s="384">
        <v>10</v>
      </c>
      <c r="M2" s="384">
        <v>11</v>
      </c>
      <c r="N2" s="384">
        <v>12</v>
      </c>
      <c r="O2" s="384">
        <v>13</v>
      </c>
      <c r="P2" s="384">
        <v>14</v>
      </c>
      <c r="Q2" s="384">
        <v>15</v>
      </c>
      <c r="R2" s="384">
        <v>16</v>
      </c>
      <c r="S2" s="384">
        <v>17</v>
      </c>
      <c r="T2" s="384">
        <v>18</v>
      </c>
      <c r="U2" s="384">
        <v>19</v>
      </c>
      <c r="V2" s="384">
        <v>20</v>
      </c>
      <c r="W2" s="384">
        <v>21</v>
      </c>
      <c r="X2" s="384">
        <v>22</v>
      </c>
      <c r="Y2" s="384">
        <v>23</v>
      </c>
      <c r="Z2" s="384">
        <v>24</v>
      </c>
      <c r="AA2" s="384">
        <v>25</v>
      </c>
      <c r="AB2" s="384">
        <v>26</v>
      </c>
      <c r="AC2" s="384">
        <v>27</v>
      </c>
      <c r="AD2" s="384">
        <v>28</v>
      </c>
      <c r="AE2" s="384">
        <v>29</v>
      </c>
      <c r="AF2" s="384">
        <v>30</v>
      </c>
      <c r="AG2" s="384">
        <v>31</v>
      </c>
      <c r="AH2" s="384">
        <v>32</v>
      </c>
      <c r="AI2" s="384">
        <v>33</v>
      </c>
      <c r="AJ2" s="384">
        <v>34</v>
      </c>
      <c r="AK2" s="384">
        <v>35</v>
      </c>
      <c r="AL2" s="384">
        <v>36</v>
      </c>
      <c r="AM2" s="384">
        <v>37</v>
      </c>
      <c r="AN2" s="384">
        <v>38</v>
      </c>
      <c r="AO2" s="384">
        <v>39</v>
      </c>
      <c r="AP2" s="384">
        <v>40</v>
      </c>
      <c r="AQ2" s="384">
        <v>41</v>
      </c>
      <c r="AR2" s="384">
        <v>42</v>
      </c>
      <c r="AS2" s="384">
        <v>43</v>
      </c>
      <c r="AT2" s="384">
        <v>44</v>
      </c>
      <c r="AU2" s="384">
        <v>45</v>
      </c>
      <c r="AV2" s="384">
        <v>46</v>
      </c>
      <c r="AW2" s="384">
        <v>47</v>
      </c>
      <c r="AX2" s="384">
        <v>48</v>
      </c>
      <c r="AY2" s="384">
        <v>49</v>
      </c>
      <c r="AZ2" s="384">
        <v>50</v>
      </c>
      <c r="BA2" s="385"/>
      <c r="BB2" s="385"/>
      <c r="BC2" s="385"/>
      <c r="BD2" s="385"/>
      <c r="BE2" s="385"/>
      <c r="BF2" s="385"/>
      <c r="BG2" s="385"/>
      <c r="BH2" s="385"/>
      <c r="BI2" s="385"/>
      <c r="BJ2" s="385"/>
      <c r="BK2" s="385"/>
      <c r="BL2" s="385"/>
      <c r="BM2" s="385"/>
      <c r="BN2" s="385"/>
      <c r="BO2" s="385"/>
      <c r="BP2" s="385"/>
      <c r="BQ2" s="385"/>
      <c r="BR2" s="385"/>
      <c r="BS2" s="385"/>
      <c r="BT2" s="385"/>
      <c r="BU2" s="385"/>
      <c r="BV2" s="385"/>
    </row>
    <row r="3" spans="1:74" ht="14.1" customHeight="1" x14ac:dyDescent="0.25">
      <c r="A3" s="386" t="s">
        <v>511</v>
      </c>
      <c r="B3" s="387" t="s">
        <v>38</v>
      </c>
      <c r="C3" s="306">
        <v>61</v>
      </c>
      <c r="D3" s="306">
        <v>63</v>
      </c>
      <c r="E3" s="306">
        <v>65</v>
      </c>
      <c r="F3" s="306">
        <v>67</v>
      </c>
      <c r="G3" s="306">
        <v>69</v>
      </c>
      <c r="H3" s="306">
        <v>71</v>
      </c>
      <c r="I3" s="306">
        <v>72</v>
      </c>
      <c r="J3" s="306">
        <v>73</v>
      </c>
      <c r="K3" s="306">
        <v>74</v>
      </c>
      <c r="L3" s="306">
        <v>75</v>
      </c>
      <c r="M3" s="306">
        <v>76</v>
      </c>
      <c r="N3" s="306">
        <v>77</v>
      </c>
      <c r="O3" s="306">
        <v>78</v>
      </c>
      <c r="P3" s="306">
        <v>79</v>
      </c>
      <c r="Q3" s="306">
        <v>80</v>
      </c>
      <c r="R3" s="306">
        <v>81</v>
      </c>
      <c r="S3" s="306">
        <v>82</v>
      </c>
      <c r="T3" s="306">
        <v>83</v>
      </c>
      <c r="U3" s="306">
        <v>84</v>
      </c>
      <c r="V3" s="306">
        <v>85</v>
      </c>
      <c r="W3" s="306">
        <v>86</v>
      </c>
      <c r="X3" s="306">
        <v>87</v>
      </c>
      <c r="Y3" s="306">
        <v>88</v>
      </c>
      <c r="Z3" s="306">
        <v>89</v>
      </c>
      <c r="AA3" s="306">
        <v>90</v>
      </c>
      <c r="AB3" s="306">
        <v>91</v>
      </c>
      <c r="AC3" s="306">
        <v>92</v>
      </c>
      <c r="AD3" s="306">
        <v>93</v>
      </c>
      <c r="AE3" s="306">
        <v>94</v>
      </c>
      <c r="AF3" s="306">
        <v>95</v>
      </c>
      <c r="AG3" s="306">
        <v>96</v>
      </c>
      <c r="AH3" s="306">
        <v>97</v>
      </c>
      <c r="AI3" s="306">
        <v>98</v>
      </c>
      <c r="AJ3" s="306">
        <v>99</v>
      </c>
      <c r="AK3" s="306">
        <v>100</v>
      </c>
      <c r="AL3" s="306">
        <v>101</v>
      </c>
      <c r="AM3" s="306">
        <v>102</v>
      </c>
      <c r="AN3" s="306">
        <v>103</v>
      </c>
      <c r="AO3" s="306">
        <v>104</v>
      </c>
      <c r="AP3" s="306">
        <v>105</v>
      </c>
      <c r="AQ3" s="306">
        <v>106</v>
      </c>
      <c r="AR3" s="306">
        <v>107</v>
      </c>
      <c r="AS3" s="306">
        <v>108</v>
      </c>
      <c r="AT3" s="306">
        <v>109</v>
      </c>
      <c r="AU3" s="306">
        <v>110</v>
      </c>
      <c r="AV3" s="306">
        <v>111</v>
      </c>
      <c r="AW3" s="306">
        <v>112</v>
      </c>
      <c r="AX3" s="306">
        <v>113</v>
      </c>
      <c r="AY3" s="306">
        <v>114</v>
      </c>
      <c r="AZ3" s="306">
        <v>115</v>
      </c>
    </row>
    <row r="4" spans="1:74" ht="14.1" customHeight="1" x14ac:dyDescent="0.25">
      <c r="A4" s="386"/>
      <c r="B4" s="387" t="s">
        <v>39</v>
      </c>
      <c r="H4" s="306">
        <v>61</v>
      </c>
      <c r="I4" s="306">
        <v>63</v>
      </c>
      <c r="J4" s="306">
        <v>65</v>
      </c>
      <c r="K4" s="306">
        <v>67</v>
      </c>
      <c r="L4" s="306">
        <v>69</v>
      </c>
      <c r="M4" s="306">
        <v>71</v>
      </c>
      <c r="N4" s="306">
        <v>72</v>
      </c>
      <c r="O4" s="306">
        <v>73</v>
      </c>
      <c r="P4" s="306">
        <v>74</v>
      </c>
      <c r="Q4" s="306">
        <v>75</v>
      </c>
      <c r="R4" s="306">
        <v>76</v>
      </c>
      <c r="S4" s="306">
        <v>77</v>
      </c>
      <c r="T4" s="306">
        <v>78</v>
      </c>
      <c r="U4" s="306">
        <v>79</v>
      </c>
      <c r="V4" s="306">
        <v>80</v>
      </c>
      <c r="W4" s="306">
        <v>81</v>
      </c>
      <c r="X4" s="306">
        <v>82</v>
      </c>
      <c r="Y4" s="306">
        <v>83</v>
      </c>
      <c r="Z4" s="306">
        <v>84</v>
      </c>
      <c r="AA4" s="306">
        <v>85</v>
      </c>
      <c r="AB4" s="306">
        <v>86</v>
      </c>
      <c r="AC4" s="306">
        <v>87</v>
      </c>
      <c r="AD4" s="306">
        <v>88</v>
      </c>
      <c r="AE4" s="306">
        <v>89</v>
      </c>
      <c r="AF4" s="306">
        <v>90</v>
      </c>
      <c r="AG4" s="306">
        <v>91</v>
      </c>
      <c r="AH4" s="306">
        <v>92</v>
      </c>
      <c r="AI4" s="306">
        <v>93</v>
      </c>
      <c r="AJ4" s="306">
        <v>94</v>
      </c>
      <c r="AK4" s="306">
        <v>95</v>
      </c>
      <c r="AL4" s="306">
        <v>96</v>
      </c>
      <c r="AM4" s="306">
        <v>97</v>
      </c>
      <c r="AN4" s="306">
        <v>98</v>
      </c>
      <c r="AO4" s="306">
        <v>99</v>
      </c>
      <c r="AP4" s="306">
        <v>100</v>
      </c>
      <c r="AQ4" s="306">
        <v>101</v>
      </c>
      <c r="AR4" s="306">
        <v>102</v>
      </c>
      <c r="AS4" s="306">
        <v>103</v>
      </c>
      <c r="AT4" s="306">
        <v>104</v>
      </c>
      <c r="AU4" s="306">
        <v>105</v>
      </c>
      <c r="AV4" s="306">
        <v>106</v>
      </c>
      <c r="AW4" s="306">
        <v>107</v>
      </c>
      <c r="AX4" s="306">
        <v>108</v>
      </c>
      <c r="AY4" s="306">
        <v>109</v>
      </c>
      <c r="AZ4" s="306">
        <v>110</v>
      </c>
    </row>
    <row r="5" spans="1:74" ht="14.1" customHeight="1" x14ac:dyDescent="0.25">
      <c r="A5" s="386"/>
      <c r="B5" s="387" t="s">
        <v>40</v>
      </c>
      <c r="J5" s="306">
        <v>61</v>
      </c>
      <c r="K5" s="306">
        <v>63</v>
      </c>
      <c r="L5" s="306">
        <v>65</v>
      </c>
      <c r="M5" s="306">
        <v>67</v>
      </c>
      <c r="N5" s="306">
        <v>69</v>
      </c>
      <c r="O5" s="306">
        <v>71</v>
      </c>
      <c r="P5" s="306">
        <v>72</v>
      </c>
      <c r="Q5" s="306">
        <v>73</v>
      </c>
      <c r="R5" s="306">
        <v>74</v>
      </c>
      <c r="S5" s="306">
        <v>75</v>
      </c>
      <c r="T5" s="306">
        <v>76</v>
      </c>
      <c r="U5" s="306">
        <v>77</v>
      </c>
      <c r="V5" s="306">
        <v>78</v>
      </c>
      <c r="W5" s="306">
        <v>79</v>
      </c>
      <c r="X5" s="306">
        <v>80</v>
      </c>
      <c r="Y5" s="306">
        <v>81</v>
      </c>
      <c r="Z5" s="306">
        <v>82</v>
      </c>
      <c r="AA5" s="306">
        <v>83</v>
      </c>
      <c r="AB5" s="306">
        <v>84</v>
      </c>
      <c r="AC5" s="306">
        <v>85</v>
      </c>
      <c r="AD5" s="306">
        <v>86</v>
      </c>
      <c r="AE5" s="306">
        <v>87</v>
      </c>
      <c r="AF5" s="306">
        <v>88</v>
      </c>
      <c r="AG5" s="306">
        <v>89</v>
      </c>
      <c r="AH5" s="306">
        <v>90</v>
      </c>
      <c r="AI5" s="306">
        <v>91</v>
      </c>
      <c r="AJ5" s="306">
        <v>92</v>
      </c>
      <c r="AK5" s="306">
        <v>93</v>
      </c>
      <c r="AL5" s="306">
        <v>94</v>
      </c>
      <c r="AM5" s="306">
        <v>95</v>
      </c>
      <c r="AN5" s="306">
        <v>96</v>
      </c>
      <c r="AO5" s="306">
        <v>97</v>
      </c>
      <c r="AP5" s="306">
        <v>98</v>
      </c>
      <c r="AQ5" s="306">
        <v>99</v>
      </c>
      <c r="AR5" s="306">
        <v>100</v>
      </c>
      <c r="AS5" s="306">
        <v>101</v>
      </c>
      <c r="AT5" s="306">
        <v>102</v>
      </c>
      <c r="AU5" s="306">
        <v>103</v>
      </c>
      <c r="AV5" s="306">
        <v>104</v>
      </c>
      <c r="AW5" s="306">
        <v>105</v>
      </c>
      <c r="AX5" s="306">
        <v>106</v>
      </c>
      <c r="AY5" s="306">
        <v>107</v>
      </c>
      <c r="AZ5" s="306">
        <v>108</v>
      </c>
    </row>
    <row r="6" spans="1:74" ht="14.1" customHeight="1" x14ac:dyDescent="0.25">
      <c r="A6" s="386"/>
      <c r="B6" s="387" t="s">
        <v>41</v>
      </c>
      <c r="M6" s="306">
        <v>61</v>
      </c>
      <c r="N6" s="306">
        <v>63</v>
      </c>
      <c r="O6" s="306">
        <v>65</v>
      </c>
      <c r="P6" s="306">
        <v>67</v>
      </c>
      <c r="Q6" s="306">
        <v>69</v>
      </c>
      <c r="R6" s="306">
        <v>71</v>
      </c>
      <c r="S6" s="306">
        <v>72</v>
      </c>
      <c r="T6" s="306">
        <v>73</v>
      </c>
      <c r="U6" s="306">
        <v>74</v>
      </c>
      <c r="V6" s="306">
        <v>75</v>
      </c>
      <c r="W6" s="306">
        <v>76</v>
      </c>
      <c r="X6" s="306">
        <v>77</v>
      </c>
      <c r="Y6" s="306">
        <v>78</v>
      </c>
      <c r="Z6" s="306">
        <v>79</v>
      </c>
      <c r="AA6" s="306">
        <v>80</v>
      </c>
      <c r="AB6" s="306">
        <v>81</v>
      </c>
      <c r="AC6" s="306">
        <v>82</v>
      </c>
      <c r="AD6" s="306">
        <v>83</v>
      </c>
      <c r="AE6" s="306">
        <v>84</v>
      </c>
      <c r="AF6" s="306">
        <v>85</v>
      </c>
      <c r="AG6" s="306">
        <v>86</v>
      </c>
      <c r="AH6" s="306">
        <v>87</v>
      </c>
      <c r="AI6" s="306">
        <v>88</v>
      </c>
      <c r="AJ6" s="306">
        <v>89</v>
      </c>
      <c r="AK6" s="306">
        <v>90</v>
      </c>
      <c r="AL6" s="306">
        <v>91</v>
      </c>
      <c r="AM6" s="306">
        <v>92</v>
      </c>
      <c r="AN6" s="306">
        <v>93</v>
      </c>
      <c r="AO6" s="306">
        <v>94</v>
      </c>
      <c r="AP6" s="306">
        <v>95</v>
      </c>
      <c r="AQ6" s="306">
        <v>96</v>
      </c>
      <c r="AR6" s="306">
        <v>97</v>
      </c>
      <c r="AS6" s="306">
        <v>98</v>
      </c>
      <c r="AT6" s="306">
        <v>99</v>
      </c>
      <c r="AU6" s="306">
        <v>100</v>
      </c>
      <c r="AV6" s="306">
        <v>101</v>
      </c>
      <c r="AW6" s="306">
        <v>102</v>
      </c>
      <c r="AX6" s="306">
        <v>103</v>
      </c>
      <c r="AY6" s="306">
        <v>104</v>
      </c>
      <c r="AZ6" s="306">
        <v>105</v>
      </c>
    </row>
    <row r="7" spans="1:74" ht="14.1" customHeight="1" x14ac:dyDescent="0.25">
      <c r="A7" s="386"/>
      <c r="B7" s="387" t="s">
        <v>42</v>
      </c>
      <c r="O7" s="306">
        <v>61</v>
      </c>
      <c r="P7" s="306">
        <v>63</v>
      </c>
      <c r="Q7" s="306">
        <v>65</v>
      </c>
      <c r="R7" s="306">
        <v>67</v>
      </c>
      <c r="S7" s="306">
        <v>69</v>
      </c>
      <c r="T7" s="306">
        <v>71</v>
      </c>
      <c r="U7" s="306">
        <v>72</v>
      </c>
      <c r="V7" s="306">
        <v>73</v>
      </c>
      <c r="W7" s="306">
        <v>74</v>
      </c>
      <c r="X7" s="306">
        <v>75</v>
      </c>
      <c r="Y7" s="306">
        <v>76</v>
      </c>
      <c r="Z7" s="306">
        <v>77</v>
      </c>
      <c r="AA7" s="306">
        <v>78</v>
      </c>
      <c r="AB7" s="306">
        <v>79</v>
      </c>
      <c r="AC7" s="306">
        <v>80</v>
      </c>
      <c r="AD7" s="306">
        <v>81</v>
      </c>
      <c r="AE7" s="306">
        <v>82</v>
      </c>
      <c r="AF7" s="306">
        <v>83</v>
      </c>
      <c r="AG7" s="306">
        <v>84</v>
      </c>
      <c r="AH7" s="306">
        <v>85</v>
      </c>
      <c r="AI7" s="306">
        <v>86</v>
      </c>
      <c r="AJ7" s="306">
        <v>87</v>
      </c>
      <c r="AK7" s="306">
        <v>88</v>
      </c>
      <c r="AL7" s="306">
        <v>89</v>
      </c>
      <c r="AM7" s="306">
        <v>90</v>
      </c>
      <c r="AN7" s="306">
        <v>91</v>
      </c>
      <c r="AO7" s="306">
        <v>92</v>
      </c>
      <c r="AP7" s="306">
        <v>93</v>
      </c>
      <c r="AQ7" s="306">
        <v>94</v>
      </c>
      <c r="AR7" s="306">
        <v>95</v>
      </c>
      <c r="AS7" s="306">
        <v>96</v>
      </c>
      <c r="AT7" s="306">
        <v>97</v>
      </c>
      <c r="AU7" s="306">
        <v>98</v>
      </c>
      <c r="AV7" s="306">
        <v>99</v>
      </c>
      <c r="AW7" s="306">
        <v>100</v>
      </c>
      <c r="AX7" s="306">
        <v>101</v>
      </c>
      <c r="AY7" s="306">
        <v>102</v>
      </c>
      <c r="AZ7" s="306">
        <v>103</v>
      </c>
    </row>
    <row r="8" spans="1:74" ht="14.1" customHeight="1" x14ac:dyDescent="0.25">
      <c r="A8" s="386"/>
      <c r="B8" s="387" t="s">
        <v>43</v>
      </c>
      <c r="R8" s="306">
        <v>61</v>
      </c>
      <c r="S8" s="306">
        <v>63</v>
      </c>
      <c r="T8" s="306">
        <v>65</v>
      </c>
      <c r="U8" s="306">
        <v>67</v>
      </c>
      <c r="V8" s="306">
        <v>69</v>
      </c>
      <c r="W8" s="306">
        <v>71</v>
      </c>
      <c r="X8" s="306">
        <v>72</v>
      </c>
      <c r="Y8" s="306">
        <v>73</v>
      </c>
      <c r="Z8" s="306">
        <v>74</v>
      </c>
      <c r="AA8" s="306">
        <v>75</v>
      </c>
      <c r="AB8" s="306">
        <v>76</v>
      </c>
      <c r="AC8" s="306">
        <v>77</v>
      </c>
      <c r="AD8" s="306">
        <v>78</v>
      </c>
      <c r="AE8" s="306">
        <v>79</v>
      </c>
      <c r="AF8" s="306">
        <v>80</v>
      </c>
      <c r="AG8" s="306">
        <v>81</v>
      </c>
      <c r="AH8" s="306">
        <v>82</v>
      </c>
      <c r="AI8" s="306">
        <v>83</v>
      </c>
      <c r="AJ8" s="306">
        <v>84</v>
      </c>
      <c r="AK8" s="306">
        <v>85</v>
      </c>
      <c r="AL8" s="306">
        <v>86</v>
      </c>
      <c r="AM8" s="306">
        <v>87</v>
      </c>
      <c r="AN8" s="306">
        <v>88</v>
      </c>
      <c r="AO8" s="306">
        <v>89</v>
      </c>
      <c r="AP8" s="306">
        <v>90</v>
      </c>
      <c r="AQ8" s="306">
        <v>91</v>
      </c>
      <c r="AR8" s="306">
        <v>92</v>
      </c>
      <c r="AS8" s="306">
        <v>93</v>
      </c>
      <c r="AT8" s="306">
        <v>94</v>
      </c>
      <c r="AU8" s="306">
        <v>95</v>
      </c>
      <c r="AV8" s="306">
        <v>96</v>
      </c>
      <c r="AW8" s="306">
        <v>97</v>
      </c>
      <c r="AX8" s="306">
        <v>98</v>
      </c>
      <c r="AY8" s="306">
        <v>99</v>
      </c>
      <c r="AZ8" s="306">
        <v>100</v>
      </c>
    </row>
    <row r="9" spans="1:74" s="390" customFormat="1" ht="3" customHeight="1" x14ac:dyDescent="0.25">
      <c r="A9" s="388"/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</row>
    <row r="10" spans="1:74" s="390" customFormat="1" ht="14.1" customHeight="1" x14ac:dyDescent="0.25">
      <c r="A10" s="391" t="s">
        <v>33</v>
      </c>
      <c r="B10" s="392">
        <v>40</v>
      </c>
      <c r="C10" s="393">
        <f t="shared" ref="C10:L10" si="0">$B10-(C$2/100*$B10)</f>
        <v>39.6</v>
      </c>
      <c r="D10" s="393">
        <f t="shared" si="0"/>
        <v>39.200000000000003</v>
      </c>
      <c r="E10" s="393">
        <f t="shared" si="0"/>
        <v>38.799999999999997</v>
      </c>
      <c r="F10" s="393">
        <f t="shared" si="0"/>
        <v>38.4</v>
      </c>
      <c r="G10" s="393">
        <f t="shared" si="0"/>
        <v>38</v>
      </c>
      <c r="H10" s="393">
        <f t="shared" si="0"/>
        <v>37.6</v>
      </c>
      <c r="I10" s="393">
        <f t="shared" si="0"/>
        <v>37.200000000000003</v>
      </c>
      <c r="J10" s="393">
        <f t="shared" si="0"/>
        <v>36.799999999999997</v>
      </c>
      <c r="K10" s="393">
        <f t="shared" si="0"/>
        <v>36.4</v>
      </c>
      <c r="L10" s="393">
        <f t="shared" si="0"/>
        <v>36</v>
      </c>
      <c r="M10" s="393">
        <f t="shared" ref="M10:V10" si="1">$B10-(M$2/100*$B10)</f>
        <v>35.6</v>
      </c>
      <c r="N10" s="393">
        <f t="shared" si="1"/>
        <v>35.200000000000003</v>
      </c>
      <c r="O10" s="393">
        <f t="shared" si="1"/>
        <v>34.799999999999997</v>
      </c>
      <c r="P10" s="393">
        <f t="shared" si="1"/>
        <v>34.4</v>
      </c>
      <c r="Q10" s="393">
        <f t="shared" si="1"/>
        <v>34</v>
      </c>
      <c r="R10" s="393">
        <f t="shared" si="1"/>
        <v>33.6</v>
      </c>
      <c r="S10" s="393">
        <f t="shared" si="1"/>
        <v>33.200000000000003</v>
      </c>
      <c r="T10" s="393">
        <f t="shared" si="1"/>
        <v>32.799999999999997</v>
      </c>
      <c r="U10" s="393">
        <f t="shared" si="1"/>
        <v>32.4</v>
      </c>
      <c r="V10" s="393">
        <f t="shared" si="1"/>
        <v>32</v>
      </c>
      <c r="W10" s="393">
        <f t="shared" ref="W10:AF10" si="2">$B10-(W$2/100*$B10)</f>
        <v>31.6</v>
      </c>
      <c r="X10" s="393">
        <f t="shared" si="2"/>
        <v>31.2</v>
      </c>
      <c r="Y10" s="393">
        <f t="shared" si="2"/>
        <v>30.799999999999997</v>
      </c>
      <c r="Z10" s="393">
        <f t="shared" si="2"/>
        <v>30.4</v>
      </c>
      <c r="AA10" s="393">
        <f t="shared" si="2"/>
        <v>30</v>
      </c>
      <c r="AB10" s="393">
        <f t="shared" si="2"/>
        <v>29.6</v>
      </c>
      <c r="AC10" s="393">
        <f t="shared" si="2"/>
        <v>29.2</v>
      </c>
      <c r="AD10" s="393">
        <f t="shared" si="2"/>
        <v>28.799999999999997</v>
      </c>
      <c r="AE10" s="393">
        <f t="shared" si="2"/>
        <v>28.4</v>
      </c>
      <c r="AF10" s="393">
        <f t="shared" si="2"/>
        <v>28</v>
      </c>
      <c r="AG10" s="393">
        <f t="shared" ref="AG10:AP10" si="3">$B10-(AG$2/100*$B10)</f>
        <v>27.6</v>
      </c>
      <c r="AH10" s="393">
        <f t="shared" si="3"/>
        <v>27.2</v>
      </c>
      <c r="AI10" s="393">
        <f t="shared" si="3"/>
        <v>26.799999999999997</v>
      </c>
      <c r="AJ10" s="393">
        <f t="shared" si="3"/>
        <v>26.4</v>
      </c>
      <c r="AK10" s="393">
        <f t="shared" si="3"/>
        <v>26</v>
      </c>
      <c r="AL10" s="393">
        <f t="shared" si="3"/>
        <v>25.6</v>
      </c>
      <c r="AM10" s="393">
        <f t="shared" si="3"/>
        <v>25.2</v>
      </c>
      <c r="AN10" s="393">
        <f t="shared" si="3"/>
        <v>24.8</v>
      </c>
      <c r="AO10" s="393">
        <f t="shared" si="3"/>
        <v>24.4</v>
      </c>
      <c r="AP10" s="393">
        <f t="shared" si="3"/>
        <v>24</v>
      </c>
      <c r="AQ10" s="393">
        <f t="shared" ref="AQ10:AZ10" si="4">$B10-(AQ$2/100*$B10)</f>
        <v>23.6</v>
      </c>
      <c r="AR10" s="393">
        <f t="shared" si="4"/>
        <v>23.2</v>
      </c>
      <c r="AS10" s="393">
        <f t="shared" si="4"/>
        <v>22.8</v>
      </c>
      <c r="AT10" s="393">
        <f t="shared" si="4"/>
        <v>22.4</v>
      </c>
      <c r="AU10" s="393">
        <f t="shared" si="4"/>
        <v>22</v>
      </c>
      <c r="AV10" s="393">
        <f t="shared" si="4"/>
        <v>21.599999999999998</v>
      </c>
      <c r="AW10" s="393">
        <f t="shared" si="4"/>
        <v>21.200000000000003</v>
      </c>
      <c r="AX10" s="393">
        <f t="shared" si="4"/>
        <v>20.8</v>
      </c>
      <c r="AY10" s="393">
        <f t="shared" si="4"/>
        <v>20.399999999999999</v>
      </c>
      <c r="AZ10" s="393">
        <f t="shared" si="4"/>
        <v>20</v>
      </c>
    </row>
    <row r="11" spans="1:74" s="390" customFormat="1" ht="14.1" customHeight="1" x14ac:dyDescent="0.25">
      <c r="A11" s="391"/>
      <c r="B11" s="392">
        <v>41</v>
      </c>
      <c r="C11" s="394">
        <f t="shared" ref="C11:L20" si="5">$B11-(C$2/100*$B11)</f>
        <v>40.590000000000003</v>
      </c>
      <c r="D11" s="394">
        <f t="shared" si="5"/>
        <v>40.18</v>
      </c>
      <c r="E11" s="394">
        <f t="shared" si="5"/>
        <v>39.770000000000003</v>
      </c>
      <c r="F11" s="394">
        <f t="shared" si="5"/>
        <v>39.36</v>
      </c>
      <c r="G11" s="394">
        <f t="shared" si="5"/>
        <v>38.950000000000003</v>
      </c>
      <c r="H11" s="394">
        <f t="shared" si="5"/>
        <v>38.54</v>
      </c>
      <c r="I11" s="394">
        <f t="shared" si="5"/>
        <v>38.130000000000003</v>
      </c>
      <c r="J11" s="394">
        <f t="shared" si="5"/>
        <v>37.72</v>
      </c>
      <c r="K11" s="394">
        <f t="shared" si="5"/>
        <v>37.31</v>
      </c>
      <c r="L11" s="394">
        <f t="shared" si="5"/>
        <v>36.9</v>
      </c>
      <c r="M11" s="394">
        <f t="shared" ref="M11:V20" si="6">$B11-(M$2/100*$B11)</f>
        <v>36.49</v>
      </c>
      <c r="N11" s="394">
        <f t="shared" si="6"/>
        <v>36.08</v>
      </c>
      <c r="O11" s="394">
        <f t="shared" si="6"/>
        <v>35.67</v>
      </c>
      <c r="P11" s="394">
        <f t="shared" si="6"/>
        <v>35.26</v>
      </c>
      <c r="Q11" s="394">
        <f t="shared" si="6"/>
        <v>34.85</v>
      </c>
      <c r="R11" s="394">
        <f t="shared" si="6"/>
        <v>34.44</v>
      </c>
      <c r="S11" s="394">
        <f t="shared" si="6"/>
        <v>34.03</v>
      </c>
      <c r="T11" s="394">
        <f t="shared" si="6"/>
        <v>33.619999999999997</v>
      </c>
      <c r="U11" s="394">
        <f t="shared" si="6"/>
        <v>33.21</v>
      </c>
      <c r="V11" s="394">
        <f t="shared" si="6"/>
        <v>32.799999999999997</v>
      </c>
      <c r="W11" s="394">
        <f t="shared" ref="W11:AF20" si="7">$B11-(W$2/100*$B11)</f>
        <v>32.39</v>
      </c>
      <c r="X11" s="394">
        <f t="shared" si="7"/>
        <v>31.98</v>
      </c>
      <c r="Y11" s="394">
        <f t="shared" si="7"/>
        <v>31.57</v>
      </c>
      <c r="Z11" s="394">
        <f t="shared" si="7"/>
        <v>31.16</v>
      </c>
      <c r="AA11" s="394">
        <f t="shared" si="7"/>
        <v>30.75</v>
      </c>
      <c r="AB11" s="394">
        <f t="shared" si="7"/>
        <v>30.34</v>
      </c>
      <c r="AC11" s="394">
        <f t="shared" si="7"/>
        <v>29.93</v>
      </c>
      <c r="AD11" s="394">
        <f t="shared" si="7"/>
        <v>29.52</v>
      </c>
      <c r="AE11" s="394">
        <f t="shared" si="7"/>
        <v>29.11</v>
      </c>
      <c r="AF11" s="394">
        <f t="shared" si="7"/>
        <v>28.700000000000003</v>
      </c>
      <c r="AG11" s="394">
        <f t="shared" ref="AG11:AP20" si="8">$B11-(AG$2/100*$B11)</f>
        <v>28.29</v>
      </c>
      <c r="AH11" s="394">
        <f t="shared" si="8"/>
        <v>27.88</v>
      </c>
      <c r="AI11" s="394">
        <f t="shared" si="8"/>
        <v>27.47</v>
      </c>
      <c r="AJ11" s="394">
        <f t="shared" si="8"/>
        <v>27.06</v>
      </c>
      <c r="AK11" s="394">
        <f t="shared" si="8"/>
        <v>26.65</v>
      </c>
      <c r="AL11" s="394">
        <f t="shared" si="8"/>
        <v>26.240000000000002</v>
      </c>
      <c r="AM11" s="394">
        <f t="shared" si="8"/>
        <v>25.83</v>
      </c>
      <c r="AN11" s="394">
        <f t="shared" si="8"/>
        <v>25.42</v>
      </c>
      <c r="AO11" s="394">
        <f t="shared" si="8"/>
        <v>25.009999999999998</v>
      </c>
      <c r="AP11" s="394">
        <f t="shared" si="8"/>
        <v>24.599999999999998</v>
      </c>
      <c r="AQ11" s="394">
        <f t="shared" ref="AQ11:AZ20" si="9">$B11-(AQ$2/100*$B11)</f>
        <v>24.19</v>
      </c>
      <c r="AR11" s="394">
        <f t="shared" si="9"/>
        <v>23.78</v>
      </c>
      <c r="AS11" s="394">
        <f t="shared" si="9"/>
        <v>23.37</v>
      </c>
      <c r="AT11" s="394">
        <f t="shared" si="9"/>
        <v>22.96</v>
      </c>
      <c r="AU11" s="394">
        <f t="shared" si="9"/>
        <v>22.55</v>
      </c>
      <c r="AV11" s="394">
        <f t="shared" si="9"/>
        <v>22.14</v>
      </c>
      <c r="AW11" s="394">
        <f t="shared" si="9"/>
        <v>21.73</v>
      </c>
      <c r="AX11" s="394">
        <f t="shared" si="9"/>
        <v>21.32</v>
      </c>
      <c r="AY11" s="394">
        <f t="shared" si="9"/>
        <v>20.91</v>
      </c>
      <c r="AZ11" s="394">
        <f t="shared" si="9"/>
        <v>20.5</v>
      </c>
    </row>
    <row r="12" spans="1:74" s="390" customFormat="1" ht="14.1" customHeight="1" x14ac:dyDescent="0.25">
      <c r="A12" s="391"/>
      <c r="B12" s="392">
        <v>42</v>
      </c>
      <c r="C12" s="394">
        <f t="shared" si="5"/>
        <v>41.58</v>
      </c>
      <c r="D12" s="394">
        <f t="shared" si="5"/>
        <v>41.16</v>
      </c>
      <c r="E12" s="394">
        <f t="shared" si="5"/>
        <v>40.74</v>
      </c>
      <c r="F12" s="394">
        <f t="shared" si="5"/>
        <v>40.32</v>
      </c>
      <c r="G12" s="394">
        <f t="shared" si="5"/>
        <v>39.9</v>
      </c>
      <c r="H12" s="394">
        <f t="shared" si="5"/>
        <v>39.479999999999997</v>
      </c>
      <c r="I12" s="394">
        <f t="shared" si="5"/>
        <v>39.06</v>
      </c>
      <c r="J12" s="394">
        <f t="shared" si="5"/>
        <v>38.64</v>
      </c>
      <c r="K12" s="394">
        <f t="shared" si="5"/>
        <v>38.22</v>
      </c>
      <c r="L12" s="394">
        <f t="shared" si="5"/>
        <v>37.799999999999997</v>
      </c>
      <c r="M12" s="394">
        <f t="shared" si="6"/>
        <v>37.380000000000003</v>
      </c>
      <c r="N12" s="394">
        <f t="shared" si="6"/>
        <v>36.96</v>
      </c>
      <c r="O12" s="394">
        <f t="shared" si="6"/>
        <v>36.54</v>
      </c>
      <c r="P12" s="394">
        <f t="shared" si="6"/>
        <v>36.119999999999997</v>
      </c>
      <c r="Q12" s="394">
        <f t="shared" si="6"/>
        <v>35.700000000000003</v>
      </c>
      <c r="R12" s="394">
        <f t="shared" si="6"/>
        <v>35.28</v>
      </c>
      <c r="S12" s="394">
        <f t="shared" si="6"/>
        <v>34.86</v>
      </c>
      <c r="T12" s="394">
        <f t="shared" si="6"/>
        <v>34.44</v>
      </c>
      <c r="U12" s="394">
        <f t="shared" si="6"/>
        <v>34.019999999999996</v>
      </c>
      <c r="V12" s="394">
        <f t="shared" si="6"/>
        <v>33.6</v>
      </c>
      <c r="W12" s="394">
        <f t="shared" si="7"/>
        <v>33.18</v>
      </c>
      <c r="X12" s="394">
        <f t="shared" si="7"/>
        <v>32.76</v>
      </c>
      <c r="Y12" s="394">
        <f t="shared" si="7"/>
        <v>32.340000000000003</v>
      </c>
      <c r="Z12" s="394">
        <f t="shared" si="7"/>
        <v>31.92</v>
      </c>
      <c r="AA12" s="394">
        <f t="shared" si="7"/>
        <v>31.5</v>
      </c>
      <c r="AB12" s="394">
        <f t="shared" si="7"/>
        <v>31.08</v>
      </c>
      <c r="AC12" s="394">
        <f t="shared" si="7"/>
        <v>30.66</v>
      </c>
      <c r="AD12" s="394">
        <f t="shared" si="7"/>
        <v>30.24</v>
      </c>
      <c r="AE12" s="394">
        <f t="shared" si="7"/>
        <v>29.82</v>
      </c>
      <c r="AF12" s="394">
        <f t="shared" si="7"/>
        <v>29.4</v>
      </c>
      <c r="AG12" s="394">
        <f t="shared" si="8"/>
        <v>28.98</v>
      </c>
      <c r="AH12" s="394">
        <f t="shared" si="8"/>
        <v>28.560000000000002</v>
      </c>
      <c r="AI12" s="394">
        <f t="shared" si="8"/>
        <v>28.14</v>
      </c>
      <c r="AJ12" s="394">
        <f t="shared" si="8"/>
        <v>27.72</v>
      </c>
      <c r="AK12" s="394">
        <f t="shared" si="8"/>
        <v>27.3</v>
      </c>
      <c r="AL12" s="394">
        <f t="shared" si="8"/>
        <v>26.880000000000003</v>
      </c>
      <c r="AM12" s="394">
        <f t="shared" si="8"/>
        <v>26.46</v>
      </c>
      <c r="AN12" s="394">
        <f t="shared" si="8"/>
        <v>26.04</v>
      </c>
      <c r="AO12" s="394">
        <f t="shared" si="8"/>
        <v>25.62</v>
      </c>
      <c r="AP12" s="394">
        <f t="shared" si="8"/>
        <v>25.2</v>
      </c>
      <c r="AQ12" s="394">
        <f t="shared" si="9"/>
        <v>24.78</v>
      </c>
      <c r="AR12" s="394">
        <f t="shared" si="9"/>
        <v>24.36</v>
      </c>
      <c r="AS12" s="394">
        <f t="shared" si="9"/>
        <v>23.94</v>
      </c>
      <c r="AT12" s="394">
        <f t="shared" si="9"/>
        <v>23.52</v>
      </c>
      <c r="AU12" s="394">
        <f t="shared" si="9"/>
        <v>23.099999999999998</v>
      </c>
      <c r="AV12" s="394">
        <f t="shared" si="9"/>
        <v>22.68</v>
      </c>
      <c r="AW12" s="394">
        <f t="shared" si="9"/>
        <v>22.26</v>
      </c>
      <c r="AX12" s="394">
        <f t="shared" si="9"/>
        <v>21.84</v>
      </c>
      <c r="AY12" s="394">
        <f t="shared" si="9"/>
        <v>21.42</v>
      </c>
      <c r="AZ12" s="394">
        <f t="shared" si="9"/>
        <v>21</v>
      </c>
    </row>
    <row r="13" spans="1:74" s="390" customFormat="1" ht="14.1" customHeight="1" x14ac:dyDescent="0.25">
      <c r="A13" s="391"/>
      <c r="B13" s="392">
        <v>43</v>
      </c>
      <c r="C13" s="394">
        <f t="shared" si="5"/>
        <v>42.57</v>
      </c>
      <c r="D13" s="394">
        <f t="shared" si="5"/>
        <v>42.14</v>
      </c>
      <c r="E13" s="394">
        <f t="shared" si="5"/>
        <v>41.71</v>
      </c>
      <c r="F13" s="394">
        <f t="shared" si="5"/>
        <v>41.28</v>
      </c>
      <c r="G13" s="394">
        <f t="shared" si="5"/>
        <v>40.85</v>
      </c>
      <c r="H13" s="394">
        <f t="shared" si="5"/>
        <v>40.42</v>
      </c>
      <c r="I13" s="394">
        <f t="shared" si="5"/>
        <v>39.99</v>
      </c>
      <c r="J13" s="394">
        <f t="shared" si="5"/>
        <v>39.56</v>
      </c>
      <c r="K13" s="394">
        <f t="shared" si="5"/>
        <v>39.130000000000003</v>
      </c>
      <c r="L13" s="394">
        <f t="shared" si="5"/>
        <v>38.700000000000003</v>
      </c>
      <c r="M13" s="394">
        <f t="shared" si="6"/>
        <v>38.269999999999996</v>
      </c>
      <c r="N13" s="394">
        <f t="shared" si="6"/>
        <v>37.840000000000003</v>
      </c>
      <c r="O13" s="394">
        <f t="shared" si="6"/>
        <v>37.409999999999997</v>
      </c>
      <c r="P13" s="394">
        <f t="shared" si="6"/>
        <v>36.979999999999997</v>
      </c>
      <c r="Q13" s="394">
        <f t="shared" si="6"/>
        <v>36.549999999999997</v>
      </c>
      <c r="R13" s="394">
        <f t="shared" si="6"/>
        <v>36.119999999999997</v>
      </c>
      <c r="S13" s="394">
        <f t="shared" si="6"/>
        <v>35.69</v>
      </c>
      <c r="T13" s="394">
        <f t="shared" si="6"/>
        <v>35.26</v>
      </c>
      <c r="U13" s="394">
        <f t="shared" si="6"/>
        <v>34.83</v>
      </c>
      <c r="V13" s="394">
        <f t="shared" si="6"/>
        <v>34.4</v>
      </c>
      <c r="W13" s="394">
        <f t="shared" si="7"/>
        <v>33.97</v>
      </c>
      <c r="X13" s="394">
        <f t="shared" si="7"/>
        <v>33.54</v>
      </c>
      <c r="Y13" s="394">
        <f t="shared" si="7"/>
        <v>33.11</v>
      </c>
      <c r="Z13" s="394">
        <f t="shared" si="7"/>
        <v>32.68</v>
      </c>
      <c r="AA13" s="394">
        <f t="shared" si="7"/>
        <v>32.25</v>
      </c>
      <c r="AB13" s="394">
        <f t="shared" si="7"/>
        <v>31.82</v>
      </c>
      <c r="AC13" s="394">
        <f t="shared" si="7"/>
        <v>31.39</v>
      </c>
      <c r="AD13" s="394">
        <f t="shared" si="7"/>
        <v>30.96</v>
      </c>
      <c r="AE13" s="394">
        <f t="shared" si="7"/>
        <v>30.53</v>
      </c>
      <c r="AF13" s="394">
        <f t="shared" si="7"/>
        <v>30.1</v>
      </c>
      <c r="AG13" s="394">
        <f t="shared" si="8"/>
        <v>29.67</v>
      </c>
      <c r="AH13" s="394">
        <f t="shared" si="8"/>
        <v>29.240000000000002</v>
      </c>
      <c r="AI13" s="394">
        <f t="shared" si="8"/>
        <v>28.81</v>
      </c>
      <c r="AJ13" s="394">
        <f t="shared" si="8"/>
        <v>28.38</v>
      </c>
      <c r="AK13" s="394">
        <f t="shared" si="8"/>
        <v>27.950000000000003</v>
      </c>
      <c r="AL13" s="394">
        <f t="shared" si="8"/>
        <v>27.520000000000003</v>
      </c>
      <c r="AM13" s="394">
        <f t="shared" si="8"/>
        <v>27.09</v>
      </c>
      <c r="AN13" s="394">
        <f t="shared" si="8"/>
        <v>26.66</v>
      </c>
      <c r="AO13" s="394">
        <f t="shared" si="8"/>
        <v>26.23</v>
      </c>
      <c r="AP13" s="394">
        <f t="shared" si="8"/>
        <v>25.8</v>
      </c>
      <c r="AQ13" s="394">
        <f t="shared" si="9"/>
        <v>25.37</v>
      </c>
      <c r="AR13" s="394">
        <f t="shared" si="9"/>
        <v>24.94</v>
      </c>
      <c r="AS13" s="394">
        <f t="shared" si="9"/>
        <v>24.51</v>
      </c>
      <c r="AT13" s="394">
        <f t="shared" si="9"/>
        <v>24.08</v>
      </c>
      <c r="AU13" s="394">
        <f t="shared" si="9"/>
        <v>23.65</v>
      </c>
      <c r="AV13" s="394">
        <f t="shared" si="9"/>
        <v>23.22</v>
      </c>
      <c r="AW13" s="394">
        <f t="shared" si="9"/>
        <v>22.790000000000003</v>
      </c>
      <c r="AX13" s="394">
        <f t="shared" si="9"/>
        <v>22.36</v>
      </c>
      <c r="AY13" s="394">
        <f t="shared" si="9"/>
        <v>21.93</v>
      </c>
      <c r="AZ13" s="394">
        <f t="shared" si="9"/>
        <v>21.5</v>
      </c>
    </row>
    <row r="14" spans="1:74" s="390" customFormat="1" ht="14.1" customHeight="1" x14ac:dyDescent="0.25">
      <c r="A14" s="391"/>
      <c r="B14" s="392">
        <v>44</v>
      </c>
      <c r="C14" s="394">
        <f t="shared" si="5"/>
        <v>43.56</v>
      </c>
      <c r="D14" s="394">
        <f t="shared" si="5"/>
        <v>43.12</v>
      </c>
      <c r="E14" s="394">
        <f t="shared" si="5"/>
        <v>42.68</v>
      </c>
      <c r="F14" s="394">
        <f t="shared" si="5"/>
        <v>42.24</v>
      </c>
      <c r="G14" s="394">
        <f t="shared" si="5"/>
        <v>41.8</v>
      </c>
      <c r="H14" s="394">
        <f t="shared" si="5"/>
        <v>41.36</v>
      </c>
      <c r="I14" s="394">
        <f t="shared" si="5"/>
        <v>40.92</v>
      </c>
      <c r="J14" s="394">
        <f t="shared" si="5"/>
        <v>40.479999999999997</v>
      </c>
      <c r="K14" s="394">
        <f t="shared" si="5"/>
        <v>40.04</v>
      </c>
      <c r="L14" s="394">
        <f t="shared" si="5"/>
        <v>39.6</v>
      </c>
      <c r="M14" s="394">
        <f t="shared" si="6"/>
        <v>39.159999999999997</v>
      </c>
      <c r="N14" s="394">
        <f t="shared" si="6"/>
        <v>38.72</v>
      </c>
      <c r="O14" s="394">
        <f t="shared" si="6"/>
        <v>38.28</v>
      </c>
      <c r="P14" s="394">
        <f t="shared" si="6"/>
        <v>37.840000000000003</v>
      </c>
      <c r="Q14" s="394">
        <f t="shared" si="6"/>
        <v>37.4</v>
      </c>
      <c r="R14" s="394">
        <f t="shared" si="6"/>
        <v>36.96</v>
      </c>
      <c r="S14" s="394">
        <f t="shared" si="6"/>
        <v>36.519999999999996</v>
      </c>
      <c r="T14" s="394">
        <f t="shared" si="6"/>
        <v>36.08</v>
      </c>
      <c r="U14" s="394">
        <f t="shared" si="6"/>
        <v>35.64</v>
      </c>
      <c r="V14" s="394">
        <f t="shared" si="6"/>
        <v>35.200000000000003</v>
      </c>
      <c r="W14" s="394">
        <f t="shared" si="7"/>
        <v>34.76</v>
      </c>
      <c r="X14" s="394">
        <f t="shared" si="7"/>
        <v>34.32</v>
      </c>
      <c r="Y14" s="394">
        <f t="shared" si="7"/>
        <v>33.879999999999995</v>
      </c>
      <c r="Z14" s="394">
        <f t="shared" si="7"/>
        <v>33.44</v>
      </c>
      <c r="AA14" s="394">
        <f t="shared" si="7"/>
        <v>33</v>
      </c>
      <c r="AB14" s="394">
        <f t="shared" si="7"/>
        <v>32.56</v>
      </c>
      <c r="AC14" s="394">
        <f t="shared" si="7"/>
        <v>32.119999999999997</v>
      </c>
      <c r="AD14" s="394">
        <f t="shared" si="7"/>
        <v>31.68</v>
      </c>
      <c r="AE14" s="394">
        <f t="shared" si="7"/>
        <v>31.240000000000002</v>
      </c>
      <c r="AF14" s="394">
        <f t="shared" si="7"/>
        <v>30.8</v>
      </c>
      <c r="AG14" s="394">
        <f t="shared" si="8"/>
        <v>30.36</v>
      </c>
      <c r="AH14" s="394">
        <f t="shared" si="8"/>
        <v>29.92</v>
      </c>
      <c r="AI14" s="394">
        <f t="shared" si="8"/>
        <v>29.479999999999997</v>
      </c>
      <c r="AJ14" s="394">
        <f t="shared" si="8"/>
        <v>29.04</v>
      </c>
      <c r="AK14" s="394">
        <f t="shared" si="8"/>
        <v>28.6</v>
      </c>
      <c r="AL14" s="394">
        <f t="shared" si="8"/>
        <v>28.16</v>
      </c>
      <c r="AM14" s="394">
        <f t="shared" si="8"/>
        <v>27.72</v>
      </c>
      <c r="AN14" s="394">
        <f t="shared" si="8"/>
        <v>27.28</v>
      </c>
      <c r="AO14" s="394">
        <f t="shared" si="8"/>
        <v>26.84</v>
      </c>
      <c r="AP14" s="394">
        <f t="shared" si="8"/>
        <v>26.4</v>
      </c>
      <c r="AQ14" s="394">
        <f t="shared" si="9"/>
        <v>25.96</v>
      </c>
      <c r="AR14" s="394">
        <f t="shared" si="9"/>
        <v>25.52</v>
      </c>
      <c r="AS14" s="394">
        <f t="shared" si="9"/>
        <v>25.080000000000002</v>
      </c>
      <c r="AT14" s="394">
        <f t="shared" si="9"/>
        <v>24.64</v>
      </c>
      <c r="AU14" s="394">
        <f t="shared" si="9"/>
        <v>24.2</v>
      </c>
      <c r="AV14" s="394">
        <f t="shared" si="9"/>
        <v>23.759999999999998</v>
      </c>
      <c r="AW14" s="394">
        <f t="shared" si="9"/>
        <v>23.32</v>
      </c>
      <c r="AX14" s="394">
        <f t="shared" si="9"/>
        <v>22.880000000000003</v>
      </c>
      <c r="AY14" s="394">
        <f t="shared" si="9"/>
        <v>22.44</v>
      </c>
      <c r="AZ14" s="394">
        <f t="shared" si="9"/>
        <v>22</v>
      </c>
    </row>
    <row r="15" spans="1:74" s="390" customFormat="1" ht="14.1" customHeight="1" x14ac:dyDescent="0.25">
      <c r="A15" s="391"/>
      <c r="B15" s="392">
        <v>45</v>
      </c>
      <c r="C15" s="394">
        <f t="shared" si="5"/>
        <v>44.55</v>
      </c>
      <c r="D15" s="394">
        <f t="shared" si="5"/>
        <v>44.1</v>
      </c>
      <c r="E15" s="394">
        <f t="shared" si="5"/>
        <v>43.65</v>
      </c>
      <c r="F15" s="394">
        <f t="shared" si="5"/>
        <v>43.2</v>
      </c>
      <c r="G15" s="394">
        <f t="shared" si="5"/>
        <v>42.75</v>
      </c>
      <c r="H15" s="394">
        <f t="shared" si="5"/>
        <v>42.3</v>
      </c>
      <c r="I15" s="394">
        <f t="shared" si="5"/>
        <v>41.85</v>
      </c>
      <c r="J15" s="394">
        <f t="shared" si="5"/>
        <v>41.4</v>
      </c>
      <c r="K15" s="394">
        <f t="shared" si="5"/>
        <v>40.950000000000003</v>
      </c>
      <c r="L15" s="394">
        <f t="shared" si="5"/>
        <v>40.5</v>
      </c>
      <c r="M15" s="394">
        <f t="shared" si="6"/>
        <v>40.049999999999997</v>
      </c>
      <c r="N15" s="394">
        <f t="shared" si="6"/>
        <v>39.6</v>
      </c>
      <c r="O15" s="394">
        <f t="shared" si="6"/>
        <v>39.15</v>
      </c>
      <c r="P15" s="394">
        <f t="shared" si="6"/>
        <v>38.700000000000003</v>
      </c>
      <c r="Q15" s="394">
        <f t="shared" si="6"/>
        <v>38.25</v>
      </c>
      <c r="R15" s="394">
        <f t="shared" si="6"/>
        <v>37.799999999999997</v>
      </c>
      <c r="S15" s="394">
        <f t="shared" si="6"/>
        <v>37.35</v>
      </c>
      <c r="T15" s="394">
        <f t="shared" si="6"/>
        <v>36.9</v>
      </c>
      <c r="U15" s="394">
        <f t="shared" si="6"/>
        <v>36.450000000000003</v>
      </c>
      <c r="V15" s="394">
        <f t="shared" si="6"/>
        <v>36</v>
      </c>
      <c r="W15" s="394">
        <f t="shared" si="7"/>
        <v>35.549999999999997</v>
      </c>
      <c r="X15" s="394">
        <f t="shared" si="7"/>
        <v>35.1</v>
      </c>
      <c r="Y15" s="394">
        <f t="shared" si="7"/>
        <v>34.65</v>
      </c>
      <c r="Z15" s="394">
        <f t="shared" si="7"/>
        <v>34.200000000000003</v>
      </c>
      <c r="AA15" s="394">
        <f t="shared" si="7"/>
        <v>33.75</v>
      </c>
      <c r="AB15" s="394">
        <f t="shared" si="7"/>
        <v>33.299999999999997</v>
      </c>
      <c r="AC15" s="394">
        <f t="shared" si="7"/>
        <v>32.85</v>
      </c>
      <c r="AD15" s="394">
        <f t="shared" si="7"/>
        <v>32.4</v>
      </c>
      <c r="AE15" s="394">
        <f t="shared" si="7"/>
        <v>31.950000000000003</v>
      </c>
      <c r="AF15" s="394">
        <f t="shared" si="7"/>
        <v>31.5</v>
      </c>
      <c r="AG15" s="394">
        <f t="shared" si="8"/>
        <v>31.05</v>
      </c>
      <c r="AH15" s="394">
        <f t="shared" si="8"/>
        <v>30.6</v>
      </c>
      <c r="AI15" s="394">
        <f t="shared" si="8"/>
        <v>30.15</v>
      </c>
      <c r="AJ15" s="394">
        <f t="shared" si="8"/>
        <v>29.7</v>
      </c>
      <c r="AK15" s="394">
        <f t="shared" si="8"/>
        <v>29.25</v>
      </c>
      <c r="AL15" s="394">
        <f t="shared" si="8"/>
        <v>28.8</v>
      </c>
      <c r="AM15" s="394">
        <f t="shared" si="8"/>
        <v>28.35</v>
      </c>
      <c r="AN15" s="394">
        <f t="shared" si="8"/>
        <v>27.9</v>
      </c>
      <c r="AO15" s="394">
        <f t="shared" si="8"/>
        <v>27.45</v>
      </c>
      <c r="AP15" s="394">
        <f t="shared" si="8"/>
        <v>27</v>
      </c>
      <c r="AQ15" s="394">
        <f t="shared" si="9"/>
        <v>26.55</v>
      </c>
      <c r="AR15" s="394">
        <f t="shared" si="9"/>
        <v>26.1</v>
      </c>
      <c r="AS15" s="394">
        <f t="shared" si="9"/>
        <v>25.65</v>
      </c>
      <c r="AT15" s="394">
        <f t="shared" si="9"/>
        <v>25.2</v>
      </c>
      <c r="AU15" s="394">
        <f t="shared" si="9"/>
        <v>24.75</v>
      </c>
      <c r="AV15" s="394">
        <f t="shared" si="9"/>
        <v>24.3</v>
      </c>
      <c r="AW15" s="394">
        <f t="shared" si="9"/>
        <v>23.85</v>
      </c>
      <c r="AX15" s="394">
        <f t="shared" si="9"/>
        <v>23.400000000000002</v>
      </c>
      <c r="AY15" s="394">
        <f t="shared" si="9"/>
        <v>22.95</v>
      </c>
      <c r="AZ15" s="394">
        <f t="shared" si="9"/>
        <v>22.5</v>
      </c>
    </row>
    <row r="16" spans="1:74" s="390" customFormat="1" ht="14.1" customHeight="1" x14ac:dyDescent="0.25">
      <c r="A16" s="391"/>
      <c r="B16" s="392">
        <v>46</v>
      </c>
      <c r="C16" s="394">
        <f t="shared" si="5"/>
        <v>45.54</v>
      </c>
      <c r="D16" s="394">
        <f t="shared" si="5"/>
        <v>45.08</v>
      </c>
      <c r="E16" s="394">
        <f t="shared" si="5"/>
        <v>44.62</v>
      </c>
      <c r="F16" s="394">
        <f t="shared" si="5"/>
        <v>44.16</v>
      </c>
      <c r="G16" s="394">
        <f t="shared" si="5"/>
        <v>43.7</v>
      </c>
      <c r="H16" s="394">
        <f t="shared" si="5"/>
        <v>43.24</v>
      </c>
      <c r="I16" s="394">
        <f t="shared" si="5"/>
        <v>42.78</v>
      </c>
      <c r="J16" s="394">
        <f t="shared" si="5"/>
        <v>42.32</v>
      </c>
      <c r="K16" s="394">
        <f t="shared" si="5"/>
        <v>41.86</v>
      </c>
      <c r="L16" s="394">
        <f t="shared" si="5"/>
        <v>41.4</v>
      </c>
      <c r="M16" s="394">
        <f t="shared" si="6"/>
        <v>40.94</v>
      </c>
      <c r="N16" s="394">
        <f t="shared" si="6"/>
        <v>40.480000000000004</v>
      </c>
      <c r="O16" s="394">
        <f t="shared" si="6"/>
        <v>40.019999999999996</v>
      </c>
      <c r="P16" s="394">
        <f t="shared" si="6"/>
        <v>39.56</v>
      </c>
      <c r="Q16" s="394">
        <f t="shared" si="6"/>
        <v>39.1</v>
      </c>
      <c r="R16" s="394">
        <f t="shared" si="6"/>
        <v>38.64</v>
      </c>
      <c r="S16" s="394">
        <f t="shared" si="6"/>
        <v>38.18</v>
      </c>
      <c r="T16" s="394">
        <f t="shared" si="6"/>
        <v>37.72</v>
      </c>
      <c r="U16" s="394">
        <f t="shared" si="6"/>
        <v>37.26</v>
      </c>
      <c r="V16" s="394">
        <f t="shared" si="6"/>
        <v>36.799999999999997</v>
      </c>
      <c r="W16" s="394">
        <f t="shared" si="7"/>
        <v>36.340000000000003</v>
      </c>
      <c r="X16" s="394">
        <f t="shared" si="7"/>
        <v>35.880000000000003</v>
      </c>
      <c r="Y16" s="394">
        <f t="shared" si="7"/>
        <v>35.42</v>
      </c>
      <c r="Z16" s="394">
        <f t="shared" si="7"/>
        <v>34.96</v>
      </c>
      <c r="AA16" s="394">
        <f t="shared" si="7"/>
        <v>34.5</v>
      </c>
      <c r="AB16" s="394">
        <f t="shared" si="7"/>
        <v>34.04</v>
      </c>
      <c r="AC16" s="394">
        <f t="shared" si="7"/>
        <v>33.58</v>
      </c>
      <c r="AD16" s="394">
        <f t="shared" si="7"/>
        <v>33.119999999999997</v>
      </c>
      <c r="AE16" s="394">
        <f t="shared" si="7"/>
        <v>32.659999999999997</v>
      </c>
      <c r="AF16" s="394">
        <f t="shared" si="7"/>
        <v>32.200000000000003</v>
      </c>
      <c r="AG16" s="394">
        <f t="shared" si="8"/>
        <v>31.740000000000002</v>
      </c>
      <c r="AH16" s="394">
        <f t="shared" si="8"/>
        <v>31.28</v>
      </c>
      <c r="AI16" s="394">
        <f t="shared" si="8"/>
        <v>30.82</v>
      </c>
      <c r="AJ16" s="394">
        <f t="shared" si="8"/>
        <v>30.36</v>
      </c>
      <c r="AK16" s="394">
        <f t="shared" si="8"/>
        <v>29.900000000000002</v>
      </c>
      <c r="AL16" s="394">
        <f t="shared" si="8"/>
        <v>29.44</v>
      </c>
      <c r="AM16" s="394">
        <f t="shared" si="8"/>
        <v>28.98</v>
      </c>
      <c r="AN16" s="394">
        <f t="shared" si="8"/>
        <v>28.52</v>
      </c>
      <c r="AO16" s="394">
        <f t="shared" si="8"/>
        <v>28.06</v>
      </c>
      <c r="AP16" s="394">
        <f t="shared" si="8"/>
        <v>27.599999999999998</v>
      </c>
      <c r="AQ16" s="394">
        <f t="shared" si="9"/>
        <v>27.14</v>
      </c>
      <c r="AR16" s="394">
        <f t="shared" si="9"/>
        <v>26.68</v>
      </c>
      <c r="AS16" s="394">
        <f t="shared" si="9"/>
        <v>26.22</v>
      </c>
      <c r="AT16" s="394">
        <f t="shared" si="9"/>
        <v>25.76</v>
      </c>
      <c r="AU16" s="394">
        <f t="shared" si="9"/>
        <v>25.3</v>
      </c>
      <c r="AV16" s="394">
        <f t="shared" si="9"/>
        <v>24.84</v>
      </c>
      <c r="AW16" s="394">
        <f t="shared" si="9"/>
        <v>24.380000000000003</v>
      </c>
      <c r="AX16" s="394">
        <f t="shared" si="9"/>
        <v>23.92</v>
      </c>
      <c r="AY16" s="394">
        <f t="shared" si="9"/>
        <v>23.46</v>
      </c>
      <c r="AZ16" s="394">
        <f t="shared" si="9"/>
        <v>23</v>
      </c>
    </row>
    <row r="17" spans="1:52" s="390" customFormat="1" ht="14.1" customHeight="1" x14ac:dyDescent="0.25">
      <c r="A17" s="391"/>
      <c r="B17" s="392">
        <v>47</v>
      </c>
      <c r="C17" s="394">
        <f t="shared" si="5"/>
        <v>46.53</v>
      </c>
      <c r="D17" s="394">
        <f t="shared" si="5"/>
        <v>46.06</v>
      </c>
      <c r="E17" s="394">
        <f t="shared" si="5"/>
        <v>45.59</v>
      </c>
      <c r="F17" s="394">
        <f t="shared" si="5"/>
        <v>45.12</v>
      </c>
      <c r="G17" s="394">
        <f t="shared" si="5"/>
        <v>44.65</v>
      </c>
      <c r="H17" s="394">
        <f t="shared" si="5"/>
        <v>44.18</v>
      </c>
      <c r="I17" s="394">
        <f t="shared" si="5"/>
        <v>43.71</v>
      </c>
      <c r="J17" s="394">
        <f t="shared" si="5"/>
        <v>43.24</v>
      </c>
      <c r="K17" s="394">
        <f t="shared" si="5"/>
        <v>42.77</v>
      </c>
      <c r="L17" s="394">
        <f t="shared" si="5"/>
        <v>42.3</v>
      </c>
      <c r="M17" s="394">
        <f t="shared" si="6"/>
        <v>41.83</v>
      </c>
      <c r="N17" s="394">
        <f t="shared" si="6"/>
        <v>41.36</v>
      </c>
      <c r="O17" s="394">
        <f t="shared" si="6"/>
        <v>40.89</v>
      </c>
      <c r="P17" s="394">
        <f t="shared" si="6"/>
        <v>40.42</v>
      </c>
      <c r="Q17" s="394">
        <f t="shared" si="6"/>
        <v>39.950000000000003</v>
      </c>
      <c r="R17" s="394">
        <f t="shared" si="6"/>
        <v>39.479999999999997</v>
      </c>
      <c r="S17" s="394">
        <f t="shared" si="6"/>
        <v>39.01</v>
      </c>
      <c r="T17" s="394">
        <f t="shared" si="6"/>
        <v>38.54</v>
      </c>
      <c r="U17" s="394">
        <f t="shared" si="6"/>
        <v>38.07</v>
      </c>
      <c r="V17" s="394">
        <f t="shared" si="6"/>
        <v>37.6</v>
      </c>
      <c r="W17" s="394">
        <f t="shared" si="7"/>
        <v>37.130000000000003</v>
      </c>
      <c r="X17" s="394">
        <f t="shared" si="7"/>
        <v>36.659999999999997</v>
      </c>
      <c r="Y17" s="394">
        <f t="shared" si="7"/>
        <v>36.19</v>
      </c>
      <c r="Z17" s="394">
        <f t="shared" si="7"/>
        <v>35.72</v>
      </c>
      <c r="AA17" s="394">
        <f t="shared" si="7"/>
        <v>35.25</v>
      </c>
      <c r="AB17" s="394">
        <f t="shared" si="7"/>
        <v>34.78</v>
      </c>
      <c r="AC17" s="394">
        <f t="shared" si="7"/>
        <v>34.31</v>
      </c>
      <c r="AD17" s="394">
        <f t="shared" si="7"/>
        <v>33.839999999999996</v>
      </c>
      <c r="AE17" s="394">
        <f t="shared" si="7"/>
        <v>33.370000000000005</v>
      </c>
      <c r="AF17" s="394">
        <f t="shared" si="7"/>
        <v>32.9</v>
      </c>
      <c r="AG17" s="394">
        <f t="shared" si="8"/>
        <v>32.43</v>
      </c>
      <c r="AH17" s="394">
        <f t="shared" si="8"/>
        <v>31.96</v>
      </c>
      <c r="AI17" s="394">
        <f t="shared" si="8"/>
        <v>31.49</v>
      </c>
      <c r="AJ17" s="394">
        <f t="shared" si="8"/>
        <v>31.02</v>
      </c>
      <c r="AK17" s="394">
        <f t="shared" si="8"/>
        <v>30.55</v>
      </c>
      <c r="AL17" s="394">
        <f t="shared" si="8"/>
        <v>30.080000000000002</v>
      </c>
      <c r="AM17" s="394">
        <f t="shared" si="8"/>
        <v>29.61</v>
      </c>
      <c r="AN17" s="394">
        <f t="shared" si="8"/>
        <v>29.14</v>
      </c>
      <c r="AO17" s="394">
        <f t="shared" si="8"/>
        <v>28.669999999999998</v>
      </c>
      <c r="AP17" s="394">
        <f t="shared" si="8"/>
        <v>28.2</v>
      </c>
      <c r="AQ17" s="394">
        <f t="shared" si="9"/>
        <v>27.73</v>
      </c>
      <c r="AR17" s="394">
        <f t="shared" si="9"/>
        <v>27.26</v>
      </c>
      <c r="AS17" s="394">
        <f t="shared" si="9"/>
        <v>26.79</v>
      </c>
      <c r="AT17" s="394">
        <f t="shared" si="9"/>
        <v>26.32</v>
      </c>
      <c r="AU17" s="394">
        <f t="shared" si="9"/>
        <v>25.849999999999998</v>
      </c>
      <c r="AV17" s="394">
        <f t="shared" si="9"/>
        <v>25.38</v>
      </c>
      <c r="AW17" s="394">
        <f t="shared" si="9"/>
        <v>24.91</v>
      </c>
      <c r="AX17" s="394">
        <f t="shared" si="9"/>
        <v>24.44</v>
      </c>
      <c r="AY17" s="394">
        <f t="shared" si="9"/>
        <v>23.97</v>
      </c>
      <c r="AZ17" s="394">
        <f t="shared" si="9"/>
        <v>23.5</v>
      </c>
    </row>
    <row r="18" spans="1:52" s="390" customFormat="1" ht="14.1" customHeight="1" x14ac:dyDescent="0.25">
      <c r="A18" s="391"/>
      <c r="B18" s="392">
        <v>48</v>
      </c>
      <c r="C18" s="394">
        <f t="shared" si="5"/>
        <v>47.52</v>
      </c>
      <c r="D18" s="394">
        <f t="shared" si="5"/>
        <v>47.04</v>
      </c>
      <c r="E18" s="394">
        <f t="shared" si="5"/>
        <v>46.56</v>
      </c>
      <c r="F18" s="394">
        <f t="shared" si="5"/>
        <v>46.08</v>
      </c>
      <c r="G18" s="394">
        <f t="shared" si="5"/>
        <v>45.6</v>
      </c>
      <c r="H18" s="394">
        <f t="shared" si="5"/>
        <v>45.12</v>
      </c>
      <c r="I18" s="394">
        <f t="shared" si="5"/>
        <v>44.64</v>
      </c>
      <c r="J18" s="394">
        <f t="shared" si="5"/>
        <v>44.16</v>
      </c>
      <c r="K18" s="394">
        <f t="shared" si="5"/>
        <v>43.68</v>
      </c>
      <c r="L18" s="394">
        <f t="shared" si="5"/>
        <v>43.2</v>
      </c>
      <c r="M18" s="394">
        <f t="shared" si="6"/>
        <v>42.72</v>
      </c>
      <c r="N18" s="394">
        <f t="shared" si="6"/>
        <v>42.24</v>
      </c>
      <c r="O18" s="394">
        <f t="shared" si="6"/>
        <v>41.76</v>
      </c>
      <c r="P18" s="394">
        <f t="shared" si="6"/>
        <v>41.28</v>
      </c>
      <c r="Q18" s="394">
        <f t="shared" si="6"/>
        <v>40.799999999999997</v>
      </c>
      <c r="R18" s="394">
        <f t="shared" si="6"/>
        <v>40.32</v>
      </c>
      <c r="S18" s="394">
        <f t="shared" si="6"/>
        <v>39.840000000000003</v>
      </c>
      <c r="T18" s="394">
        <f t="shared" si="6"/>
        <v>39.36</v>
      </c>
      <c r="U18" s="394">
        <f t="shared" si="6"/>
        <v>38.879999999999995</v>
      </c>
      <c r="V18" s="394">
        <f t="shared" si="6"/>
        <v>38.4</v>
      </c>
      <c r="W18" s="394">
        <f t="shared" si="7"/>
        <v>37.92</v>
      </c>
      <c r="X18" s="394">
        <f t="shared" si="7"/>
        <v>37.44</v>
      </c>
      <c r="Y18" s="394">
        <f t="shared" si="7"/>
        <v>36.96</v>
      </c>
      <c r="Z18" s="394">
        <f t="shared" si="7"/>
        <v>36.480000000000004</v>
      </c>
      <c r="AA18" s="394">
        <f t="shared" si="7"/>
        <v>36</v>
      </c>
      <c r="AB18" s="394">
        <f t="shared" si="7"/>
        <v>35.519999999999996</v>
      </c>
      <c r="AC18" s="394">
        <f t="shared" si="7"/>
        <v>35.04</v>
      </c>
      <c r="AD18" s="394">
        <f t="shared" si="7"/>
        <v>34.56</v>
      </c>
      <c r="AE18" s="394">
        <f t="shared" si="7"/>
        <v>34.08</v>
      </c>
      <c r="AF18" s="394">
        <f t="shared" si="7"/>
        <v>33.6</v>
      </c>
      <c r="AG18" s="394">
        <f t="shared" si="8"/>
        <v>33.120000000000005</v>
      </c>
      <c r="AH18" s="394">
        <f t="shared" si="8"/>
        <v>32.64</v>
      </c>
      <c r="AI18" s="394">
        <f t="shared" si="8"/>
        <v>32.159999999999997</v>
      </c>
      <c r="AJ18" s="394">
        <f t="shared" si="8"/>
        <v>31.68</v>
      </c>
      <c r="AK18" s="394">
        <f t="shared" si="8"/>
        <v>31.200000000000003</v>
      </c>
      <c r="AL18" s="394">
        <f t="shared" si="8"/>
        <v>30.72</v>
      </c>
      <c r="AM18" s="394">
        <f t="shared" si="8"/>
        <v>30.240000000000002</v>
      </c>
      <c r="AN18" s="394">
        <f t="shared" si="8"/>
        <v>29.759999999999998</v>
      </c>
      <c r="AO18" s="394">
        <f t="shared" si="8"/>
        <v>29.28</v>
      </c>
      <c r="AP18" s="394">
        <f t="shared" si="8"/>
        <v>28.799999999999997</v>
      </c>
      <c r="AQ18" s="394">
        <f t="shared" si="9"/>
        <v>28.32</v>
      </c>
      <c r="AR18" s="394">
        <f t="shared" si="9"/>
        <v>27.84</v>
      </c>
      <c r="AS18" s="394">
        <f t="shared" si="9"/>
        <v>27.36</v>
      </c>
      <c r="AT18" s="394">
        <f t="shared" si="9"/>
        <v>26.88</v>
      </c>
      <c r="AU18" s="394">
        <f t="shared" si="9"/>
        <v>26.4</v>
      </c>
      <c r="AV18" s="394">
        <f t="shared" si="9"/>
        <v>25.919999999999998</v>
      </c>
      <c r="AW18" s="394">
        <f t="shared" si="9"/>
        <v>25.44</v>
      </c>
      <c r="AX18" s="394">
        <f t="shared" si="9"/>
        <v>24.96</v>
      </c>
      <c r="AY18" s="394">
        <f t="shared" si="9"/>
        <v>24.48</v>
      </c>
      <c r="AZ18" s="394">
        <f t="shared" si="9"/>
        <v>24</v>
      </c>
    </row>
    <row r="19" spans="1:52" s="390" customFormat="1" ht="14.1" customHeight="1" x14ac:dyDescent="0.25">
      <c r="A19" s="391"/>
      <c r="B19" s="392">
        <v>49</v>
      </c>
      <c r="C19" s="394">
        <f t="shared" si="5"/>
        <v>48.51</v>
      </c>
      <c r="D19" s="394">
        <f t="shared" si="5"/>
        <v>48.02</v>
      </c>
      <c r="E19" s="394">
        <f t="shared" si="5"/>
        <v>47.53</v>
      </c>
      <c r="F19" s="394">
        <f t="shared" si="5"/>
        <v>47.04</v>
      </c>
      <c r="G19" s="394">
        <f t="shared" si="5"/>
        <v>46.55</v>
      </c>
      <c r="H19" s="394">
        <f t="shared" si="5"/>
        <v>46.06</v>
      </c>
      <c r="I19" s="394">
        <f t="shared" si="5"/>
        <v>45.57</v>
      </c>
      <c r="J19" s="394">
        <f t="shared" si="5"/>
        <v>45.08</v>
      </c>
      <c r="K19" s="394">
        <f t="shared" si="5"/>
        <v>44.59</v>
      </c>
      <c r="L19" s="394">
        <f t="shared" si="5"/>
        <v>44.1</v>
      </c>
      <c r="M19" s="394">
        <f t="shared" si="6"/>
        <v>43.61</v>
      </c>
      <c r="N19" s="394">
        <f t="shared" si="6"/>
        <v>43.12</v>
      </c>
      <c r="O19" s="394">
        <f t="shared" si="6"/>
        <v>42.63</v>
      </c>
      <c r="P19" s="394">
        <f t="shared" si="6"/>
        <v>42.14</v>
      </c>
      <c r="Q19" s="394">
        <f t="shared" si="6"/>
        <v>41.65</v>
      </c>
      <c r="R19" s="394">
        <f t="shared" si="6"/>
        <v>41.16</v>
      </c>
      <c r="S19" s="394">
        <f t="shared" si="6"/>
        <v>40.67</v>
      </c>
      <c r="T19" s="394">
        <f t="shared" si="6"/>
        <v>40.18</v>
      </c>
      <c r="U19" s="394">
        <f t="shared" si="6"/>
        <v>39.69</v>
      </c>
      <c r="V19" s="394">
        <f t="shared" si="6"/>
        <v>39.200000000000003</v>
      </c>
      <c r="W19" s="394">
        <f t="shared" si="7"/>
        <v>38.71</v>
      </c>
      <c r="X19" s="394">
        <f t="shared" si="7"/>
        <v>38.22</v>
      </c>
      <c r="Y19" s="394">
        <f t="shared" si="7"/>
        <v>37.729999999999997</v>
      </c>
      <c r="Z19" s="394">
        <f t="shared" si="7"/>
        <v>37.24</v>
      </c>
      <c r="AA19" s="394">
        <f t="shared" si="7"/>
        <v>36.75</v>
      </c>
      <c r="AB19" s="394">
        <f t="shared" si="7"/>
        <v>36.26</v>
      </c>
      <c r="AC19" s="394">
        <f t="shared" si="7"/>
        <v>35.769999999999996</v>
      </c>
      <c r="AD19" s="394">
        <f t="shared" si="7"/>
        <v>35.28</v>
      </c>
      <c r="AE19" s="394">
        <f t="shared" si="7"/>
        <v>34.79</v>
      </c>
      <c r="AF19" s="394">
        <f t="shared" si="7"/>
        <v>34.299999999999997</v>
      </c>
      <c r="AG19" s="394">
        <f t="shared" si="8"/>
        <v>33.81</v>
      </c>
      <c r="AH19" s="394">
        <f t="shared" si="8"/>
        <v>33.32</v>
      </c>
      <c r="AI19" s="394">
        <f t="shared" si="8"/>
        <v>32.83</v>
      </c>
      <c r="AJ19" s="394">
        <f t="shared" si="8"/>
        <v>32.340000000000003</v>
      </c>
      <c r="AK19" s="394">
        <f t="shared" si="8"/>
        <v>31.85</v>
      </c>
      <c r="AL19" s="394">
        <f t="shared" si="8"/>
        <v>31.36</v>
      </c>
      <c r="AM19" s="394">
        <f t="shared" si="8"/>
        <v>30.87</v>
      </c>
      <c r="AN19" s="394">
        <f t="shared" si="8"/>
        <v>30.38</v>
      </c>
      <c r="AO19" s="394">
        <f t="shared" si="8"/>
        <v>29.89</v>
      </c>
      <c r="AP19" s="394">
        <f t="shared" si="8"/>
        <v>29.4</v>
      </c>
      <c r="AQ19" s="394">
        <f t="shared" si="9"/>
        <v>28.91</v>
      </c>
      <c r="AR19" s="394">
        <f t="shared" si="9"/>
        <v>28.42</v>
      </c>
      <c r="AS19" s="394">
        <f t="shared" si="9"/>
        <v>27.93</v>
      </c>
      <c r="AT19" s="394">
        <f t="shared" si="9"/>
        <v>27.44</v>
      </c>
      <c r="AU19" s="394">
        <f t="shared" si="9"/>
        <v>26.95</v>
      </c>
      <c r="AV19" s="394">
        <f t="shared" si="9"/>
        <v>26.459999999999997</v>
      </c>
      <c r="AW19" s="394">
        <f t="shared" si="9"/>
        <v>25.970000000000002</v>
      </c>
      <c r="AX19" s="394">
        <f t="shared" si="9"/>
        <v>25.48</v>
      </c>
      <c r="AY19" s="394">
        <f t="shared" si="9"/>
        <v>24.990000000000002</v>
      </c>
      <c r="AZ19" s="394">
        <f t="shared" si="9"/>
        <v>24.5</v>
      </c>
    </row>
    <row r="20" spans="1:52" s="390" customFormat="1" ht="14.1" customHeight="1" x14ac:dyDescent="0.25">
      <c r="A20" s="391"/>
      <c r="B20" s="392">
        <v>50</v>
      </c>
      <c r="C20" s="393">
        <f t="shared" si="5"/>
        <v>49.5</v>
      </c>
      <c r="D20" s="393">
        <f t="shared" si="5"/>
        <v>49</v>
      </c>
      <c r="E20" s="393">
        <f t="shared" si="5"/>
        <v>48.5</v>
      </c>
      <c r="F20" s="393">
        <f t="shared" si="5"/>
        <v>48</v>
      </c>
      <c r="G20" s="393">
        <f t="shared" si="5"/>
        <v>47.5</v>
      </c>
      <c r="H20" s="393">
        <f t="shared" si="5"/>
        <v>47</v>
      </c>
      <c r="I20" s="393">
        <f t="shared" si="5"/>
        <v>46.5</v>
      </c>
      <c r="J20" s="393">
        <f t="shared" si="5"/>
        <v>46</v>
      </c>
      <c r="K20" s="393">
        <f t="shared" si="5"/>
        <v>45.5</v>
      </c>
      <c r="L20" s="393">
        <f t="shared" si="5"/>
        <v>45</v>
      </c>
      <c r="M20" s="393">
        <f t="shared" si="6"/>
        <v>44.5</v>
      </c>
      <c r="N20" s="393">
        <f t="shared" si="6"/>
        <v>44</v>
      </c>
      <c r="O20" s="393">
        <f t="shared" si="6"/>
        <v>43.5</v>
      </c>
      <c r="P20" s="393">
        <f t="shared" si="6"/>
        <v>43</v>
      </c>
      <c r="Q20" s="393">
        <f t="shared" si="6"/>
        <v>42.5</v>
      </c>
      <c r="R20" s="393">
        <f t="shared" si="6"/>
        <v>42</v>
      </c>
      <c r="S20" s="393">
        <f t="shared" si="6"/>
        <v>41.5</v>
      </c>
      <c r="T20" s="393">
        <f t="shared" si="6"/>
        <v>41</v>
      </c>
      <c r="U20" s="393">
        <f t="shared" si="6"/>
        <v>40.5</v>
      </c>
      <c r="V20" s="393">
        <f t="shared" si="6"/>
        <v>40</v>
      </c>
      <c r="W20" s="393">
        <f t="shared" si="7"/>
        <v>39.5</v>
      </c>
      <c r="X20" s="393">
        <f t="shared" si="7"/>
        <v>39</v>
      </c>
      <c r="Y20" s="393">
        <f t="shared" si="7"/>
        <v>38.5</v>
      </c>
      <c r="Z20" s="393">
        <f t="shared" si="7"/>
        <v>38</v>
      </c>
      <c r="AA20" s="393">
        <f t="shared" si="7"/>
        <v>37.5</v>
      </c>
      <c r="AB20" s="393">
        <f t="shared" si="7"/>
        <v>37</v>
      </c>
      <c r="AC20" s="393">
        <f t="shared" si="7"/>
        <v>36.5</v>
      </c>
      <c r="AD20" s="393">
        <f t="shared" si="7"/>
        <v>36</v>
      </c>
      <c r="AE20" s="393">
        <f t="shared" si="7"/>
        <v>35.5</v>
      </c>
      <c r="AF20" s="393">
        <f t="shared" si="7"/>
        <v>35</v>
      </c>
      <c r="AG20" s="393">
        <f t="shared" si="8"/>
        <v>34.5</v>
      </c>
      <c r="AH20" s="393">
        <f t="shared" si="8"/>
        <v>34</v>
      </c>
      <c r="AI20" s="393">
        <f t="shared" si="8"/>
        <v>33.5</v>
      </c>
      <c r="AJ20" s="393">
        <f t="shared" si="8"/>
        <v>33</v>
      </c>
      <c r="AK20" s="393">
        <f t="shared" si="8"/>
        <v>32.5</v>
      </c>
      <c r="AL20" s="393">
        <f t="shared" si="8"/>
        <v>32</v>
      </c>
      <c r="AM20" s="393">
        <f t="shared" si="8"/>
        <v>31.5</v>
      </c>
      <c r="AN20" s="393">
        <f t="shared" si="8"/>
        <v>31</v>
      </c>
      <c r="AO20" s="393">
        <f t="shared" si="8"/>
        <v>30.5</v>
      </c>
      <c r="AP20" s="393">
        <f t="shared" si="8"/>
        <v>30</v>
      </c>
      <c r="AQ20" s="393">
        <f t="shared" si="9"/>
        <v>29.5</v>
      </c>
      <c r="AR20" s="393">
        <f t="shared" si="9"/>
        <v>29</v>
      </c>
      <c r="AS20" s="393">
        <f t="shared" si="9"/>
        <v>28.5</v>
      </c>
      <c r="AT20" s="393">
        <f t="shared" si="9"/>
        <v>28</v>
      </c>
      <c r="AU20" s="393">
        <f t="shared" si="9"/>
        <v>27.5</v>
      </c>
      <c r="AV20" s="393">
        <f t="shared" si="9"/>
        <v>27</v>
      </c>
      <c r="AW20" s="393">
        <f t="shared" si="9"/>
        <v>26.5</v>
      </c>
      <c r="AX20" s="393">
        <f t="shared" si="9"/>
        <v>26</v>
      </c>
      <c r="AY20" s="393">
        <f t="shared" si="9"/>
        <v>25.5</v>
      </c>
      <c r="AZ20" s="393">
        <f t="shared" si="9"/>
        <v>25</v>
      </c>
    </row>
    <row r="21" spans="1:52" s="390" customFormat="1" ht="14.1" customHeight="1" x14ac:dyDescent="0.25">
      <c r="A21" s="391"/>
      <c r="B21" s="392">
        <v>52</v>
      </c>
      <c r="C21" s="394">
        <f t="shared" ref="C21:L30" si="10">$B21-(C$2/100*$B21)</f>
        <v>51.48</v>
      </c>
      <c r="D21" s="394">
        <f t="shared" si="10"/>
        <v>50.96</v>
      </c>
      <c r="E21" s="394">
        <f t="shared" si="10"/>
        <v>50.44</v>
      </c>
      <c r="F21" s="394">
        <f t="shared" si="10"/>
        <v>49.92</v>
      </c>
      <c r="G21" s="394">
        <f t="shared" si="10"/>
        <v>49.4</v>
      </c>
      <c r="H21" s="394">
        <f t="shared" si="10"/>
        <v>48.88</v>
      </c>
      <c r="I21" s="394">
        <f t="shared" si="10"/>
        <v>48.36</v>
      </c>
      <c r="J21" s="394">
        <f t="shared" si="10"/>
        <v>47.84</v>
      </c>
      <c r="K21" s="394">
        <f t="shared" si="10"/>
        <v>47.32</v>
      </c>
      <c r="L21" s="394">
        <f t="shared" si="10"/>
        <v>46.8</v>
      </c>
      <c r="M21" s="394">
        <f t="shared" ref="M21:V30" si="11">$B21-(M$2/100*$B21)</f>
        <v>46.28</v>
      </c>
      <c r="N21" s="394">
        <f t="shared" si="11"/>
        <v>45.76</v>
      </c>
      <c r="O21" s="394">
        <f t="shared" si="11"/>
        <v>45.24</v>
      </c>
      <c r="P21" s="394">
        <f t="shared" si="11"/>
        <v>44.72</v>
      </c>
      <c r="Q21" s="394">
        <f t="shared" si="11"/>
        <v>44.2</v>
      </c>
      <c r="R21" s="394">
        <f t="shared" si="11"/>
        <v>43.68</v>
      </c>
      <c r="S21" s="394">
        <f t="shared" si="11"/>
        <v>43.16</v>
      </c>
      <c r="T21" s="394">
        <f t="shared" si="11"/>
        <v>42.64</v>
      </c>
      <c r="U21" s="394">
        <f t="shared" si="11"/>
        <v>42.12</v>
      </c>
      <c r="V21" s="394">
        <f t="shared" si="11"/>
        <v>41.6</v>
      </c>
      <c r="W21" s="394">
        <f t="shared" ref="W21:AF30" si="12">$B21-(W$2/100*$B21)</f>
        <v>41.08</v>
      </c>
      <c r="X21" s="394">
        <f t="shared" si="12"/>
        <v>40.56</v>
      </c>
      <c r="Y21" s="394">
        <f t="shared" si="12"/>
        <v>40.04</v>
      </c>
      <c r="Z21" s="394">
        <f t="shared" si="12"/>
        <v>39.519999999999996</v>
      </c>
      <c r="AA21" s="394">
        <f t="shared" si="12"/>
        <v>39</v>
      </c>
      <c r="AB21" s="394">
        <f t="shared" si="12"/>
        <v>38.480000000000004</v>
      </c>
      <c r="AC21" s="394">
        <f t="shared" si="12"/>
        <v>37.96</v>
      </c>
      <c r="AD21" s="394">
        <f t="shared" si="12"/>
        <v>37.44</v>
      </c>
      <c r="AE21" s="394">
        <f t="shared" si="12"/>
        <v>36.92</v>
      </c>
      <c r="AF21" s="394">
        <f t="shared" si="12"/>
        <v>36.4</v>
      </c>
      <c r="AG21" s="394">
        <f t="shared" ref="AG21:AP30" si="13">$B21-(AG$2/100*$B21)</f>
        <v>35.879999999999995</v>
      </c>
      <c r="AH21" s="394">
        <f t="shared" si="13"/>
        <v>35.36</v>
      </c>
      <c r="AI21" s="394">
        <f t="shared" si="13"/>
        <v>34.840000000000003</v>
      </c>
      <c r="AJ21" s="394">
        <f t="shared" si="13"/>
        <v>34.32</v>
      </c>
      <c r="AK21" s="394">
        <f t="shared" si="13"/>
        <v>33.799999999999997</v>
      </c>
      <c r="AL21" s="394">
        <f t="shared" si="13"/>
        <v>33.28</v>
      </c>
      <c r="AM21" s="394">
        <f t="shared" si="13"/>
        <v>32.760000000000005</v>
      </c>
      <c r="AN21" s="394">
        <f t="shared" si="13"/>
        <v>32.239999999999995</v>
      </c>
      <c r="AO21" s="394">
        <f t="shared" si="13"/>
        <v>31.72</v>
      </c>
      <c r="AP21" s="394">
        <f t="shared" si="13"/>
        <v>31.2</v>
      </c>
      <c r="AQ21" s="394">
        <f t="shared" ref="AQ21:AZ30" si="14">$B21-(AQ$2/100*$B21)</f>
        <v>30.68</v>
      </c>
      <c r="AR21" s="394">
        <f t="shared" si="14"/>
        <v>30.16</v>
      </c>
      <c r="AS21" s="394">
        <f t="shared" si="14"/>
        <v>29.64</v>
      </c>
      <c r="AT21" s="394">
        <f t="shared" si="14"/>
        <v>29.12</v>
      </c>
      <c r="AU21" s="394">
        <f t="shared" si="14"/>
        <v>28.599999999999998</v>
      </c>
      <c r="AV21" s="394">
        <f t="shared" si="14"/>
        <v>28.08</v>
      </c>
      <c r="AW21" s="394">
        <f t="shared" si="14"/>
        <v>27.560000000000002</v>
      </c>
      <c r="AX21" s="394">
        <f t="shared" si="14"/>
        <v>27.04</v>
      </c>
      <c r="AY21" s="394">
        <f t="shared" si="14"/>
        <v>26.52</v>
      </c>
      <c r="AZ21" s="394">
        <f t="shared" si="14"/>
        <v>26</v>
      </c>
    </row>
    <row r="22" spans="1:52" s="390" customFormat="1" ht="14.1" customHeight="1" x14ac:dyDescent="0.25">
      <c r="A22" s="391"/>
      <c r="B22" s="392">
        <v>53</v>
      </c>
      <c r="C22" s="394">
        <f t="shared" si="10"/>
        <v>52.47</v>
      </c>
      <c r="D22" s="394">
        <f t="shared" si="10"/>
        <v>51.94</v>
      </c>
      <c r="E22" s="394">
        <f t="shared" si="10"/>
        <v>51.41</v>
      </c>
      <c r="F22" s="394">
        <f t="shared" si="10"/>
        <v>50.88</v>
      </c>
      <c r="G22" s="394">
        <f t="shared" si="10"/>
        <v>50.35</v>
      </c>
      <c r="H22" s="394">
        <f t="shared" si="10"/>
        <v>49.82</v>
      </c>
      <c r="I22" s="394">
        <f t="shared" si="10"/>
        <v>49.29</v>
      </c>
      <c r="J22" s="394">
        <f t="shared" si="10"/>
        <v>48.76</v>
      </c>
      <c r="K22" s="394">
        <f t="shared" si="10"/>
        <v>48.230000000000004</v>
      </c>
      <c r="L22" s="394">
        <f t="shared" si="10"/>
        <v>47.7</v>
      </c>
      <c r="M22" s="394">
        <f t="shared" si="11"/>
        <v>47.17</v>
      </c>
      <c r="N22" s="394">
        <f t="shared" si="11"/>
        <v>46.64</v>
      </c>
      <c r="O22" s="394">
        <f t="shared" si="11"/>
        <v>46.11</v>
      </c>
      <c r="P22" s="394">
        <f t="shared" si="11"/>
        <v>45.58</v>
      </c>
      <c r="Q22" s="394">
        <f t="shared" si="11"/>
        <v>45.05</v>
      </c>
      <c r="R22" s="394">
        <f t="shared" si="11"/>
        <v>44.519999999999996</v>
      </c>
      <c r="S22" s="394">
        <f t="shared" si="11"/>
        <v>43.99</v>
      </c>
      <c r="T22" s="394">
        <f t="shared" si="11"/>
        <v>43.46</v>
      </c>
      <c r="U22" s="394">
        <f t="shared" si="11"/>
        <v>42.93</v>
      </c>
      <c r="V22" s="394">
        <f t="shared" si="11"/>
        <v>42.4</v>
      </c>
      <c r="W22" s="394">
        <f t="shared" si="12"/>
        <v>41.870000000000005</v>
      </c>
      <c r="X22" s="394">
        <f t="shared" si="12"/>
        <v>41.34</v>
      </c>
      <c r="Y22" s="394">
        <f t="shared" si="12"/>
        <v>40.81</v>
      </c>
      <c r="Z22" s="394">
        <f t="shared" si="12"/>
        <v>40.28</v>
      </c>
      <c r="AA22" s="394">
        <f t="shared" si="12"/>
        <v>39.75</v>
      </c>
      <c r="AB22" s="394">
        <f t="shared" si="12"/>
        <v>39.22</v>
      </c>
      <c r="AC22" s="394">
        <f t="shared" si="12"/>
        <v>38.69</v>
      </c>
      <c r="AD22" s="394">
        <f t="shared" si="12"/>
        <v>38.159999999999997</v>
      </c>
      <c r="AE22" s="394">
        <f t="shared" si="12"/>
        <v>37.630000000000003</v>
      </c>
      <c r="AF22" s="394">
        <f t="shared" si="12"/>
        <v>37.1</v>
      </c>
      <c r="AG22" s="394">
        <f t="shared" si="13"/>
        <v>36.57</v>
      </c>
      <c r="AH22" s="394">
        <f t="shared" si="13"/>
        <v>36.04</v>
      </c>
      <c r="AI22" s="394">
        <f t="shared" si="13"/>
        <v>35.51</v>
      </c>
      <c r="AJ22" s="394">
        <f t="shared" si="13"/>
        <v>34.980000000000004</v>
      </c>
      <c r="AK22" s="394">
        <f t="shared" si="13"/>
        <v>34.450000000000003</v>
      </c>
      <c r="AL22" s="394">
        <f t="shared" si="13"/>
        <v>33.92</v>
      </c>
      <c r="AM22" s="394">
        <f t="shared" si="13"/>
        <v>33.39</v>
      </c>
      <c r="AN22" s="394">
        <f t="shared" si="13"/>
        <v>32.86</v>
      </c>
      <c r="AO22" s="394">
        <f t="shared" si="13"/>
        <v>32.33</v>
      </c>
      <c r="AP22" s="394">
        <f t="shared" si="13"/>
        <v>31.799999999999997</v>
      </c>
      <c r="AQ22" s="394">
        <f t="shared" si="14"/>
        <v>31.27</v>
      </c>
      <c r="AR22" s="394">
        <f t="shared" si="14"/>
        <v>30.740000000000002</v>
      </c>
      <c r="AS22" s="394">
        <f t="shared" si="14"/>
        <v>30.21</v>
      </c>
      <c r="AT22" s="394">
        <f t="shared" si="14"/>
        <v>29.68</v>
      </c>
      <c r="AU22" s="394">
        <f t="shared" si="14"/>
        <v>29.15</v>
      </c>
      <c r="AV22" s="394">
        <f t="shared" si="14"/>
        <v>28.619999999999997</v>
      </c>
      <c r="AW22" s="394">
        <f t="shared" si="14"/>
        <v>28.09</v>
      </c>
      <c r="AX22" s="394">
        <f t="shared" si="14"/>
        <v>27.560000000000002</v>
      </c>
      <c r="AY22" s="394">
        <f t="shared" si="14"/>
        <v>27.03</v>
      </c>
      <c r="AZ22" s="394">
        <f t="shared" si="14"/>
        <v>26.5</v>
      </c>
    </row>
    <row r="23" spans="1:52" s="390" customFormat="1" ht="14.1" customHeight="1" x14ac:dyDescent="0.25">
      <c r="A23" s="391"/>
      <c r="B23" s="392">
        <v>54</v>
      </c>
      <c r="C23" s="394">
        <f t="shared" si="10"/>
        <v>53.46</v>
      </c>
      <c r="D23" s="394">
        <f t="shared" si="10"/>
        <v>52.92</v>
      </c>
      <c r="E23" s="394">
        <f t="shared" si="10"/>
        <v>52.38</v>
      </c>
      <c r="F23" s="394">
        <f t="shared" si="10"/>
        <v>51.84</v>
      </c>
      <c r="G23" s="394">
        <f t="shared" si="10"/>
        <v>51.3</v>
      </c>
      <c r="H23" s="394">
        <f t="shared" si="10"/>
        <v>50.76</v>
      </c>
      <c r="I23" s="394">
        <f t="shared" si="10"/>
        <v>50.22</v>
      </c>
      <c r="J23" s="394">
        <f t="shared" si="10"/>
        <v>49.68</v>
      </c>
      <c r="K23" s="394">
        <f t="shared" si="10"/>
        <v>49.14</v>
      </c>
      <c r="L23" s="394">
        <f t="shared" si="10"/>
        <v>48.6</v>
      </c>
      <c r="M23" s="394">
        <f t="shared" si="11"/>
        <v>48.06</v>
      </c>
      <c r="N23" s="394">
        <f t="shared" si="11"/>
        <v>47.52</v>
      </c>
      <c r="O23" s="394">
        <f t="shared" si="11"/>
        <v>46.98</v>
      </c>
      <c r="P23" s="394">
        <f t="shared" si="11"/>
        <v>46.44</v>
      </c>
      <c r="Q23" s="394">
        <f t="shared" si="11"/>
        <v>45.9</v>
      </c>
      <c r="R23" s="394">
        <f t="shared" si="11"/>
        <v>45.36</v>
      </c>
      <c r="S23" s="394">
        <f t="shared" si="11"/>
        <v>44.82</v>
      </c>
      <c r="T23" s="394">
        <f t="shared" si="11"/>
        <v>44.28</v>
      </c>
      <c r="U23" s="394">
        <f t="shared" si="11"/>
        <v>43.74</v>
      </c>
      <c r="V23" s="394">
        <f t="shared" si="11"/>
        <v>43.2</v>
      </c>
      <c r="W23" s="394">
        <f t="shared" si="12"/>
        <v>42.66</v>
      </c>
      <c r="X23" s="394">
        <f t="shared" si="12"/>
        <v>42.12</v>
      </c>
      <c r="Y23" s="394">
        <f t="shared" si="12"/>
        <v>41.58</v>
      </c>
      <c r="Z23" s="394">
        <f t="shared" si="12"/>
        <v>41.04</v>
      </c>
      <c r="AA23" s="394">
        <f t="shared" si="12"/>
        <v>40.5</v>
      </c>
      <c r="AB23" s="394">
        <f t="shared" si="12"/>
        <v>39.96</v>
      </c>
      <c r="AC23" s="394">
        <f t="shared" si="12"/>
        <v>39.42</v>
      </c>
      <c r="AD23" s="394">
        <f t="shared" si="12"/>
        <v>38.879999999999995</v>
      </c>
      <c r="AE23" s="394">
        <f t="shared" si="12"/>
        <v>38.340000000000003</v>
      </c>
      <c r="AF23" s="394">
        <f t="shared" si="12"/>
        <v>37.799999999999997</v>
      </c>
      <c r="AG23" s="394">
        <f t="shared" si="13"/>
        <v>37.260000000000005</v>
      </c>
      <c r="AH23" s="394">
        <f t="shared" si="13"/>
        <v>36.72</v>
      </c>
      <c r="AI23" s="394">
        <f t="shared" si="13"/>
        <v>36.18</v>
      </c>
      <c r="AJ23" s="394">
        <f t="shared" si="13"/>
        <v>35.64</v>
      </c>
      <c r="AK23" s="394">
        <f t="shared" si="13"/>
        <v>35.1</v>
      </c>
      <c r="AL23" s="394">
        <f t="shared" si="13"/>
        <v>34.56</v>
      </c>
      <c r="AM23" s="394">
        <f t="shared" si="13"/>
        <v>34.019999999999996</v>
      </c>
      <c r="AN23" s="394">
        <f t="shared" si="13"/>
        <v>33.480000000000004</v>
      </c>
      <c r="AO23" s="394">
        <f t="shared" si="13"/>
        <v>32.94</v>
      </c>
      <c r="AP23" s="394">
        <f t="shared" si="13"/>
        <v>32.4</v>
      </c>
      <c r="AQ23" s="394">
        <f t="shared" si="14"/>
        <v>31.860000000000003</v>
      </c>
      <c r="AR23" s="394">
        <f t="shared" si="14"/>
        <v>31.32</v>
      </c>
      <c r="AS23" s="394">
        <f t="shared" si="14"/>
        <v>30.78</v>
      </c>
      <c r="AT23" s="394">
        <f t="shared" si="14"/>
        <v>30.24</v>
      </c>
      <c r="AU23" s="394">
        <f t="shared" si="14"/>
        <v>29.7</v>
      </c>
      <c r="AV23" s="394">
        <f t="shared" si="14"/>
        <v>29.16</v>
      </c>
      <c r="AW23" s="394">
        <f t="shared" si="14"/>
        <v>28.62</v>
      </c>
      <c r="AX23" s="394">
        <f t="shared" si="14"/>
        <v>28.080000000000002</v>
      </c>
      <c r="AY23" s="394">
        <f t="shared" si="14"/>
        <v>27.54</v>
      </c>
      <c r="AZ23" s="394">
        <f t="shared" si="14"/>
        <v>27</v>
      </c>
    </row>
    <row r="24" spans="1:52" s="390" customFormat="1" ht="14.1" customHeight="1" x14ac:dyDescent="0.25">
      <c r="A24" s="391"/>
      <c r="B24" s="392">
        <v>55</v>
      </c>
      <c r="C24" s="394">
        <f t="shared" si="10"/>
        <v>54.45</v>
      </c>
      <c r="D24" s="394">
        <f t="shared" si="10"/>
        <v>53.9</v>
      </c>
      <c r="E24" s="394">
        <f t="shared" si="10"/>
        <v>53.35</v>
      </c>
      <c r="F24" s="394">
        <f t="shared" si="10"/>
        <v>52.8</v>
      </c>
      <c r="G24" s="394">
        <f t="shared" si="10"/>
        <v>52.25</v>
      </c>
      <c r="H24" s="394">
        <f t="shared" si="10"/>
        <v>51.7</v>
      </c>
      <c r="I24" s="394">
        <f t="shared" si="10"/>
        <v>51.15</v>
      </c>
      <c r="J24" s="394">
        <f t="shared" si="10"/>
        <v>50.6</v>
      </c>
      <c r="K24" s="394">
        <f t="shared" si="10"/>
        <v>50.05</v>
      </c>
      <c r="L24" s="394">
        <f t="shared" si="10"/>
        <v>49.5</v>
      </c>
      <c r="M24" s="394">
        <f t="shared" si="11"/>
        <v>48.95</v>
      </c>
      <c r="N24" s="394">
        <f t="shared" si="11"/>
        <v>48.4</v>
      </c>
      <c r="O24" s="394">
        <f t="shared" si="11"/>
        <v>47.85</v>
      </c>
      <c r="P24" s="394">
        <f t="shared" si="11"/>
        <v>47.3</v>
      </c>
      <c r="Q24" s="394">
        <f t="shared" si="11"/>
        <v>46.75</v>
      </c>
      <c r="R24" s="394">
        <f t="shared" si="11"/>
        <v>46.2</v>
      </c>
      <c r="S24" s="394">
        <f t="shared" si="11"/>
        <v>45.65</v>
      </c>
      <c r="T24" s="394">
        <f t="shared" si="11"/>
        <v>45.1</v>
      </c>
      <c r="U24" s="394">
        <f t="shared" si="11"/>
        <v>44.55</v>
      </c>
      <c r="V24" s="394">
        <f t="shared" si="11"/>
        <v>44</v>
      </c>
      <c r="W24" s="394">
        <f t="shared" si="12"/>
        <v>43.45</v>
      </c>
      <c r="X24" s="394">
        <f t="shared" si="12"/>
        <v>42.9</v>
      </c>
      <c r="Y24" s="394">
        <f t="shared" si="12"/>
        <v>42.35</v>
      </c>
      <c r="Z24" s="394">
        <f t="shared" si="12"/>
        <v>41.8</v>
      </c>
      <c r="AA24" s="394">
        <f t="shared" si="12"/>
        <v>41.25</v>
      </c>
      <c r="AB24" s="394">
        <f t="shared" si="12"/>
        <v>40.700000000000003</v>
      </c>
      <c r="AC24" s="394">
        <f t="shared" si="12"/>
        <v>40.15</v>
      </c>
      <c r="AD24" s="394">
        <f t="shared" si="12"/>
        <v>39.599999999999994</v>
      </c>
      <c r="AE24" s="394">
        <f t="shared" si="12"/>
        <v>39.049999999999997</v>
      </c>
      <c r="AF24" s="394">
        <f t="shared" si="12"/>
        <v>38.5</v>
      </c>
      <c r="AG24" s="394">
        <f t="shared" si="13"/>
        <v>37.950000000000003</v>
      </c>
      <c r="AH24" s="394">
        <f t="shared" si="13"/>
        <v>37.4</v>
      </c>
      <c r="AI24" s="394">
        <f t="shared" si="13"/>
        <v>36.849999999999994</v>
      </c>
      <c r="AJ24" s="394">
        <f t="shared" si="13"/>
        <v>36.299999999999997</v>
      </c>
      <c r="AK24" s="394">
        <f t="shared" si="13"/>
        <v>35.75</v>
      </c>
      <c r="AL24" s="394">
        <f t="shared" si="13"/>
        <v>35.200000000000003</v>
      </c>
      <c r="AM24" s="394">
        <f t="shared" si="13"/>
        <v>34.65</v>
      </c>
      <c r="AN24" s="394">
        <f t="shared" si="13"/>
        <v>34.1</v>
      </c>
      <c r="AO24" s="394">
        <f t="shared" si="13"/>
        <v>33.549999999999997</v>
      </c>
      <c r="AP24" s="394">
        <f t="shared" si="13"/>
        <v>33</v>
      </c>
      <c r="AQ24" s="394">
        <f t="shared" si="14"/>
        <v>32.450000000000003</v>
      </c>
      <c r="AR24" s="394">
        <f t="shared" si="14"/>
        <v>31.900000000000002</v>
      </c>
      <c r="AS24" s="394">
        <f t="shared" si="14"/>
        <v>31.35</v>
      </c>
      <c r="AT24" s="394">
        <f t="shared" si="14"/>
        <v>30.8</v>
      </c>
      <c r="AU24" s="394">
        <f t="shared" si="14"/>
        <v>30.25</v>
      </c>
      <c r="AV24" s="394">
        <f t="shared" si="14"/>
        <v>29.7</v>
      </c>
      <c r="AW24" s="394">
        <f t="shared" si="14"/>
        <v>29.150000000000002</v>
      </c>
      <c r="AX24" s="394">
        <f t="shared" si="14"/>
        <v>28.6</v>
      </c>
      <c r="AY24" s="394">
        <f t="shared" si="14"/>
        <v>28.05</v>
      </c>
      <c r="AZ24" s="394">
        <f t="shared" si="14"/>
        <v>27.5</v>
      </c>
    </row>
    <row r="25" spans="1:52" s="390" customFormat="1" ht="14.1" customHeight="1" x14ac:dyDescent="0.25">
      <c r="A25" s="391"/>
      <c r="B25" s="392">
        <v>56</v>
      </c>
      <c r="C25" s="394">
        <f t="shared" si="10"/>
        <v>55.44</v>
      </c>
      <c r="D25" s="394">
        <f t="shared" si="10"/>
        <v>54.88</v>
      </c>
      <c r="E25" s="394">
        <f t="shared" si="10"/>
        <v>54.32</v>
      </c>
      <c r="F25" s="394">
        <f t="shared" si="10"/>
        <v>53.76</v>
      </c>
      <c r="G25" s="394">
        <f t="shared" si="10"/>
        <v>53.2</v>
      </c>
      <c r="H25" s="394">
        <f t="shared" si="10"/>
        <v>52.64</v>
      </c>
      <c r="I25" s="394">
        <f t="shared" si="10"/>
        <v>52.08</v>
      </c>
      <c r="J25" s="394">
        <f t="shared" si="10"/>
        <v>51.519999999999996</v>
      </c>
      <c r="K25" s="394">
        <f t="shared" si="10"/>
        <v>50.96</v>
      </c>
      <c r="L25" s="394">
        <f t="shared" si="10"/>
        <v>50.4</v>
      </c>
      <c r="M25" s="394">
        <f t="shared" si="11"/>
        <v>49.84</v>
      </c>
      <c r="N25" s="394">
        <f t="shared" si="11"/>
        <v>49.28</v>
      </c>
      <c r="O25" s="394">
        <f t="shared" si="11"/>
        <v>48.72</v>
      </c>
      <c r="P25" s="394">
        <f t="shared" si="11"/>
        <v>48.16</v>
      </c>
      <c r="Q25" s="394">
        <f t="shared" si="11"/>
        <v>47.6</v>
      </c>
      <c r="R25" s="394">
        <f t="shared" si="11"/>
        <v>47.04</v>
      </c>
      <c r="S25" s="394">
        <f t="shared" si="11"/>
        <v>46.48</v>
      </c>
      <c r="T25" s="394">
        <f t="shared" si="11"/>
        <v>45.92</v>
      </c>
      <c r="U25" s="394">
        <f t="shared" si="11"/>
        <v>45.36</v>
      </c>
      <c r="V25" s="394">
        <f t="shared" si="11"/>
        <v>44.8</v>
      </c>
      <c r="W25" s="394">
        <f t="shared" si="12"/>
        <v>44.24</v>
      </c>
      <c r="X25" s="394">
        <f t="shared" si="12"/>
        <v>43.68</v>
      </c>
      <c r="Y25" s="394">
        <f t="shared" si="12"/>
        <v>43.12</v>
      </c>
      <c r="Z25" s="394">
        <f t="shared" si="12"/>
        <v>42.56</v>
      </c>
      <c r="AA25" s="394">
        <f t="shared" si="12"/>
        <v>42</v>
      </c>
      <c r="AB25" s="394">
        <f t="shared" si="12"/>
        <v>41.44</v>
      </c>
      <c r="AC25" s="394">
        <f t="shared" si="12"/>
        <v>40.879999999999995</v>
      </c>
      <c r="AD25" s="394">
        <f t="shared" si="12"/>
        <v>40.32</v>
      </c>
      <c r="AE25" s="394">
        <f t="shared" si="12"/>
        <v>39.760000000000005</v>
      </c>
      <c r="AF25" s="394">
        <f t="shared" si="12"/>
        <v>39.200000000000003</v>
      </c>
      <c r="AG25" s="394">
        <f t="shared" si="13"/>
        <v>38.64</v>
      </c>
      <c r="AH25" s="394">
        <f t="shared" si="13"/>
        <v>38.08</v>
      </c>
      <c r="AI25" s="394">
        <f t="shared" si="13"/>
        <v>37.519999999999996</v>
      </c>
      <c r="AJ25" s="394">
        <f t="shared" si="13"/>
        <v>36.959999999999994</v>
      </c>
      <c r="AK25" s="394">
        <f t="shared" si="13"/>
        <v>36.400000000000006</v>
      </c>
      <c r="AL25" s="394">
        <f t="shared" si="13"/>
        <v>35.840000000000003</v>
      </c>
      <c r="AM25" s="394">
        <f t="shared" si="13"/>
        <v>35.28</v>
      </c>
      <c r="AN25" s="394">
        <f t="shared" si="13"/>
        <v>34.72</v>
      </c>
      <c r="AO25" s="394">
        <f t="shared" si="13"/>
        <v>34.159999999999997</v>
      </c>
      <c r="AP25" s="394">
        <f t="shared" si="13"/>
        <v>33.599999999999994</v>
      </c>
      <c r="AQ25" s="394">
        <f t="shared" si="14"/>
        <v>33.040000000000006</v>
      </c>
      <c r="AR25" s="394">
        <f t="shared" si="14"/>
        <v>32.480000000000004</v>
      </c>
      <c r="AS25" s="394">
        <f t="shared" si="14"/>
        <v>31.92</v>
      </c>
      <c r="AT25" s="394">
        <f t="shared" si="14"/>
        <v>31.36</v>
      </c>
      <c r="AU25" s="394">
        <f t="shared" si="14"/>
        <v>30.8</v>
      </c>
      <c r="AV25" s="394">
        <f t="shared" si="14"/>
        <v>30.24</v>
      </c>
      <c r="AW25" s="394">
        <f t="shared" si="14"/>
        <v>29.68</v>
      </c>
      <c r="AX25" s="394">
        <f t="shared" si="14"/>
        <v>29.12</v>
      </c>
      <c r="AY25" s="394">
        <f t="shared" si="14"/>
        <v>28.560000000000002</v>
      </c>
      <c r="AZ25" s="394">
        <f t="shared" si="14"/>
        <v>28</v>
      </c>
    </row>
    <row r="26" spans="1:52" s="390" customFormat="1" ht="14.1" customHeight="1" x14ac:dyDescent="0.25">
      <c r="A26" s="391"/>
      <c r="B26" s="392">
        <v>57</v>
      </c>
      <c r="C26" s="394">
        <f t="shared" si="10"/>
        <v>56.43</v>
      </c>
      <c r="D26" s="394">
        <f t="shared" si="10"/>
        <v>55.86</v>
      </c>
      <c r="E26" s="394">
        <f t="shared" si="10"/>
        <v>55.29</v>
      </c>
      <c r="F26" s="394">
        <f t="shared" si="10"/>
        <v>54.72</v>
      </c>
      <c r="G26" s="394">
        <f t="shared" si="10"/>
        <v>54.15</v>
      </c>
      <c r="H26" s="394">
        <f t="shared" si="10"/>
        <v>53.58</v>
      </c>
      <c r="I26" s="394">
        <f t="shared" si="10"/>
        <v>53.01</v>
      </c>
      <c r="J26" s="394">
        <f t="shared" si="10"/>
        <v>52.44</v>
      </c>
      <c r="K26" s="394">
        <f t="shared" si="10"/>
        <v>51.87</v>
      </c>
      <c r="L26" s="394">
        <f t="shared" si="10"/>
        <v>51.3</v>
      </c>
      <c r="M26" s="394">
        <f t="shared" si="11"/>
        <v>50.73</v>
      </c>
      <c r="N26" s="394">
        <f t="shared" si="11"/>
        <v>50.16</v>
      </c>
      <c r="O26" s="394">
        <f t="shared" si="11"/>
        <v>49.59</v>
      </c>
      <c r="P26" s="394">
        <f t="shared" si="11"/>
        <v>49.019999999999996</v>
      </c>
      <c r="Q26" s="394">
        <f t="shared" si="11"/>
        <v>48.45</v>
      </c>
      <c r="R26" s="394">
        <f t="shared" si="11"/>
        <v>47.879999999999995</v>
      </c>
      <c r="S26" s="394">
        <f t="shared" si="11"/>
        <v>47.31</v>
      </c>
      <c r="T26" s="394">
        <f t="shared" si="11"/>
        <v>46.74</v>
      </c>
      <c r="U26" s="394">
        <f t="shared" si="11"/>
        <v>46.17</v>
      </c>
      <c r="V26" s="394">
        <f t="shared" si="11"/>
        <v>45.6</v>
      </c>
      <c r="W26" s="394">
        <f t="shared" si="12"/>
        <v>45.03</v>
      </c>
      <c r="X26" s="394">
        <f t="shared" si="12"/>
        <v>44.46</v>
      </c>
      <c r="Y26" s="394">
        <f t="shared" si="12"/>
        <v>43.89</v>
      </c>
      <c r="Z26" s="394">
        <f t="shared" si="12"/>
        <v>43.32</v>
      </c>
      <c r="AA26" s="394">
        <f t="shared" si="12"/>
        <v>42.75</v>
      </c>
      <c r="AB26" s="394">
        <f t="shared" si="12"/>
        <v>42.18</v>
      </c>
      <c r="AC26" s="394">
        <f t="shared" si="12"/>
        <v>41.61</v>
      </c>
      <c r="AD26" s="394">
        <f t="shared" si="12"/>
        <v>41.04</v>
      </c>
      <c r="AE26" s="394">
        <f t="shared" si="12"/>
        <v>40.47</v>
      </c>
      <c r="AF26" s="394">
        <f t="shared" si="12"/>
        <v>39.900000000000006</v>
      </c>
      <c r="AG26" s="394">
        <f t="shared" si="13"/>
        <v>39.33</v>
      </c>
      <c r="AH26" s="394">
        <f t="shared" si="13"/>
        <v>38.76</v>
      </c>
      <c r="AI26" s="394">
        <f t="shared" si="13"/>
        <v>38.19</v>
      </c>
      <c r="AJ26" s="394">
        <f t="shared" si="13"/>
        <v>37.619999999999997</v>
      </c>
      <c r="AK26" s="394">
        <f t="shared" si="13"/>
        <v>37.049999999999997</v>
      </c>
      <c r="AL26" s="394">
        <f t="shared" si="13"/>
        <v>36.480000000000004</v>
      </c>
      <c r="AM26" s="394">
        <f t="shared" si="13"/>
        <v>35.909999999999997</v>
      </c>
      <c r="AN26" s="394">
        <f t="shared" si="13"/>
        <v>35.340000000000003</v>
      </c>
      <c r="AO26" s="394">
        <f t="shared" si="13"/>
        <v>34.769999999999996</v>
      </c>
      <c r="AP26" s="394">
        <f t="shared" si="13"/>
        <v>34.200000000000003</v>
      </c>
      <c r="AQ26" s="394">
        <f t="shared" si="14"/>
        <v>33.630000000000003</v>
      </c>
      <c r="AR26" s="394">
        <f t="shared" si="14"/>
        <v>33.06</v>
      </c>
      <c r="AS26" s="394">
        <f t="shared" si="14"/>
        <v>32.49</v>
      </c>
      <c r="AT26" s="394">
        <f t="shared" si="14"/>
        <v>31.919999999999998</v>
      </c>
      <c r="AU26" s="394">
        <f t="shared" si="14"/>
        <v>31.349999999999998</v>
      </c>
      <c r="AV26" s="394">
        <f t="shared" si="14"/>
        <v>30.779999999999998</v>
      </c>
      <c r="AW26" s="394">
        <f t="shared" si="14"/>
        <v>30.21</v>
      </c>
      <c r="AX26" s="394">
        <f t="shared" si="14"/>
        <v>29.64</v>
      </c>
      <c r="AY26" s="394">
        <f t="shared" si="14"/>
        <v>29.07</v>
      </c>
      <c r="AZ26" s="394">
        <f t="shared" si="14"/>
        <v>28.5</v>
      </c>
    </row>
    <row r="27" spans="1:52" s="390" customFormat="1" ht="14.1" customHeight="1" x14ac:dyDescent="0.25">
      <c r="A27" s="391"/>
      <c r="B27" s="392">
        <v>58</v>
      </c>
      <c r="C27" s="394">
        <f t="shared" si="10"/>
        <v>57.42</v>
      </c>
      <c r="D27" s="394">
        <f t="shared" si="10"/>
        <v>56.84</v>
      </c>
      <c r="E27" s="394">
        <f t="shared" si="10"/>
        <v>56.26</v>
      </c>
      <c r="F27" s="394">
        <f t="shared" si="10"/>
        <v>55.68</v>
      </c>
      <c r="G27" s="394">
        <f t="shared" si="10"/>
        <v>55.1</v>
      </c>
      <c r="H27" s="394">
        <f t="shared" si="10"/>
        <v>54.52</v>
      </c>
      <c r="I27" s="394">
        <f t="shared" si="10"/>
        <v>53.94</v>
      </c>
      <c r="J27" s="394">
        <f t="shared" si="10"/>
        <v>53.36</v>
      </c>
      <c r="K27" s="394">
        <f t="shared" si="10"/>
        <v>52.78</v>
      </c>
      <c r="L27" s="394">
        <f t="shared" si="10"/>
        <v>52.2</v>
      </c>
      <c r="M27" s="394">
        <f t="shared" si="11"/>
        <v>51.62</v>
      </c>
      <c r="N27" s="394">
        <f t="shared" si="11"/>
        <v>51.04</v>
      </c>
      <c r="O27" s="394">
        <f t="shared" si="11"/>
        <v>50.46</v>
      </c>
      <c r="P27" s="394">
        <f t="shared" si="11"/>
        <v>49.879999999999995</v>
      </c>
      <c r="Q27" s="394">
        <f t="shared" si="11"/>
        <v>49.3</v>
      </c>
      <c r="R27" s="394">
        <f t="shared" si="11"/>
        <v>48.72</v>
      </c>
      <c r="S27" s="394">
        <f t="shared" si="11"/>
        <v>48.14</v>
      </c>
      <c r="T27" s="394">
        <f t="shared" si="11"/>
        <v>47.56</v>
      </c>
      <c r="U27" s="394">
        <f t="shared" si="11"/>
        <v>46.980000000000004</v>
      </c>
      <c r="V27" s="394">
        <f t="shared" si="11"/>
        <v>46.4</v>
      </c>
      <c r="W27" s="394">
        <f t="shared" si="12"/>
        <v>45.82</v>
      </c>
      <c r="X27" s="394">
        <f t="shared" si="12"/>
        <v>45.24</v>
      </c>
      <c r="Y27" s="394">
        <f t="shared" si="12"/>
        <v>44.66</v>
      </c>
      <c r="Z27" s="394">
        <f t="shared" si="12"/>
        <v>44.08</v>
      </c>
      <c r="AA27" s="394">
        <f t="shared" si="12"/>
        <v>43.5</v>
      </c>
      <c r="AB27" s="394">
        <f t="shared" si="12"/>
        <v>42.92</v>
      </c>
      <c r="AC27" s="394">
        <f t="shared" si="12"/>
        <v>42.34</v>
      </c>
      <c r="AD27" s="394">
        <f t="shared" si="12"/>
        <v>41.76</v>
      </c>
      <c r="AE27" s="394">
        <f t="shared" si="12"/>
        <v>41.18</v>
      </c>
      <c r="AF27" s="394">
        <f t="shared" si="12"/>
        <v>40.6</v>
      </c>
      <c r="AG27" s="394">
        <f t="shared" si="13"/>
        <v>40.019999999999996</v>
      </c>
      <c r="AH27" s="394">
        <f t="shared" si="13"/>
        <v>39.44</v>
      </c>
      <c r="AI27" s="394">
        <f t="shared" si="13"/>
        <v>38.86</v>
      </c>
      <c r="AJ27" s="394">
        <f t="shared" si="13"/>
        <v>38.28</v>
      </c>
      <c r="AK27" s="394">
        <f t="shared" si="13"/>
        <v>37.700000000000003</v>
      </c>
      <c r="AL27" s="394">
        <f t="shared" si="13"/>
        <v>37.120000000000005</v>
      </c>
      <c r="AM27" s="394">
        <f t="shared" si="13"/>
        <v>36.54</v>
      </c>
      <c r="AN27" s="394">
        <f t="shared" si="13"/>
        <v>35.96</v>
      </c>
      <c r="AO27" s="394">
        <f t="shared" si="13"/>
        <v>35.379999999999995</v>
      </c>
      <c r="AP27" s="394">
        <f t="shared" si="13"/>
        <v>34.799999999999997</v>
      </c>
      <c r="AQ27" s="394">
        <f t="shared" si="14"/>
        <v>34.22</v>
      </c>
      <c r="AR27" s="394">
        <f t="shared" si="14"/>
        <v>33.64</v>
      </c>
      <c r="AS27" s="394">
        <f t="shared" si="14"/>
        <v>33.06</v>
      </c>
      <c r="AT27" s="394">
        <f t="shared" si="14"/>
        <v>32.480000000000004</v>
      </c>
      <c r="AU27" s="394">
        <f t="shared" si="14"/>
        <v>31.9</v>
      </c>
      <c r="AV27" s="394">
        <f t="shared" si="14"/>
        <v>31.32</v>
      </c>
      <c r="AW27" s="394">
        <f t="shared" si="14"/>
        <v>30.740000000000002</v>
      </c>
      <c r="AX27" s="394">
        <f t="shared" si="14"/>
        <v>30.16</v>
      </c>
      <c r="AY27" s="394">
        <f t="shared" si="14"/>
        <v>29.580000000000002</v>
      </c>
      <c r="AZ27" s="394">
        <f t="shared" si="14"/>
        <v>29</v>
      </c>
    </row>
    <row r="28" spans="1:52" s="390" customFormat="1" ht="14.1" customHeight="1" x14ac:dyDescent="0.25">
      <c r="A28" s="391"/>
      <c r="B28" s="392">
        <v>59</v>
      </c>
      <c r="C28" s="394">
        <f t="shared" si="10"/>
        <v>58.41</v>
      </c>
      <c r="D28" s="394">
        <f t="shared" si="10"/>
        <v>57.82</v>
      </c>
      <c r="E28" s="394">
        <f t="shared" si="10"/>
        <v>57.23</v>
      </c>
      <c r="F28" s="394">
        <f t="shared" si="10"/>
        <v>56.64</v>
      </c>
      <c r="G28" s="394">
        <f t="shared" si="10"/>
        <v>56.05</v>
      </c>
      <c r="H28" s="394">
        <f t="shared" si="10"/>
        <v>55.46</v>
      </c>
      <c r="I28" s="394">
        <f t="shared" si="10"/>
        <v>54.87</v>
      </c>
      <c r="J28" s="394">
        <f t="shared" si="10"/>
        <v>54.28</v>
      </c>
      <c r="K28" s="394">
        <f t="shared" si="10"/>
        <v>53.69</v>
      </c>
      <c r="L28" s="394">
        <f t="shared" si="10"/>
        <v>53.1</v>
      </c>
      <c r="M28" s="394">
        <f t="shared" si="11"/>
        <v>52.51</v>
      </c>
      <c r="N28" s="394">
        <f t="shared" si="11"/>
        <v>51.92</v>
      </c>
      <c r="O28" s="394">
        <f t="shared" si="11"/>
        <v>51.33</v>
      </c>
      <c r="P28" s="394">
        <f t="shared" si="11"/>
        <v>50.739999999999995</v>
      </c>
      <c r="Q28" s="394">
        <f t="shared" si="11"/>
        <v>50.15</v>
      </c>
      <c r="R28" s="394">
        <f t="shared" si="11"/>
        <v>49.56</v>
      </c>
      <c r="S28" s="394">
        <f t="shared" si="11"/>
        <v>48.97</v>
      </c>
      <c r="T28" s="394">
        <f t="shared" si="11"/>
        <v>48.38</v>
      </c>
      <c r="U28" s="394">
        <f t="shared" si="11"/>
        <v>47.79</v>
      </c>
      <c r="V28" s="394">
        <f t="shared" si="11"/>
        <v>47.2</v>
      </c>
      <c r="W28" s="394">
        <f t="shared" si="12"/>
        <v>46.61</v>
      </c>
      <c r="X28" s="394">
        <f t="shared" si="12"/>
        <v>46.019999999999996</v>
      </c>
      <c r="Y28" s="394">
        <f t="shared" si="12"/>
        <v>45.43</v>
      </c>
      <c r="Z28" s="394">
        <f t="shared" si="12"/>
        <v>44.84</v>
      </c>
      <c r="AA28" s="394">
        <f t="shared" si="12"/>
        <v>44.25</v>
      </c>
      <c r="AB28" s="394">
        <f t="shared" si="12"/>
        <v>43.66</v>
      </c>
      <c r="AC28" s="394">
        <f t="shared" si="12"/>
        <v>43.07</v>
      </c>
      <c r="AD28" s="394">
        <f t="shared" si="12"/>
        <v>42.48</v>
      </c>
      <c r="AE28" s="394">
        <f t="shared" si="12"/>
        <v>41.89</v>
      </c>
      <c r="AF28" s="394">
        <f t="shared" si="12"/>
        <v>41.3</v>
      </c>
      <c r="AG28" s="394">
        <f t="shared" si="13"/>
        <v>40.71</v>
      </c>
      <c r="AH28" s="394">
        <f t="shared" si="13"/>
        <v>40.120000000000005</v>
      </c>
      <c r="AI28" s="394">
        <f t="shared" si="13"/>
        <v>39.53</v>
      </c>
      <c r="AJ28" s="394">
        <f t="shared" si="13"/>
        <v>38.94</v>
      </c>
      <c r="AK28" s="394">
        <f t="shared" si="13"/>
        <v>38.35</v>
      </c>
      <c r="AL28" s="394">
        <f t="shared" si="13"/>
        <v>37.760000000000005</v>
      </c>
      <c r="AM28" s="394">
        <f t="shared" si="13"/>
        <v>37.17</v>
      </c>
      <c r="AN28" s="394">
        <f t="shared" si="13"/>
        <v>36.58</v>
      </c>
      <c r="AO28" s="394">
        <f t="shared" si="13"/>
        <v>35.989999999999995</v>
      </c>
      <c r="AP28" s="394">
        <f t="shared" si="13"/>
        <v>35.4</v>
      </c>
      <c r="AQ28" s="394">
        <f t="shared" si="14"/>
        <v>34.81</v>
      </c>
      <c r="AR28" s="394">
        <f t="shared" si="14"/>
        <v>34.22</v>
      </c>
      <c r="AS28" s="394">
        <f t="shared" si="14"/>
        <v>33.629999999999995</v>
      </c>
      <c r="AT28" s="394">
        <f t="shared" si="14"/>
        <v>33.04</v>
      </c>
      <c r="AU28" s="394">
        <f t="shared" si="14"/>
        <v>32.450000000000003</v>
      </c>
      <c r="AV28" s="394">
        <f t="shared" si="14"/>
        <v>31.86</v>
      </c>
      <c r="AW28" s="394">
        <f t="shared" si="14"/>
        <v>31.270000000000003</v>
      </c>
      <c r="AX28" s="394">
        <f t="shared" si="14"/>
        <v>30.68</v>
      </c>
      <c r="AY28" s="394">
        <f t="shared" si="14"/>
        <v>30.09</v>
      </c>
      <c r="AZ28" s="394">
        <f t="shared" si="14"/>
        <v>29.5</v>
      </c>
    </row>
    <row r="29" spans="1:52" s="390" customFormat="1" ht="14.1" customHeight="1" x14ac:dyDescent="0.25">
      <c r="A29" s="391"/>
      <c r="B29" s="392">
        <v>60</v>
      </c>
      <c r="C29" s="393">
        <f t="shared" si="10"/>
        <v>59.4</v>
      </c>
      <c r="D29" s="393">
        <f t="shared" si="10"/>
        <v>58.8</v>
      </c>
      <c r="E29" s="393">
        <f t="shared" si="10"/>
        <v>58.2</v>
      </c>
      <c r="F29" s="393">
        <f t="shared" si="10"/>
        <v>57.6</v>
      </c>
      <c r="G29" s="393">
        <f t="shared" si="10"/>
        <v>57</v>
      </c>
      <c r="H29" s="393">
        <f t="shared" si="10"/>
        <v>56.4</v>
      </c>
      <c r="I29" s="393">
        <f t="shared" si="10"/>
        <v>55.8</v>
      </c>
      <c r="J29" s="393">
        <f t="shared" si="10"/>
        <v>55.2</v>
      </c>
      <c r="K29" s="393">
        <f t="shared" si="10"/>
        <v>54.6</v>
      </c>
      <c r="L29" s="393">
        <f t="shared" si="10"/>
        <v>54</v>
      </c>
      <c r="M29" s="393">
        <f t="shared" si="11"/>
        <v>53.4</v>
      </c>
      <c r="N29" s="393">
        <f t="shared" si="11"/>
        <v>52.8</v>
      </c>
      <c r="O29" s="393">
        <f t="shared" si="11"/>
        <v>52.2</v>
      </c>
      <c r="P29" s="393">
        <f t="shared" si="11"/>
        <v>51.6</v>
      </c>
      <c r="Q29" s="393">
        <f t="shared" si="11"/>
        <v>51</v>
      </c>
      <c r="R29" s="393">
        <f t="shared" si="11"/>
        <v>50.4</v>
      </c>
      <c r="S29" s="393">
        <f t="shared" si="11"/>
        <v>49.8</v>
      </c>
      <c r="T29" s="393">
        <f t="shared" si="11"/>
        <v>49.2</v>
      </c>
      <c r="U29" s="393">
        <f t="shared" si="11"/>
        <v>48.6</v>
      </c>
      <c r="V29" s="393">
        <f t="shared" si="11"/>
        <v>48</v>
      </c>
      <c r="W29" s="393">
        <f t="shared" si="12"/>
        <v>47.4</v>
      </c>
      <c r="X29" s="393">
        <f t="shared" si="12"/>
        <v>46.8</v>
      </c>
      <c r="Y29" s="393">
        <f t="shared" si="12"/>
        <v>46.2</v>
      </c>
      <c r="Z29" s="393">
        <f t="shared" si="12"/>
        <v>45.6</v>
      </c>
      <c r="AA29" s="393">
        <f t="shared" si="12"/>
        <v>45</v>
      </c>
      <c r="AB29" s="393">
        <f t="shared" si="12"/>
        <v>44.4</v>
      </c>
      <c r="AC29" s="393">
        <f t="shared" si="12"/>
        <v>43.8</v>
      </c>
      <c r="AD29" s="393">
        <f t="shared" si="12"/>
        <v>43.2</v>
      </c>
      <c r="AE29" s="393">
        <f t="shared" si="12"/>
        <v>42.6</v>
      </c>
      <c r="AF29" s="393">
        <f t="shared" si="12"/>
        <v>42</v>
      </c>
      <c r="AG29" s="393">
        <f t="shared" si="13"/>
        <v>41.4</v>
      </c>
      <c r="AH29" s="393">
        <f t="shared" si="13"/>
        <v>40.799999999999997</v>
      </c>
      <c r="AI29" s="393">
        <f t="shared" si="13"/>
        <v>40.200000000000003</v>
      </c>
      <c r="AJ29" s="393">
        <f t="shared" si="13"/>
        <v>39.599999999999994</v>
      </c>
      <c r="AK29" s="393">
        <f t="shared" si="13"/>
        <v>39</v>
      </c>
      <c r="AL29" s="393">
        <f t="shared" si="13"/>
        <v>38.400000000000006</v>
      </c>
      <c r="AM29" s="393">
        <f t="shared" si="13"/>
        <v>37.799999999999997</v>
      </c>
      <c r="AN29" s="393">
        <f t="shared" si="13"/>
        <v>37.200000000000003</v>
      </c>
      <c r="AO29" s="393">
        <f t="shared" si="13"/>
        <v>36.599999999999994</v>
      </c>
      <c r="AP29" s="393">
        <f t="shared" si="13"/>
        <v>36</v>
      </c>
      <c r="AQ29" s="393">
        <f t="shared" si="14"/>
        <v>35.400000000000006</v>
      </c>
      <c r="AR29" s="393">
        <f t="shared" si="14"/>
        <v>34.799999999999997</v>
      </c>
      <c r="AS29" s="393">
        <f t="shared" si="14"/>
        <v>34.200000000000003</v>
      </c>
      <c r="AT29" s="393">
        <f t="shared" si="14"/>
        <v>33.6</v>
      </c>
      <c r="AU29" s="393">
        <f t="shared" si="14"/>
        <v>33</v>
      </c>
      <c r="AV29" s="393">
        <f t="shared" si="14"/>
        <v>32.4</v>
      </c>
      <c r="AW29" s="393">
        <f t="shared" si="14"/>
        <v>31.8</v>
      </c>
      <c r="AX29" s="393">
        <f t="shared" si="14"/>
        <v>31.200000000000003</v>
      </c>
      <c r="AY29" s="393">
        <f t="shared" si="14"/>
        <v>30.6</v>
      </c>
      <c r="AZ29" s="393">
        <f t="shared" si="14"/>
        <v>30</v>
      </c>
    </row>
    <row r="30" spans="1:52" s="390" customFormat="1" ht="14.1" customHeight="1" x14ac:dyDescent="0.25">
      <c r="A30" s="391"/>
      <c r="B30" s="392">
        <v>61</v>
      </c>
      <c r="C30" s="394">
        <f t="shared" si="10"/>
        <v>60.39</v>
      </c>
      <c r="D30" s="394">
        <f t="shared" si="10"/>
        <v>59.78</v>
      </c>
      <c r="E30" s="394">
        <f t="shared" si="10"/>
        <v>59.17</v>
      </c>
      <c r="F30" s="394">
        <f t="shared" si="10"/>
        <v>58.56</v>
      </c>
      <c r="G30" s="394">
        <f t="shared" si="10"/>
        <v>57.95</v>
      </c>
      <c r="H30" s="394">
        <f t="shared" si="10"/>
        <v>57.34</v>
      </c>
      <c r="I30" s="394">
        <f t="shared" si="10"/>
        <v>56.73</v>
      </c>
      <c r="J30" s="394">
        <f t="shared" si="10"/>
        <v>56.12</v>
      </c>
      <c r="K30" s="394">
        <f t="shared" si="10"/>
        <v>55.51</v>
      </c>
      <c r="L30" s="394">
        <f t="shared" si="10"/>
        <v>54.9</v>
      </c>
      <c r="M30" s="394">
        <f t="shared" si="11"/>
        <v>54.29</v>
      </c>
      <c r="N30" s="394">
        <f t="shared" si="11"/>
        <v>53.68</v>
      </c>
      <c r="O30" s="394">
        <f t="shared" si="11"/>
        <v>53.07</v>
      </c>
      <c r="P30" s="394">
        <f t="shared" si="11"/>
        <v>52.46</v>
      </c>
      <c r="Q30" s="394">
        <f t="shared" si="11"/>
        <v>51.85</v>
      </c>
      <c r="R30" s="394">
        <f t="shared" si="11"/>
        <v>51.24</v>
      </c>
      <c r="S30" s="394">
        <f t="shared" si="11"/>
        <v>50.629999999999995</v>
      </c>
      <c r="T30" s="394">
        <f t="shared" si="11"/>
        <v>50.019999999999996</v>
      </c>
      <c r="U30" s="394">
        <f t="shared" si="11"/>
        <v>49.41</v>
      </c>
      <c r="V30" s="394">
        <f t="shared" si="11"/>
        <v>48.8</v>
      </c>
      <c r="W30" s="394">
        <f t="shared" si="12"/>
        <v>48.19</v>
      </c>
      <c r="X30" s="394">
        <f t="shared" si="12"/>
        <v>47.58</v>
      </c>
      <c r="Y30" s="394">
        <f t="shared" si="12"/>
        <v>46.97</v>
      </c>
      <c r="Z30" s="394">
        <f t="shared" si="12"/>
        <v>46.36</v>
      </c>
      <c r="AA30" s="394">
        <f t="shared" si="12"/>
        <v>45.75</v>
      </c>
      <c r="AB30" s="394">
        <f t="shared" si="12"/>
        <v>45.14</v>
      </c>
      <c r="AC30" s="394">
        <f t="shared" si="12"/>
        <v>44.53</v>
      </c>
      <c r="AD30" s="394">
        <f t="shared" si="12"/>
        <v>43.92</v>
      </c>
      <c r="AE30" s="394">
        <f t="shared" si="12"/>
        <v>43.31</v>
      </c>
      <c r="AF30" s="394">
        <f t="shared" si="12"/>
        <v>42.7</v>
      </c>
      <c r="AG30" s="394">
        <f t="shared" si="13"/>
        <v>42.09</v>
      </c>
      <c r="AH30" s="394">
        <f t="shared" si="13"/>
        <v>41.480000000000004</v>
      </c>
      <c r="AI30" s="394">
        <f t="shared" si="13"/>
        <v>40.869999999999997</v>
      </c>
      <c r="AJ30" s="394">
        <f t="shared" si="13"/>
        <v>40.26</v>
      </c>
      <c r="AK30" s="394">
        <f t="shared" si="13"/>
        <v>39.650000000000006</v>
      </c>
      <c r="AL30" s="394">
        <f t="shared" si="13"/>
        <v>39.04</v>
      </c>
      <c r="AM30" s="394">
        <f t="shared" si="13"/>
        <v>38.43</v>
      </c>
      <c r="AN30" s="394">
        <f t="shared" si="13"/>
        <v>37.82</v>
      </c>
      <c r="AO30" s="394">
        <f t="shared" si="13"/>
        <v>37.21</v>
      </c>
      <c r="AP30" s="394">
        <f t="shared" si="13"/>
        <v>36.599999999999994</v>
      </c>
      <c r="AQ30" s="394">
        <f t="shared" si="14"/>
        <v>35.99</v>
      </c>
      <c r="AR30" s="394">
        <f t="shared" si="14"/>
        <v>35.380000000000003</v>
      </c>
      <c r="AS30" s="394">
        <f t="shared" si="14"/>
        <v>34.769999999999996</v>
      </c>
      <c r="AT30" s="394">
        <f t="shared" si="14"/>
        <v>34.159999999999997</v>
      </c>
      <c r="AU30" s="394">
        <f t="shared" si="14"/>
        <v>33.549999999999997</v>
      </c>
      <c r="AV30" s="394">
        <f t="shared" si="14"/>
        <v>32.94</v>
      </c>
      <c r="AW30" s="394">
        <f t="shared" si="14"/>
        <v>32.33</v>
      </c>
      <c r="AX30" s="394">
        <f t="shared" si="14"/>
        <v>31.720000000000002</v>
      </c>
      <c r="AY30" s="394">
        <f t="shared" si="14"/>
        <v>31.11</v>
      </c>
      <c r="AZ30" s="394">
        <f t="shared" si="14"/>
        <v>30.5</v>
      </c>
    </row>
    <row r="31" spans="1:52" s="390" customFormat="1" ht="14.1" customHeight="1" x14ac:dyDescent="0.25">
      <c r="A31" s="391"/>
      <c r="B31" s="392">
        <v>62</v>
      </c>
      <c r="C31" s="394">
        <f t="shared" ref="C31:L40" si="15">$B31-(C$2/100*$B31)</f>
        <v>61.38</v>
      </c>
      <c r="D31" s="394">
        <f t="shared" si="15"/>
        <v>60.76</v>
      </c>
      <c r="E31" s="394">
        <f t="shared" si="15"/>
        <v>60.14</v>
      </c>
      <c r="F31" s="394">
        <f t="shared" si="15"/>
        <v>59.52</v>
      </c>
      <c r="G31" s="394">
        <f t="shared" si="15"/>
        <v>58.9</v>
      </c>
      <c r="H31" s="394">
        <f t="shared" si="15"/>
        <v>58.28</v>
      </c>
      <c r="I31" s="394">
        <f t="shared" si="15"/>
        <v>57.66</v>
      </c>
      <c r="J31" s="394">
        <f t="shared" si="15"/>
        <v>57.04</v>
      </c>
      <c r="K31" s="394">
        <f t="shared" si="15"/>
        <v>56.42</v>
      </c>
      <c r="L31" s="394">
        <f t="shared" si="15"/>
        <v>55.8</v>
      </c>
      <c r="M31" s="394">
        <f t="shared" ref="M31:V40" si="16">$B31-(M$2/100*$B31)</f>
        <v>55.18</v>
      </c>
      <c r="N31" s="394">
        <f t="shared" si="16"/>
        <v>54.56</v>
      </c>
      <c r="O31" s="394">
        <f t="shared" si="16"/>
        <v>53.94</v>
      </c>
      <c r="P31" s="394">
        <f t="shared" si="16"/>
        <v>53.32</v>
      </c>
      <c r="Q31" s="394">
        <f t="shared" si="16"/>
        <v>52.7</v>
      </c>
      <c r="R31" s="394">
        <f t="shared" si="16"/>
        <v>52.08</v>
      </c>
      <c r="S31" s="394">
        <f t="shared" si="16"/>
        <v>51.46</v>
      </c>
      <c r="T31" s="394">
        <f t="shared" si="16"/>
        <v>50.84</v>
      </c>
      <c r="U31" s="394">
        <f t="shared" si="16"/>
        <v>50.22</v>
      </c>
      <c r="V31" s="394">
        <f t="shared" si="16"/>
        <v>49.6</v>
      </c>
      <c r="W31" s="394">
        <f t="shared" ref="W31:AF40" si="17">$B31-(W$2/100*$B31)</f>
        <v>48.980000000000004</v>
      </c>
      <c r="X31" s="394">
        <f t="shared" si="17"/>
        <v>48.36</v>
      </c>
      <c r="Y31" s="394">
        <f t="shared" si="17"/>
        <v>47.74</v>
      </c>
      <c r="Z31" s="394">
        <f t="shared" si="17"/>
        <v>47.120000000000005</v>
      </c>
      <c r="AA31" s="394">
        <f t="shared" si="17"/>
        <v>46.5</v>
      </c>
      <c r="AB31" s="394">
        <f t="shared" si="17"/>
        <v>45.879999999999995</v>
      </c>
      <c r="AC31" s="394">
        <f t="shared" si="17"/>
        <v>45.26</v>
      </c>
      <c r="AD31" s="394">
        <f t="shared" si="17"/>
        <v>44.64</v>
      </c>
      <c r="AE31" s="394">
        <f t="shared" si="17"/>
        <v>44.019999999999996</v>
      </c>
      <c r="AF31" s="394">
        <f t="shared" si="17"/>
        <v>43.400000000000006</v>
      </c>
      <c r="AG31" s="394">
        <f t="shared" ref="AG31:AP40" si="18">$B31-(AG$2/100*$B31)</f>
        <v>42.78</v>
      </c>
      <c r="AH31" s="394">
        <f t="shared" si="18"/>
        <v>42.16</v>
      </c>
      <c r="AI31" s="394">
        <f t="shared" si="18"/>
        <v>41.54</v>
      </c>
      <c r="AJ31" s="394">
        <f t="shared" si="18"/>
        <v>40.92</v>
      </c>
      <c r="AK31" s="394">
        <f t="shared" si="18"/>
        <v>40.299999999999997</v>
      </c>
      <c r="AL31" s="394">
        <f t="shared" si="18"/>
        <v>39.68</v>
      </c>
      <c r="AM31" s="394">
        <f t="shared" si="18"/>
        <v>39.06</v>
      </c>
      <c r="AN31" s="394">
        <f t="shared" si="18"/>
        <v>38.44</v>
      </c>
      <c r="AO31" s="394">
        <f t="shared" si="18"/>
        <v>37.82</v>
      </c>
      <c r="AP31" s="394">
        <f t="shared" si="18"/>
        <v>37.200000000000003</v>
      </c>
      <c r="AQ31" s="394">
        <f t="shared" ref="AQ31:AZ40" si="19">$B31-(AQ$2/100*$B31)</f>
        <v>36.58</v>
      </c>
      <c r="AR31" s="394">
        <f t="shared" si="19"/>
        <v>35.96</v>
      </c>
      <c r="AS31" s="394">
        <f t="shared" si="19"/>
        <v>35.340000000000003</v>
      </c>
      <c r="AT31" s="394">
        <f t="shared" si="19"/>
        <v>34.72</v>
      </c>
      <c r="AU31" s="394">
        <f t="shared" si="19"/>
        <v>34.099999999999994</v>
      </c>
      <c r="AV31" s="394">
        <f t="shared" si="19"/>
        <v>33.480000000000004</v>
      </c>
      <c r="AW31" s="394">
        <f t="shared" si="19"/>
        <v>32.86</v>
      </c>
      <c r="AX31" s="394">
        <f t="shared" si="19"/>
        <v>32.24</v>
      </c>
      <c r="AY31" s="394">
        <f t="shared" si="19"/>
        <v>31.62</v>
      </c>
      <c r="AZ31" s="394">
        <f t="shared" si="19"/>
        <v>31</v>
      </c>
    </row>
    <row r="32" spans="1:52" s="390" customFormat="1" ht="14.1" customHeight="1" x14ac:dyDescent="0.25">
      <c r="A32" s="391"/>
      <c r="B32" s="392">
        <v>63</v>
      </c>
      <c r="C32" s="394">
        <f t="shared" si="15"/>
        <v>62.37</v>
      </c>
      <c r="D32" s="394">
        <f t="shared" si="15"/>
        <v>61.74</v>
      </c>
      <c r="E32" s="394">
        <f t="shared" si="15"/>
        <v>61.11</v>
      </c>
      <c r="F32" s="394">
        <f t="shared" si="15"/>
        <v>60.48</v>
      </c>
      <c r="G32" s="394">
        <f t="shared" si="15"/>
        <v>59.85</v>
      </c>
      <c r="H32" s="394">
        <f t="shared" si="15"/>
        <v>59.22</v>
      </c>
      <c r="I32" s="394">
        <f t="shared" si="15"/>
        <v>58.59</v>
      </c>
      <c r="J32" s="394">
        <f t="shared" si="15"/>
        <v>57.96</v>
      </c>
      <c r="K32" s="394">
        <f t="shared" si="15"/>
        <v>57.33</v>
      </c>
      <c r="L32" s="394">
        <f t="shared" si="15"/>
        <v>56.7</v>
      </c>
      <c r="M32" s="394">
        <f t="shared" si="16"/>
        <v>56.07</v>
      </c>
      <c r="N32" s="394">
        <f t="shared" si="16"/>
        <v>55.44</v>
      </c>
      <c r="O32" s="394">
        <f t="shared" si="16"/>
        <v>54.81</v>
      </c>
      <c r="P32" s="394">
        <f t="shared" si="16"/>
        <v>54.18</v>
      </c>
      <c r="Q32" s="394">
        <f t="shared" si="16"/>
        <v>53.55</v>
      </c>
      <c r="R32" s="394">
        <f t="shared" si="16"/>
        <v>52.92</v>
      </c>
      <c r="S32" s="394">
        <f t="shared" si="16"/>
        <v>52.29</v>
      </c>
      <c r="T32" s="394">
        <f t="shared" si="16"/>
        <v>51.66</v>
      </c>
      <c r="U32" s="394">
        <f t="shared" si="16"/>
        <v>51.03</v>
      </c>
      <c r="V32" s="394">
        <f t="shared" si="16"/>
        <v>50.4</v>
      </c>
      <c r="W32" s="394">
        <f t="shared" si="17"/>
        <v>49.77</v>
      </c>
      <c r="X32" s="394">
        <f t="shared" si="17"/>
        <v>49.14</v>
      </c>
      <c r="Y32" s="394">
        <f t="shared" si="17"/>
        <v>48.51</v>
      </c>
      <c r="Z32" s="394">
        <f t="shared" si="17"/>
        <v>47.88</v>
      </c>
      <c r="AA32" s="394">
        <f t="shared" si="17"/>
        <v>47.25</v>
      </c>
      <c r="AB32" s="394">
        <f t="shared" si="17"/>
        <v>46.620000000000005</v>
      </c>
      <c r="AC32" s="394">
        <f t="shared" si="17"/>
        <v>45.989999999999995</v>
      </c>
      <c r="AD32" s="394">
        <f t="shared" si="17"/>
        <v>45.36</v>
      </c>
      <c r="AE32" s="394">
        <f t="shared" si="17"/>
        <v>44.730000000000004</v>
      </c>
      <c r="AF32" s="394">
        <f t="shared" si="17"/>
        <v>44.1</v>
      </c>
      <c r="AG32" s="394">
        <f t="shared" si="18"/>
        <v>43.47</v>
      </c>
      <c r="AH32" s="394">
        <f t="shared" si="18"/>
        <v>42.84</v>
      </c>
      <c r="AI32" s="394">
        <f t="shared" si="18"/>
        <v>42.209999999999994</v>
      </c>
      <c r="AJ32" s="394">
        <f t="shared" si="18"/>
        <v>41.58</v>
      </c>
      <c r="AK32" s="394">
        <f t="shared" si="18"/>
        <v>40.950000000000003</v>
      </c>
      <c r="AL32" s="394">
        <f t="shared" si="18"/>
        <v>40.32</v>
      </c>
      <c r="AM32" s="394">
        <f t="shared" si="18"/>
        <v>39.69</v>
      </c>
      <c r="AN32" s="394">
        <f t="shared" si="18"/>
        <v>39.06</v>
      </c>
      <c r="AO32" s="394">
        <f t="shared" si="18"/>
        <v>38.43</v>
      </c>
      <c r="AP32" s="394">
        <f t="shared" si="18"/>
        <v>37.799999999999997</v>
      </c>
      <c r="AQ32" s="394">
        <f t="shared" si="19"/>
        <v>37.17</v>
      </c>
      <c r="AR32" s="394">
        <f t="shared" si="19"/>
        <v>36.540000000000006</v>
      </c>
      <c r="AS32" s="394">
        <f t="shared" si="19"/>
        <v>35.909999999999997</v>
      </c>
      <c r="AT32" s="394">
        <f t="shared" si="19"/>
        <v>35.28</v>
      </c>
      <c r="AU32" s="394">
        <f t="shared" si="19"/>
        <v>34.65</v>
      </c>
      <c r="AV32" s="394">
        <f t="shared" si="19"/>
        <v>34.019999999999996</v>
      </c>
      <c r="AW32" s="394">
        <f t="shared" si="19"/>
        <v>33.39</v>
      </c>
      <c r="AX32" s="394">
        <f t="shared" si="19"/>
        <v>32.760000000000005</v>
      </c>
      <c r="AY32" s="394">
        <f t="shared" si="19"/>
        <v>32.129999999999995</v>
      </c>
      <c r="AZ32" s="394">
        <f t="shared" si="19"/>
        <v>31.5</v>
      </c>
    </row>
    <row r="33" spans="1:52" s="390" customFormat="1" ht="14.1" customHeight="1" x14ac:dyDescent="0.25">
      <c r="A33" s="391"/>
      <c r="B33" s="392">
        <v>64</v>
      </c>
      <c r="C33" s="394">
        <f t="shared" si="15"/>
        <v>63.36</v>
      </c>
      <c r="D33" s="394">
        <f t="shared" si="15"/>
        <v>62.72</v>
      </c>
      <c r="E33" s="394">
        <f t="shared" si="15"/>
        <v>62.08</v>
      </c>
      <c r="F33" s="394">
        <f t="shared" si="15"/>
        <v>61.44</v>
      </c>
      <c r="G33" s="394">
        <f t="shared" si="15"/>
        <v>60.8</v>
      </c>
      <c r="H33" s="394">
        <f t="shared" si="15"/>
        <v>60.16</v>
      </c>
      <c r="I33" s="394">
        <f t="shared" si="15"/>
        <v>59.519999999999996</v>
      </c>
      <c r="J33" s="394">
        <f t="shared" si="15"/>
        <v>58.88</v>
      </c>
      <c r="K33" s="394">
        <f t="shared" si="15"/>
        <v>58.24</v>
      </c>
      <c r="L33" s="394">
        <f t="shared" si="15"/>
        <v>57.6</v>
      </c>
      <c r="M33" s="394">
        <f t="shared" si="16"/>
        <v>56.96</v>
      </c>
      <c r="N33" s="394">
        <f t="shared" si="16"/>
        <v>56.32</v>
      </c>
      <c r="O33" s="394">
        <f t="shared" si="16"/>
        <v>55.68</v>
      </c>
      <c r="P33" s="394">
        <f t="shared" si="16"/>
        <v>55.04</v>
      </c>
      <c r="Q33" s="394">
        <f t="shared" si="16"/>
        <v>54.4</v>
      </c>
      <c r="R33" s="394">
        <f t="shared" si="16"/>
        <v>53.76</v>
      </c>
      <c r="S33" s="394">
        <f t="shared" si="16"/>
        <v>53.12</v>
      </c>
      <c r="T33" s="394">
        <f t="shared" si="16"/>
        <v>52.480000000000004</v>
      </c>
      <c r="U33" s="394">
        <f t="shared" si="16"/>
        <v>51.84</v>
      </c>
      <c r="V33" s="394">
        <f t="shared" si="16"/>
        <v>51.2</v>
      </c>
      <c r="W33" s="394">
        <f t="shared" si="17"/>
        <v>50.56</v>
      </c>
      <c r="X33" s="394">
        <f t="shared" si="17"/>
        <v>49.92</v>
      </c>
      <c r="Y33" s="394">
        <f t="shared" si="17"/>
        <v>49.28</v>
      </c>
      <c r="Z33" s="394">
        <f t="shared" si="17"/>
        <v>48.64</v>
      </c>
      <c r="AA33" s="394">
        <f t="shared" si="17"/>
        <v>48</v>
      </c>
      <c r="AB33" s="394">
        <f t="shared" si="17"/>
        <v>47.36</v>
      </c>
      <c r="AC33" s="394">
        <f t="shared" si="17"/>
        <v>46.72</v>
      </c>
      <c r="AD33" s="394">
        <f t="shared" si="17"/>
        <v>46.08</v>
      </c>
      <c r="AE33" s="394">
        <f t="shared" si="17"/>
        <v>45.44</v>
      </c>
      <c r="AF33" s="394">
        <f t="shared" si="17"/>
        <v>44.8</v>
      </c>
      <c r="AG33" s="394">
        <f t="shared" si="18"/>
        <v>44.16</v>
      </c>
      <c r="AH33" s="394">
        <f t="shared" si="18"/>
        <v>43.519999999999996</v>
      </c>
      <c r="AI33" s="394">
        <f t="shared" si="18"/>
        <v>42.879999999999995</v>
      </c>
      <c r="AJ33" s="394">
        <f t="shared" si="18"/>
        <v>42.239999999999995</v>
      </c>
      <c r="AK33" s="394">
        <f t="shared" si="18"/>
        <v>41.6</v>
      </c>
      <c r="AL33" s="394">
        <f t="shared" si="18"/>
        <v>40.96</v>
      </c>
      <c r="AM33" s="394">
        <f t="shared" si="18"/>
        <v>40.32</v>
      </c>
      <c r="AN33" s="394">
        <f t="shared" si="18"/>
        <v>39.68</v>
      </c>
      <c r="AO33" s="394">
        <f t="shared" si="18"/>
        <v>39.04</v>
      </c>
      <c r="AP33" s="394">
        <f t="shared" si="18"/>
        <v>38.4</v>
      </c>
      <c r="AQ33" s="394">
        <f t="shared" si="19"/>
        <v>37.760000000000005</v>
      </c>
      <c r="AR33" s="394">
        <f t="shared" si="19"/>
        <v>37.120000000000005</v>
      </c>
      <c r="AS33" s="394">
        <f t="shared" si="19"/>
        <v>36.480000000000004</v>
      </c>
      <c r="AT33" s="394">
        <f t="shared" si="19"/>
        <v>35.840000000000003</v>
      </c>
      <c r="AU33" s="394">
        <f t="shared" si="19"/>
        <v>35.200000000000003</v>
      </c>
      <c r="AV33" s="394">
        <f t="shared" si="19"/>
        <v>34.56</v>
      </c>
      <c r="AW33" s="394">
        <f t="shared" si="19"/>
        <v>33.92</v>
      </c>
      <c r="AX33" s="394">
        <f t="shared" si="19"/>
        <v>33.28</v>
      </c>
      <c r="AY33" s="394">
        <f t="shared" si="19"/>
        <v>32.64</v>
      </c>
      <c r="AZ33" s="394">
        <f t="shared" si="19"/>
        <v>32</v>
      </c>
    </row>
    <row r="34" spans="1:52" s="390" customFormat="1" ht="14.1" customHeight="1" x14ac:dyDescent="0.25">
      <c r="A34" s="391"/>
      <c r="B34" s="392">
        <v>65</v>
      </c>
      <c r="C34" s="394">
        <f t="shared" si="15"/>
        <v>64.349999999999994</v>
      </c>
      <c r="D34" s="394">
        <f t="shared" si="15"/>
        <v>63.7</v>
      </c>
      <c r="E34" s="394">
        <f t="shared" si="15"/>
        <v>63.05</v>
      </c>
      <c r="F34" s="394">
        <f t="shared" si="15"/>
        <v>62.4</v>
      </c>
      <c r="G34" s="394">
        <f t="shared" si="15"/>
        <v>61.75</v>
      </c>
      <c r="H34" s="394">
        <f t="shared" si="15"/>
        <v>61.1</v>
      </c>
      <c r="I34" s="394">
        <f t="shared" si="15"/>
        <v>60.45</v>
      </c>
      <c r="J34" s="394">
        <f t="shared" si="15"/>
        <v>59.8</v>
      </c>
      <c r="K34" s="394">
        <f t="shared" si="15"/>
        <v>59.15</v>
      </c>
      <c r="L34" s="394">
        <f t="shared" si="15"/>
        <v>58.5</v>
      </c>
      <c r="M34" s="394">
        <f t="shared" si="16"/>
        <v>57.85</v>
      </c>
      <c r="N34" s="394">
        <f t="shared" si="16"/>
        <v>57.2</v>
      </c>
      <c r="O34" s="394">
        <f t="shared" si="16"/>
        <v>56.55</v>
      </c>
      <c r="P34" s="394">
        <f t="shared" si="16"/>
        <v>55.9</v>
      </c>
      <c r="Q34" s="394">
        <f t="shared" si="16"/>
        <v>55.25</v>
      </c>
      <c r="R34" s="394">
        <f t="shared" si="16"/>
        <v>54.6</v>
      </c>
      <c r="S34" s="394">
        <f t="shared" si="16"/>
        <v>53.95</v>
      </c>
      <c r="T34" s="394">
        <f t="shared" si="16"/>
        <v>53.3</v>
      </c>
      <c r="U34" s="394">
        <f t="shared" si="16"/>
        <v>52.65</v>
      </c>
      <c r="V34" s="394">
        <f t="shared" si="16"/>
        <v>52</v>
      </c>
      <c r="W34" s="394">
        <f t="shared" si="17"/>
        <v>51.35</v>
      </c>
      <c r="X34" s="394">
        <f t="shared" si="17"/>
        <v>50.7</v>
      </c>
      <c r="Y34" s="394">
        <f t="shared" si="17"/>
        <v>50.05</v>
      </c>
      <c r="Z34" s="394">
        <f t="shared" si="17"/>
        <v>49.4</v>
      </c>
      <c r="AA34" s="394">
        <f t="shared" si="17"/>
        <v>48.75</v>
      </c>
      <c r="AB34" s="394">
        <f t="shared" si="17"/>
        <v>48.099999999999994</v>
      </c>
      <c r="AC34" s="394">
        <f t="shared" si="17"/>
        <v>47.45</v>
      </c>
      <c r="AD34" s="394">
        <f t="shared" si="17"/>
        <v>46.8</v>
      </c>
      <c r="AE34" s="394">
        <f t="shared" si="17"/>
        <v>46.150000000000006</v>
      </c>
      <c r="AF34" s="394">
        <f t="shared" si="17"/>
        <v>45.5</v>
      </c>
      <c r="AG34" s="394">
        <f t="shared" si="18"/>
        <v>44.85</v>
      </c>
      <c r="AH34" s="394">
        <f t="shared" si="18"/>
        <v>44.2</v>
      </c>
      <c r="AI34" s="394">
        <f t="shared" si="18"/>
        <v>43.55</v>
      </c>
      <c r="AJ34" s="394">
        <f t="shared" si="18"/>
        <v>42.9</v>
      </c>
      <c r="AK34" s="394">
        <f t="shared" si="18"/>
        <v>42.25</v>
      </c>
      <c r="AL34" s="394">
        <f t="shared" si="18"/>
        <v>41.6</v>
      </c>
      <c r="AM34" s="394">
        <f t="shared" si="18"/>
        <v>40.950000000000003</v>
      </c>
      <c r="AN34" s="394">
        <f t="shared" si="18"/>
        <v>40.299999999999997</v>
      </c>
      <c r="AO34" s="394">
        <f t="shared" si="18"/>
        <v>39.65</v>
      </c>
      <c r="AP34" s="394">
        <f t="shared" si="18"/>
        <v>39</v>
      </c>
      <c r="AQ34" s="394">
        <f t="shared" si="19"/>
        <v>38.35</v>
      </c>
      <c r="AR34" s="394">
        <f t="shared" si="19"/>
        <v>37.700000000000003</v>
      </c>
      <c r="AS34" s="394">
        <f t="shared" si="19"/>
        <v>37.049999999999997</v>
      </c>
      <c r="AT34" s="394">
        <f t="shared" si="19"/>
        <v>36.4</v>
      </c>
      <c r="AU34" s="394">
        <f t="shared" si="19"/>
        <v>35.75</v>
      </c>
      <c r="AV34" s="394">
        <f t="shared" si="19"/>
        <v>35.099999999999994</v>
      </c>
      <c r="AW34" s="394">
        <f t="shared" si="19"/>
        <v>34.450000000000003</v>
      </c>
      <c r="AX34" s="394">
        <f t="shared" si="19"/>
        <v>33.799999999999997</v>
      </c>
      <c r="AY34" s="394">
        <f t="shared" si="19"/>
        <v>33.150000000000006</v>
      </c>
      <c r="AZ34" s="394">
        <f t="shared" si="19"/>
        <v>32.5</v>
      </c>
    </row>
    <row r="35" spans="1:52" s="390" customFormat="1" ht="14.1" customHeight="1" x14ac:dyDescent="0.25">
      <c r="A35" s="391"/>
      <c r="B35" s="392">
        <v>66</v>
      </c>
      <c r="C35" s="394">
        <f t="shared" si="15"/>
        <v>65.34</v>
      </c>
      <c r="D35" s="394">
        <f t="shared" si="15"/>
        <v>64.680000000000007</v>
      </c>
      <c r="E35" s="394">
        <f t="shared" si="15"/>
        <v>64.02</v>
      </c>
      <c r="F35" s="394">
        <f t="shared" si="15"/>
        <v>63.36</v>
      </c>
      <c r="G35" s="394">
        <f t="shared" si="15"/>
        <v>62.7</v>
      </c>
      <c r="H35" s="394">
        <f t="shared" si="15"/>
        <v>62.04</v>
      </c>
      <c r="I35" s="394">
        <f t="shared" si="15"/>
        <v>61.38</v>
      </c>
      <c r="J35" s="394">
        <f t="shared" si="15"/>
        <v>60.72</v>
      </c>
      <c r="K35" s="394">
        <f t="shared" si="15"/>
        <v>60.06</v>
      </c>
      <c r="L35" s="394">
        <f t="shared" si="15"/>
        <v>59.4</v>
      </c>
      <c r="M35" s="394">
        <f t="shared" si="16"/>
        <v>58.74</v>
      </c>
      <c r="N35" s="394">
        <f t="shared" si="16"/>
        <v>58.08</v>
      </c>
      <c r="O35" s="394">
        <f t="shared" si="16"/>
        <v>57.42</v>
      </c>
      <c r="P35" s="394">
        <f t="shared" si="16"/>
        <v>56.76</v>
      </c>
      <c r="Q35" s="394">
        <f t="shared" si="16"/>
        <v>56.1</v>
      </c>
      <c r="R35" s="394">
        <f t="shared" si="16"/>
        <v>55.44</v>
      </c>
      <c r="S35" s="394">
        <f t="shared" si="16"/>
        <v>54.78</v>
      </c>
      <c r="T35" s="394">
        <f t="shared" si="16"/>
        <v>54.120000000000005</v>
      </c>
      <c r="U35" s="394">
        <f t="shared" si="16"/>
        <v>53.46</v>
      </c>
      <c r="V35" s="394">
        <f t="shared" si="16"/>
        <v>52.8</v>
      </c>
      <c r="W35" s="394">
        <f t="shared" si="17"/>
        <v>52.14</v>
      </c>
      <c r="X35" s="394">
        <f t="shared" si="17"/>
        <v>51.480000000000004</v>
      </c>
      <c r="Y35" s="394">
        <f t="shared" si="17"/>
        <v>50.82</v>
      </c>
      <c r="Z35" s="394">
        <f t="shared" si="17"/>
        <v>50.16</v>
      </c>
      <c r="AA35" s="394">
        <f t="shared" si="17"/>
        <v>49.5</v>
      </c>
      <c r="AB35" s="394">
        <f t="shared" si="17"/>
        <v>48.84</v>
      </c>
      <c r="AC35" s="394">
        <f t="shared" si="17"/>
        <v>48.18</v>
      </c>
      <c r="AD35" s="394">
        <f t="shared" si="17"/>
        <v>47.519999999999996</v>
      </c>
      <c r="AE35" s="394">
        <f t="shared" si="17"/>
        <v>46.86</v>
      </c>
      <c r="AF35" s="394">
        <f t="shared" si="17"/>
        <v>46.2</v>
      </c>
      <c r="AG35" s="394">
        <f t="shared" si="18"/>
        <v>45.54</v>
      </c>
      <c r="AH35" s="394">
        <f t="shared" si="18"/>
        <v>44.879999999999995</v>
      </c>
      <c r="AI35" s="394">
        <f t="shared" si="18"/>
        <v>44.22</v>
      </c>
      <c r="AJ35" s="394">
        <f t="shared" si="18"/>
        <v>43.56</v>
      </c>
      <c r="AK35" s="394">
        <f t="shared" si="18"/>
        <v>42.900000000000006</v>
      </c>
      <c r="AL35" s="394">
        <f t="shared" si="18"/>
        <v>42.24</v>
      </c>
      <c r="AM35" s="394">
        <f t="shared" si="18"/>
        <v>41.58</v>
      </c>
      <c r="AN35" s="394">
        <f t="shared" si="18"/>
        <v>40.92</v>
      </c>
      <c r="AO35" s="394">
        <f t="shared" si="18"/>
        <v>40.26</v>
      </c>
      <c r="AP35" s="394">
        <f t="shared" si="18"/>
        <v>39.599999999999994</v>
      </c>
      <c r="AQ35" s="394">
        <f t="shared" si="19"/>
        <v>38.94</v>
      </c>
      <c r="AR35" s="394">
        <f t="shared" si="19"/>
        <v>38.28</v>
      </c>
      <c r="AS35" s="394">
        <f t="shared" si="19"/>
        <v>37.620000000000005</v>
      </c>
      <c r="AT35" s="394">
        <f t="shared" si="19"/>
        <v>36.96</v>
      </c>
      <c r="AU35" s="394">
        <f t="shared" si="19"/>
        <v>36.299999999999997</v>
      </c>
      <c r="AV35" s="394">
        <f t="shared" si="19"/>
        <v>35.64</v>
      </c>
      <c r="AW35" s="394">
        <f t="shared" si="19"/>
        <v>34.980000000000004</v>
      </c>
      <c r="AX35" s="394">
        <f t="shared" si="19"/>
        <v>34.32</v>
      </c>
      <c r="AY35" s="394">
        <f t="shared" si="19"/>
        <v>33.660000000000004</v>
      </c>
      <c r="AZ35" s="394">
        <f t="shared" si="19"/>
        <v>33</v>
      </c>
    </row>
    <row r="36" spans="1:52" s="390" customFormat="1" ht="14.1" customHeight="1" x14ac:dyDescent="0.25">
      <c r="A36" s="391"/>
      <c r="B36" s="392">
        <v>67</v>
      </c>
      <c r="C36" s="394">
        <f t="shared" si="15"/>
        <v>66.33</v>
      </c>
      <c r="D36" s="394">
        <f t="shared" si="15"/>
        <v>65.66</v>
      </c>
      <c r="E36" s="394">
        <f t="shared" si="15"/>
        <v>64.989999999999995</v>
      </c>
      <c r="F36" s="394">
        <f t="shared" si="15"/>
        <v>64.319999999999993</v>
      </c>
      <c r="G36" s="394">
        <f t="shared" si="15"/>
        <v>63.65</v>
      </c>
      <c r="H36" s="394">
        <f t="shared" si="15"/>
        <v>62.980000000000004</v>
      </c>
      <c r="I36" s="394">
        <f t="shared" si="15"/>
        <v>62.31</v>
      </c>
      <c r="J36" s="394">
        <f t="shared" si="15"/>
        <v>61.64</v>
      </c>
      <c r="K36" s="394">
        <f t="shared" si="15"/>
        <v>60.97</v>
      </c>
      <c r="L36" s="394">
        <f t="shared" si="15"/>
        <v>60.3</v>
      </c>
      <c r="M36" s="394">
        <f t="shared" si="16"/>
        <v>59.63</v>
      </c>
      <c r="N36" s="394">
        <f t="shared" si="16"/>
        <v>58.96</v>
      </c>
      <c r="O36" s="394">
        <f t="shared" si="16"/>
        <v>58.29</v>
      </c>
      <c r="P36" s="394">
        <f t="shared" si="16"/>
        <v>57.62</v>
      </c>
      <c r="Q36" s="394">
        <f t="shared" si="16"/>
        <v>56.95</v>
      </c>
      <c r="R36" s="394">
        <f t="shared" si="16"/>
        <v>56.28</v>
      </c>
      <c r="S36" s="394">
        <f t="shared" si="16"/>
        <v>55.61</v>
      </c>
      <c r="T36" s="394">
        <f t="shared" si="16"/>
        <v>54.94</v>
      </c>
      <c r="U36" s="394">
        <f t="shared" si="16"/>
        <v>54.269999999999996</v>
      </c>
      <c r="V36" s="394">
        <f t="shared" si="16"/>
        <v>53.6</v>
      </c>
      <c r="W36" s="394">
        <f t="shared" si="17"/>
        <v>52.93</v>
      </c>
      <c r="X36" s="394">
        <f t="shared" si="17"/>
        <v>52.26</v>
      </c>
      <c r="Y36" s="394">
        <f t="shared" si="17"/>
        <v>51.59</v>
      </c>
      <c r="Z36" s="394">
        <f t="shared" si="17"/>
        <v>50.92</v>
      </c>
      <c r="AA36" s="394">
        <f t="shared" si="17"/>
        <v>50.25</v>
      </c>
      <c r="AB36" s="394">
        <f t="shared" si="17"/>
        <v>49.58</v>
      </c>
      <c r="AC36" s="394">
        <f t="shared" si="17"/>
        <v>48.91</v>
      </c>
      <c r="AD36" s="394">
        <f t="shared" si="17"/>
        <v>48.239999999999995</v>
      </c>
      <c r="AE36" s="394">
        <f t="shared" si="17"/>
        <v>47.57</v>
      </c>
      <c r="AF36" s="394">
        <f t="shared" si="17"/>
        <v>46.900000000000006</v>
      </c>
      <c r="AG36" s="394">
        <f t="shared" si="18"/>
        <v>46.230000000000004</v>
      </c>
      <c r="AH36" s="394">
        <f t="shared" si="18"/>
        <v>45.56</v>
      </c>
      <c r="AI36" s="394">
        <f t="shared" si="18"/>
        <v>44.89</v>
      </c>
      <c r="AJ36" s="394">
        <f t="shared" si="18"/>
        <v>44.22</v>
      </c>
      <c r="AK36" s="394">
        <f t="shared" si="18"/>
        <v>43.55</v>
      </c>
      <c r="AL36" s="394">
        <f t="shared" si="18"/>
        <v>42.88</v>
      </c>
      <c r="AM36" s="394">
        <f t="shared" si="18"/>
        <v>42.21</v>
      </c>
      <c r="AN36" s="394">
        <f t="shared" si="18"/>
        <v>41.54</v>
      </c>
      <c r="AO36" s="394">
        <f t="shared" si="18"/>
        <v>40.869999999999997</v>
      </c>
      <c r="AP36" s="394">
        <f t="shared" si="18"/>
        <v>40.200000000000003</v>
      </c>
      <c r="AQ36" s="394">
        <f t="shared" si="19"/>
        <v>39.53</v>
      </c>
      <c r="AR36" s="394">
        <f t="shared" si="19"/>
        <v>38.86</v>
      </c>
      <c r="AS36" s="394">
        <f t="shared" si="19"/>
        <v>38.19</v>
      </c>
      <c r="AT36" s="394">
        <f t="shared" si="19"/>
        <v>37.519999999999996</v>
      </c>
      <c r="AU36" s="394">
        <f t="shared" si="19"/>
        <v>36.849999999999994</v>
      </c>
      <c r="AV36" s="394">
        <f t="shared" si="19"/>
        <v>36.18</v>
      </c>
      <c r="AW36" s="394">
        <f t="shared" si="19"/>
        <v>35.510000000000005</v>
      </c>
      <c r="AX36" s="394">
        <f t="shared" si="19"/>
        <v>34.840000000000003</v>
      </c>
      <c r="AY36" s="394">
        <f t="shared" si="19"/>
        <v>34.17</v>
      </c>
      <c r="AZ36" s="394">
        <f t="shared" si="19"/>
        <v>33.5</v>
      </c>
    </row>
    <row r="37" spans="1:52" s="390" customFormat="1" ht="14.1" customHeight="1" x14ac:dyDescent="0.25">
      <c r="A37" s="391"/>
      <c r="B37" s="392">
        <v>68</v>
      </c>
      <c r="C37" s="394">
        <f t="shared" si="15"/>
        <v>67.319999999999993</v>
      </c>
      <c r="D37" s="394">
        <f t="shared" si="15"/>
        <v>66.64</v>
      </c>
      <c r="E37" s="394">
        <f t="shared" si="15"/>
        <v>65.959999999999994</v>
      </c>
      <c r="F37" s="394">
        <f t="shared" si="15"/>
        <v>65.28</v>
      </c>
      <c r="G37" s="394">
        <f t="shared" si="15"/>
        <v>64.599999999999994</v>
      </c>
      <c r="H37" s="394">
        <f t="shared" si="15"/>
        <v>63.92</v>
      </c>
      <c r="I37" s="394">
        <f t="shared" si="15"/>
        <v>63.24</v>
      </c>
      <c r="J37" s="394">
        <f t="shared" si="15"/>
        <v>62.56</v>
      </c>
      <c r="K37" s="394">
        <f t="shared" si="15"/>
        <v>61.88</v>
      </c>
      <c r="L37" s="394">
        <f t="shared" si="15"/>
        <v>61.2</v>
      </c>
      <c r="M37" s="394">
        <f t="shared" si="16"/>
        <v>60.519999999999996</v>
      </c>
      <c r="N37" s="394">
        <f t="shared" si="16"/>
        <v>59.84</v>
      </c>
      <c r="O37" s="394">
        <f t="shared" si="16"/>
        <v>59.16</v>
      </c>
      <c r="P37" s="394">
        <f t="shared" si="16"/>
        <v>58.48</v>
      </c>
      <c r="Q37" s="394">
        <f t="shared" si="16"/>
        <v>57.8</v>
      </c>
      <c r="R37" s="394">
        <f t="shared" si="16"/>
        <v>57.12</v>
      </c>
      <c r="S37" s="394">
        <f t="shared" si="16"/>
        <v>56.44</v>
      </c>
      <c r="T37" s="394">
        <f t="shared" si="16"/>
        <v>55.76</v>
      </c>
      <c r="U37" s="394">
        <f t="shared" si="16"/>
        <v>55.08</v>
      </c>
      <c r="V37" s="394">
        <f t="shared" si="16"/>
        <v>54.4</v>
      </c>
      <c r="W37" s="394">
        <f t="shared" si="17"/>
        <v>53.72</v>
      </c>
      <c r="X37" s="394">
        <f t="shared" si="17"/>
        <v>53.04</v>
      </c>
      <c r="Y37" s="394">
        <f t="shared" si="17"/>
        <v>52.36</v>
      </c>
      <c r="Z37" s="394">
        <f t="shared" si="17"/>
        <v>51.68</v>
      </c>
      <c r="AA37" s="394">
        <f t="shared" si="17"/>
        <v>51</v>
      </c>
      <c r="AB37" s="394">
        <f t="shared" si="17"/>
        <v>50.32</v>
      </c>
      <c r="AC37" s="394">
        <f t="shared" si="17"/>
        <v>49.64</v>
      </c>
      <c r="AD37" s="394">
        <f t="shared" si="17"/>
        <v>48.959999999999994</v>
      </c>
      <c r="AE37" s="394">
        <f t="shared" si="17"/>
        <v>48.28</v>
      </c>
      <c r="AF37" s="394">
        <f t="shared" si="17"/>
        <v>47.6</v>
      </c>
      <c r="AG37" s="394">
        <f t="shared" si="18"/>
        <v>46.92</v>
      </c>
      <c r="AH37" s="394">
        <f t="shared" si="18"/>
        <v>46.239999999999995</v>
      </c>
      <c r="AI37" s="394">
        <f t="shared" si="18"/>
        <v>45.56</v>
      </c>
      <c r="AJ37" s="394">
        <f t="shared" si="18"/>
        <v>44.879999999999995</v>
      </c>
      <c r="AK37" s="394">
        <f t="shared" si="18"/>
        <v>44.2</v>
      </c>
      <c r="AL37" s="394">
        <f t="shared" si="18"/>
        <v>43.519999999999996</v>
      </c>
      <c r="AM37" s="394">
        <f t="shared" si="18"/>
        <v>42.84</v>
      </c>
      <c r="AN37" s="394">
        <f t="shared" si="18"/>
        <v>42.16</v>
      </c>
      <c r="AO37" s="394">
        <f t="shared" si="18"/>
        <v>41.480000000000004</v>
      </c>
      <c r="AP37" s="394">
        <f t="shared" si="18"/>
        <v>40.799999999999997</v>
      </c>
      <c r="AQ37" s="394">
        <f t="shared" si="19"/>
        <v>40.120000000000005</v>
      </c>
      <c r="AR37" s="394">
        <f t="shared" si="19"/>
        <v>39.44</v>
      </c>
      <c r="AS37" s="394">
        <f t="shared" si="19"/>
        <v>38.760000000000005</v>
      </c>
      <c r="AT37" s="394">
        <f t="shared" si="19"/>
        <v>38.08</v>
      </c>
      <c r="AU37" s="394">
        <f t="shared" si="19"/>
        <v>37.4</v>
      </c>
      <c r="AV37" s="394">
        <f t="shared" si="19"/>
        <v>36.72</v>
      </c>
      <c r="AW37" s="394">
        <f t="shared" si="19"/>
        <v>36.040000000000006</v>
      </c>
      <c r="AX37" s="394">
        <f t="shared" si="19"/>
        <v>35.36</v>
      </c>
      <c r="AY37" s="394">
        <f t="shared" si="19"/>
        <v>34.68</v>
      </c>
      <c r="AZ37" s="394">
        <f t="shared" si="19"/>
        <v>34</v>
      </c>
    </row>
    <row r="38" spans="1:52" s="390" customFormat="1" ht="14.1" customHeight="1" x14ac:dyDescent="0.25">
      <c r="A38" s="391"/>
      <c r="B38" s="392">
        <v>69</v>
      </c>
      <c r="C38" s="394">
        <f t="shared" si="15"/>
        <v>68.31</v>
      </c>
      <c r="D38" s="394">
        <f t="shared" si="15"/>
        <v>67.62</v>
      </c>
      <c r="E38" s="394">
        <f t="shared" si="15"/>
        <v>66.930000000000007</v>
      </c>
      <c r="F38" s="394">
        <f t="shared" si="15"/>
        <v>66.239999999999995</v>
      </c>
      <c r="G38" s="394">
        <f t="shared" si="15"/>
        <v>65.55</v>
      </c>
      <c r="H38" s="394">
        <f t="shared" si="15"/>
        <v>64.86</v>
      </c>
      <c r="I38" s="394">
        <f t="shared" si="15"/>
        <v>64.17</v>
      </c>
      <c r="J38" s="394">
        <f t="shared" si="15"/>
        <v>63.48</v>
      </c>
      <c r="K38" s="394">
        <f t="shared" si="15"/>
        <v>62.79</v>
      </c>
      <c r="L38" s="394">
        <f t="shared" si="15"/>
        <v>62.1</v>
      </c>
      <c r="M38" s="394">
        <f t="shared" si="16"/>
        <v>61.41</v>
      </c>
      <c r="N38" s="394">
        <f t="shared" si="16"/>
        <v>60.72</v>
      </c>
      <c r="O38" s="394">
        <f t="shared" si="16"/>
        <v>60.03</v>
      </c>
      <c r="P38" s="394">
        <f t="shared" si="16"/>
        <v>59.34</v>
      </c>
      <c r="Q38" s="394">
        <f t="shared" si="16"/>
        <v>58.65</v>
      </c>
      <c r="R38" s="394">
        <f t="shared" si="16"/>
        <v>57.96</v>
      </c>
      <c r="S38" s="394">
        <f t="shared" si="16"/>
        <v>57.269999999999996</v>
      </c>
      <c r="T38" s="394">
        <f t="shared" si="16"/>
        <v>56.58</v>
      </c>
      <c r="U38" s="394">
        <f t="shared" si="16"/>
        <v>55.89</v>
      </c>
      <c r="V38" s="394">
        <f t="shared" si="16"/>
        <v>55.2</v>
      </c>
      <c r="W38" s="394">
        <f t="shared" si="17"/>
        <v>54.51</v>
      </c>
      <c r="X38" s="394">
        <f t="shared" si="17"/>
        <v>53.82</v>
      </c>
      <c r="Y38" s="394">
        <f t="shared" si="17"/>
        <v>53.129999999999995</v>
      </c>
      <c r="Z38" s="394">
        <f t="shared" si="17"/>
        <v>52.44</v>
      </c>
      <c r="AA38" s="394">
        <f t="shared" si="17"/>
        <v>51.75</v>
      </c>
      <c r="AB38" s="394">
        <f t="shared" si="17"/>
        <v>51.06</v>
      </c>
      <c r="AC38" s="394">
        <f t="shared" si="17"/>
        <v>50.37</v>
      </c>
      <c r="AD38" s="394">
        <f t="shared" si="17"/>
        <v>49.68</v>
      </c>
      <c r="AE38" s="394">
        <f t="shared" si="17"/>
        <v>48.99</v>
      </c>
      <c r="AF38" s="394">
        <f t="shared" si="17"/>
        <v>48.3</v>
      </c>
      <c r="AG38" s="394">
        <f t="shared" si="18"/>
        <v>47.61</v>
      </c>
      <c r="AH38" s="394">
        <f t="shared" si="18"/>
        <v>46.92</v>
      </c>
      <c r="AI38" s="394">
        <f t="shared" si="18"/>
        <v>46.230000000000004</v>
      </c>
      <c r="AJ38" s="394">
        <f t="shared" si="18"/>
        <v>45.54</v>
      </c>
      <c r="AK38" s="394">
        <f t="shared" si="18"/>
        <v>44.85</v>
      </c>
      <c r="AL38" s="394">
        <f t="shared" si="18"/>
        <v>44.16</v>
      </c>
      <c r="AM38" s="394">
        <f t="shared" si="18"/>
        <v>43.47</v>
      </c>
      <c r="AN38" s="394">
        <f t="shared" si="18"/>
        <v>42.78</v>
      </c>
      <c r="AO38" s="394">
        <f t="shared" si="18"/>
        <v>42.09</v>
      </c>
      <c r="AP38" s="394">
        <f t="shared" si="18"/>
        <v>41.4</v>
      </c>
      <c r="AQ38" s="394">
        <f t="shared" si="19"/>
        <v>40.71</v>
      </c>
      <c r="AR38" s="394">
        <f t="shared" si="19"/>
        <v>40.019999999999996</v>
      </c>
      <c r="AS38" s="394">
        <f t="shared" si="19"/>
        <v>39.33</v>
      </c>
      <c r="AT38" s="394">
        <f t="shared" si="19"/>
        <v>38.64</v>
      </c>
      <c r="AU38" s="394">
        <f t="shared" si="19"/>
        <v>37.950000000000003</v>
      </c>
      <c r="AV38" s="394">
        <f t="shared" si="19"/>
        <v>37.26</v>
      </c>
      <c r="AW38" s="394">
        <f t="shared" si="19"/>
        <v>36.57</v>
      </c>
      <c r="AX38" s="394">
        <f t="shared" si="19"/>
        <v>35.880000000000003</v>
      </c>
      <c r="AY38" s="394">
        <f t="shared" si="19"/>
        <v>35.19</v>
      </c>
      <c r="AZ38" s="394">
        <f t="shared" si="19"/>
        <v>34.5</v>
      </c>
    </row>
    <row r="39" spans="1:52" s="390" customFormat="1" ht="14.1" customHeight="1" x14ac:dyDescent="0.25">
      <c r="A39" s="391"/>
      <c r="B39" s="392">
        <v>70</v>
      </c>
      <c r="C39" s="393">
        <f t="shared" si="15"/>
        <v>69.3</v>
      </c>
      <c r="D39" s="393">
        <f t="shared" si="15"/>
        <v>68.599999999999994</v>
      </c>
      <c r="E39" s="393">
        <f t="shared" si="15"/>
        <v>67.900000000000006</v>
      </c>
      <c r="F39" s="393">
        <f t="shared" si="15"/>
        <v>67.2</v>
      </c>
      <c r="G39" s="393">
        <f t="shared" si="15"/>
        <v>66.5</v>
      </c>
      <c r="H39" s="393">
        <f t="shared" si="15"/>
        <v>65.8</v>
      </c>
      <c r="I39" s="393">
        <f t="shared" si="15"/>
        <v>65.099999999999994</v>
      </c>
      <c r="J39" s="393">
        <f t="shared" si="15"/>
        <v>64.400000000000006</v>
      </c>
      <c r="K39" s="393">
        <f t="shared" si="15"/>
        <v>63.7</v>
      </c>
      <c r="L39" s="393">
        <f t="shared" si="15"/>
        <v>63</v>
      </c>
      <c r="M39" s="393">
        <f t="shared" si="16"/>
        <v>62.3</v>
      </c>
      <c r="N39" s="393">
        <f t="shared" si="16"/>
        <v>61.6</v>
      </c>
      <c r="O39" s="393">
        <f t="shared" si="16"/>
        <v>60.9</v>
      </c>
      <c r="P39" s="393">
        <f t="shared" si="16"/>
        <v>60.2</v>
      </c>
      <c r="Q39" s="393">
        <f t="shared" si="16"/>
        <v>59.5</v>
      </c>
      <c r="R39" s="393">
        <f t="shared" si="16"/>
        <v>58.8</v>
      </c>
      <c r="S39" s="393">
        <f t="shared" si="16"/>
        <v>58.1</v>
      </c>
      <c r="T39" s="393">
        <f t="shared" si="16"/>
        <v>57.4</v>
      </c>
      <c r="U39" s="393">
        <f t="shared" si="16"/>
        <v>56.7</v>
      </c>
      <c r="V39" s="393">
        <f t="shared" si="16"/>
        <v>56</v>
      </c>
      <c r="W39" s="393">
        <f t="shared" si="17"/>
        <v>55.3</v>
      </c>
      <c r="X39" s="393">
        <f t="shared" si="17"/>
        <v>54.6</v>
      </c>
      <c r="Y39" s="393">
        <f t="shared" si="17"/>
        <v>53.9</v>
      </c>
      <c r="Z39" s="393">
        <f t="shared" si="17"/>
        <v>53.2</v>
      </c>
      <c r="AA39" s="393">
        <f t="shared" si="17"/>
        <v>52.5</v>
      </c>
      <c r="AB39" s="393">
        <f t="shared" si="17"/>
        <v>51.8</v>
      </c>
      <c r="AC39" s="393">
        <f t="shared" si="17"/>
        <v>51.099999999999994</v>
      </c>
      <c r="AD39" s="393">
        <f t="shared" si="17"/>
        <v>50.4</v>
      </c>
      <c r="AE39" s="393">
        <f t="shared" si="17"/>
        <v>49.7</v>
      </c>
      <c r="AF39" s="393">
        <f t="shared" si="17"/>
        <v>49</v>
      </c>
      <c r="AG39" s="393">
        <f t="shared" si="18"/>
        <v>48.3</v>
      </c>
      <c r="AH39" s="393">
        <f t="shared" si="18"/>
        <v>47.599999999999994</v>
      </c>
      <c r="AI39" s="393">
        <f t="shared" si="18"/>
        <v>46.9</v>
      </c>
      <c r="AJ39" s="393">
        <f t="shared" si="18"/>
        <v>46.2</v>
      </c>
      <c r="AK39" s="393">
        <f t="shared" si="18"/>
        <v>45.5</v>
      </c>
      <c r="AL39" s="393">
        <f t="shared" si="18"/>
        <v>44.8</v>
      </c>
      <c r="AM39" s="393">
        <f t="shared" si="18"/>
        <v>44.1</v>
      </c>
      <c r="AN39" s="393">
        <f t="shared" si="18"/>
        <v>43.4</v>
      </c>
      <c r="AO39" s="393">
        <f t="shared" si="18"/>
        <v>42.7</v>
      </c>
      <c r="AP39" s="393">
        <f t="shared" si="18"/>
        <v>42</v>
      </c>
      <c r="AQ39" s="393">
        <f t="shared" si="19"/>
        <v>41.3</v>
      </c>
      <c r="AR39" s="393">
        <f t="shared" si="19"/>
        <v>40.6</v>
      </c>
      <c r="AS39" s="393">
        <f t="shared" si="19"/>
        <v>39.900000000000006</v>
      </c>
      <c r="AT39" s="393">
        <f t="shared" si="19"/>
        <v>39.200000000000003</v>
      </c>
      <c r="AU39" s="393">
        <f t="shared" si="19"/>
        <v>38.5</v>
      </c>
      <c r="AV39" s="393">
        <f t="shared" si="19"/>
        <v>37.799999999999997</v>
      </c>
      <c r="AW39" s="393">
        <f t="shared" si="19"/>
        <v>37.1</v>
      </c>
      <c r="AX39" s="393">
        <f t="shared" si="19"/>
        <v>36.4</v>
      </c>
      <c r="AY39" s="393">
        <f t="shared" si="19"/>
        <v>35.700000000000003</v>
      </c>
      <c r="AZ39" s="393">
        <f t="shared" si="19"/>
        <v>35</v>
      </c>
    </row>
    <row r="40" spans="1:52" s="390" customFormat="1" ht="14.1" customHeight="1" x14ac:dyDescent="0.25">
      <c r="A40" s="391" t="s">
        <v>33</v>
      </c>
      <c r="B40" s="392">
        <v>71</v>
      </c>
      <c r="C40" s="394">
        <f t="shared" si="15"/>
        <v>70.290000000000006</v>
      </c>
      <c r="D40" s="394">
        <f t="shared" si="15"/>
        <v>69.58</v>
      </c>
      <c r="E40" s="394">
        <f t="shared" si="15"/>
        <v>68.87</v>
      </c>
      <c r="F40" s="394">
        <f t="shared" si="15"/>
        <v>68.16</v>
      </c>
      <c r="G40" s="394">
        <f t="shared" si="15"/>
        <v>67.45</v>
      </c>
      <c r="H40" s="394">
        <f t="shared" si="15"/>
        <v>66.739999999999995</v>
      </c>
      <c r="I40" s="394">
        <f t="shared" si="15"/>
        <v>66.03</v>
      </c>
      <c r="J40" s="394">
        <f t="shared" si="15"/>
        <v>65.319999999999993</v>
      </c>
      <c r="K40" s="394">
        <f t="shared" si="15"/>
        <v>64.61</v>
      </c>
      <c r="L40" s="394">
        <f t="shared" si="15"/>
        <v>63.9</v>
      </c>
      <c r="M40" s="394">
        <f t="shared" si="16"/>
        <v>63.19</v>
      </c>
      <c r="N40" s="394">
        <f t="shared" si="16"/>
        <v>62.480000000000004</v>
      </c>
      <c r="O40" s="394">
        <f t="shared" si="16"/>
        <v>61.769999999999996</v>
      </c>
      <c r="P40" s="394">
        <f t="shared" si="16"/>
        <v>61.06</v>
      </c>
      <c r="Q40" s="394">
        <f t="shared" si="16"/>
        <v>60.35</v>
      </c>
      <c r="R40" s="394">
        <f t="shared" si="16"/>
        <v>59.64</v>
      </c>
      <c r="S40" s="394">
        <f t="shared" si="16"/>
        <v>58.93</v>
      </c>
      <c r="T40" s="394">
        <f t="shared" si="16"/>
        <v>58.22</v>
      </c>
      <c r="U40" s="394">
        <f t="shared" si="16"/>
        <v>57.51</v>
      </c>
      <c r="V40" s="394">
        <f t="shared" si="16"/>
        <v>56.8</v>
      </c>
      <c r="W40" s="394">
        <f t="shared" si="17"/>
        <v>56.09</v>
      </c>
      <c r="X40" s="394">
        <f t="shared" si="17"/>
        <v>55.38</v>
      </c>
      <c r="Y40" s="394">
        <f t="shared" si="17"/>
        <v>54.67</v>
      </c>
      <c r="Z40" s="394">
        <f t="shared" si="17"/>
        <v>53.96</v>
      </c>
      <c r="AA40" s="394">
        <f t="shared" si="17"/>
        <v>53.25</v>
      </c>
      <c r="AB40" s="394">
        <f t="shared" si="17"/>
        <v>52.54</v>
      </c>
      <c r="AC40" s="394">
        <f t="shared" si="17"/>
        <v>51.83</v>
      </c>
      <c r="AD40" s="394">
        <f t="shared" si="17"/>
        <v>51.12</v>
      </c>
      <c r="AE40" s="394">
        <f t="shared" si="17"/>
        <v>50.41</v>
      </c>
      <c r="AF40" s="394">
        <f t="shared" si="17"/>
        <v>49.7</v>
      </c>
      <c r="AG40" s="394">
        <f t="shared" si="18"/>
        <v>48.989999999999995</v>
      </c>
      <c r="AH40" s="394">
        <f t="shared" si="18"/>
        <v>48.28</v>
      </c>
      <c r="AI40" s="394">
        <f t="shared" si="18"/>
        <v>47.57</v>
      </c>
      <c r="AJ40" s="394">
        <f t="shared" si="18"/>
        <v>46.86</v>
      </c>
      <c r="AK40" s="394">
        <f t="shared" si="18"/>
        <v>46.150000000000006</v>
      </c>
      <c r="AL40" s="394">
        <f t="shared" si="18"/>
        <v>45.44</v>
      </c>
      <c r="AM40" s="394">
        <f t="shared" si="18"/>
        <v>44.730000000000004</v>
      </c>
      <c r="AN40" s="394">
        <f t="shared" si="18"/>
        <v>44.019999999999996</v>
      </c>
      <c r="AO40" s="394">
        <f t="shared" si="18"/>
        <v>43.31</v>
      </c>
      <c r="AP40" s="394">
        <f t="shared" si="18"/>
        <v>42.599999999999994</v>
      </c>
      <c r="AQ40" s="394">
        <f t="shared" si="19"/>
        <v>41.89</v>
      </c>
      <c r="AR40" s="394">
        <f t="shared" si="19"/>
        <v>41.18</v>
      </c>
      <c r="AS40" s="394">
        <f t="shared" si="19"/>
        <v>40.47</v>
      </c>
      <c r="AT40" s="394">
        <f t="shared" si="19"/>
        <v>39.760000000000005</v>
      </c>
      <c r="AU40" s="394">
        <f t="shared" si="19"/>
        <v>39.049999999999997</v>
      </c>
      <c r="AV40" s="394">
        <f t="shared" si="19"/>
        <v>38.339999999999996</v>
      </c>
      <c r="AW40" s="394">
        <f t="shared" si="19"/>
        <v>37.630000000000003</v>
      </c>
      <c r="AX40" s="394">
        <f t="shared" si="19"/>
        <v>36.92</v>
      </c>
      <c r="AY40" s="394">
        <f t="shared" si="19"/>
        <v>36.21</v>
      </c>
      <c r="AZ40" s="394">
        <f t="shared" si="19"/>
        <v>35.5</v>
      </c>
    </row>
    <row r="41" spans="1:52" s="390" customFormat="1" ht="14.1" customHeight="1" x14ac:dyDescent="0.25">
      <c r="A41" s="391"/>
      <c r="B41" s="392">
        <v>72</v>
      </c>
      <c r="C41" s="394">
        <f t="shared" ref="C41:L50" si="20">$B41-(C$2/100*$B41)</f>
        <v>71.28</v>
      </c>
      <c r="D41" s="394">
        <f t="shared" si="20"/>
        <v>70.56</v>
      </c>
      <c r="E41" s="394">
        <f t="shared" si="20"/>
        <v>69.84</v>
      </c>
      <c r="F41" s="394">
        <f t="shared" si="20"/>
        <v>69.12</v>
      </c>
      <c r="G41" s="394">
        <f t="shared" si="20"/>
        <v>68.400000000000006</v>
      </c>
      <c r="H41" s="394">
        <f t="shared" si="20"/>
        <v>67.680000000000007</v>
      </c>
      <c r="I41" s="394">
        <f t="shared" si="20"/>
        <v>66.959999999999994</v>
      </c>
      <c r="J41" s="394">
        <f t="shared" si="20"/>
        <v>66.239999999999995</v>
      </c>
      <c r="K41" s="394">
        <f t="shared" si="20"/>
        <v>65.52</v>
      </c>
      <c r="L41" s="394">
        <f t="shared" si="20"/>
        <v>64.8</v>
      </c>
      <c r="M41" s="394">
        <f t="shared" ref="M41:V50" si="21">$B41-(M$2/100*$B41)</f>
        <v>64.08</v>
      </c>
      <c r="N41" s="394">
        <f t="shared" si="21"/>
        <v>63.36</v>
      </c>
      <c r="O41" s="394">
        <f t="shared" si="21"/>
        <v>62.64</v>
      </c>
      <c r="P41" s="394">
        <f t="shared" si="21"/>
        <v>61.92</v>
      </c>
      <c r="Q41" s="394">
        <f t="shared" si="21"/>
        <v>61.2</v>
      </c>
      <c r="R41" s="394">
        <f t="shared" si="21"/>
        <v>60.480000000000004</v>
      </c>
      <c r="S41" s="394">
        <f t="shared" si="21"/>
        <v>59.76</v>
      </c>
      <c r="T41" s="394">
        <f t="shared" si="21"/>
        <v>59.04</v>
      </c>
      <c r="U41" s="394">
        <f t="shared" si="21"/>
        <v>58.32</v>
      </c>
      <c r="V41" s="394">
        <f t="shared" si="21"/>
        <v>57.6</v>
      </c>
      <c r="W41" s="394">
        <f t="shared" ref="W41:AF50" si="22">$B41-(W$2/100*$B41)</f>
        <v>56.88</v>
      </c>
      <c r="X41" s="394">
        <f t="shared" si="22"/>
        <v>56.16</v>
      </c>
      <c r="Y41" s="394">
        <f t="shared" si="22"/>
        <v>55.44</v>
      </c>
      <c r="Z41" s="394">
        <f t="shared" si="22"/>
        <v>54.72</v>
      </c>
      <c r="AA41" s="394">
        <f t="shared" si="22"/>
        <v>54</v>
      </c>
      <c r="AB41" s="394">
        <f t="shared" si="22"/>
        <v>53.28</v>
      </c>
      <c r="AC41" s="394">
        <f t="shared" si="22"/>
        <v>52.56</v>
      </c>
      <c r="AD41" s="394">
        <f t="shared" si="22"/>
        <v>51.839999999999996</v>
      </c>
      <c r="AE41" s="394">
        <f t="shared" si="22"/>
        <v>51.120000000000005</v>
      </c>
      <c r="AF41" s="394">
        <f t="shared" si="22"/>
        <v>50.400000000000006</v>
      </c>
      <c r="AG41" s="394">
        <f t="shared" ref="AG41:AP50" si="23">$B41-(AG$2/100*$B41)</f>
        <v>49.68</v>
      </c>
      <c r="AH41" s="394">
        <f t="shared" si="23"/>
        <v>48.96</v>
      </c>
      <c r="AI41" s="394">
        <f t="shared" si="23"/>
        <v>48.239999999999995</v>
      </c>
      <c r="AJ41" s="394">
        <f t="shared" si="23"/>
        <v>47.519999999999996</v>
      </c>
      <c r="AK41" s="394">
        <f t="shared" si="23"/>
        <v>46.8</v>
      </c>
      <c r="AL41" s="394">
        <f t="shared" si="23"/>
        <v>46.08</v>
      </c>
      <c r="AM41" s="394">
        <f t="shared" si="23"/>
        <v>45.36</v>
      </c>
      <c r="AN41" s="394">
        <f t="shared" si="23"/>
        <v>44.64</v>
      </c>
      <c r="AO41" s="394">
        <f t="shared" si="23"/>
        <v>43.92</v>
      </c>
      <c r="AP41" s="394">
        <f t="shared" si="23"/>
        <v>43.2</v>
      </c>
      <c r="AQ41" s="394">
        <f t="shared" ref="AQ41:AZ50" si="24">$B41-(AQ$2/100*$B41)</f>
        <v>42.480000000000004</v>
      </c>
      <c r="AR41" s="394">
        <f t="shared" si="24"/>
        <v>41.760000000000005</v>
      </c>
      <c r="AS41" s="394">
        <f t="shared" si="24"/>
        <v>41.04</v>
      </c>
      <c r="AT41" s="394">
        <f t="shared" si="24"/>
        <v>40.32</v>
      </c>
      <c r="AU41" s="394">
        <f t="shared" si="24"/>
        <v>39.6</v>
      </c>
      <c r="AV41" s="394">
        <f t="shared" si="24"/>
        <v>38.879999999999995</v>
      </c>
      <c r="AW41" s="394">
        <f t="shared" si="24"/>
        <v>38.160000000000004</v>
      </c>
      <c r="AX41" s="394">
        <f t="shared" si="24"/>
        <v>37.44</v>
      </c>
      <c r="AY41" s="394">
        <f t="shared" si="24"/>
        <v>36.72</v>
      </c>
      <c r="AZ41" s="394">
        <f t="shared" si="24"/>
        <v>36</v>
      </c>
    </row>
    <row r="42" spans="1:52" s="390" customFormat="1" ht="14.1" customHeight="1" x14ac:dyDescent="0.25">
      <c r="A42" s="391"/>
      <c r="B42" s="392">
        <v>73</v>
      </c>
      <c r="C42" s="394">
        <f t="shared" si="20"/>
        <v>72.27</v>
      </c>
      <c r="D42" s="394">
        <f t="shared" si="20"/>
        <v>71.540000000000006</v>
      </c>
      <c r="E42" s="394">
        <f t="shared" si="20"/>
        <v>70.81</v>
      </c>
      <c r="F42" s="394">
        <f t="shared" si="20"/>
        <v>70.08</v>
      </c>
      <c r="G42" s="394">
        <f t="shared" si="20"/>
        <v>69.349999999999994</v>
      </c>
      <c r="H42" s="394">
        <f t="shared" si="20"/>
        <v>68.62</v>
      </c>
      <c r="I42" s="394">
        <f t="shared" si="20"/>
        <v>67.89</v>
      </c>
      <c r="J42" s="394">
        <f t="shared" si="20"/>
        <v>67.16</v>
      </c>
      <c r="K42" s="394">
        <f t="shared" si="20"/>
        <v>66.430000000000007</v>
      </c>
      <c r="L42" s="394">
        <f t="shared" si="20"/>
        <v>65.7</v>
      </c>
      <c r="M42" s="394">
        <f t="shared" si="21"/>
        <v>64.97</v>
      </c>
      <c r="N42" s="394">
        <f t="shared" si="21"/>
        <v>64.239999999999995</v>
      </c>
      <c r="O42" s="394">
        <f t="shared" si="21"/>
        <v>63.51</v>
      </c>
      <c r="P42" s="394">
        <f t="shared" si="21"/>
        <v>62.78</v>
      </c>
      <c r="Q42" s="394">
        <f t="shared" si="21"/>
        <v>62.05</v>
      </c>
      <c r="R42" s="394">
        <f t="shared" si="21"/>
        <v>61.32</v>
      </c>
      <c r="S42" s="394">
        <f t="shared" si="21"/>
        <v>60.59</v>
      </c>
      <c r="T42" s="394">
        <f t="shared" si="21"/>
        <v>59.86</v>
      </c>
      <c r="U42" s="394">
        <f t="shared" si="21"/>
        <v>59.129999999999995</v>
      </c>
      <c r="V42" s="394">
        <f t="shared" si="21"/>
        <v>58.4</v>
      </c>
      <c r="W42" s="394">
        <f t="shared" si="22"/>
        <v>57.67</v>
      </c>
      <c r="X42" s="394">
        <f t="shared" si="22"/>
        <v>56.94</v>
      </c>
      <c r="Y42" s="394">
        <f t="shared" si="22"/>
        <v>56.21</v>
      </c>
      <c r="Z42" s="394">
        <f t="shared" si="22"/>
        <v>55.480000000000004</v>
      </c>
      <c r="AA42" s="394">
        <f t="shared" si="22"/>
        <v>54.75</v>
      </c>
      <c r="AB42" s="394">
        <f t="shared" si="22"/>
        <v>54.019999999999996</v>
      </c>
      <c r="AC42" s="394">
        <f t="shared" si="22"/>
        <v>53.29</v>
      </c>
      <c r="AD42" s="394">
        <f t="shared" si="22"/>
        <v>52.56</v>
      </c>
      <c r="AE42" s="394">
        <f t="shared" si="22"/>
        <v>51.83</v>
      </c>
      <c r="AF42" s="394">
        <f t="shared" si="22"/>
        <v>51.1</v>
      </c>
      <c r="AG42" s="394">
        <f t="shared" si="23"/>
        <v>50.370000000000005</v>
      </c>
      <c r="AH42" s="394">
        <f t="shared" si="23"/>
        <v>49.64</v>
      </c>
      <c r="AI42" s="394">
        <f t="shared" si="23"/>
        <v>48.91</v>
      </c>
      <c r="AJ42" s="394">
        <f t="shared" si="23"/>
        <v>48.18</v>
      </c>
      <c r="AK42" s="394">
        <f t="shared" si="23"/>
        <v>47.45</v>
      </c>
      <c r="AL42" s="394">
        <f t="shared" si="23"/>
        <v>46.72</v>
      </c>
      <c r="AM42" s="394">
        <f t="shared" si="23"/>
        <v>45.99</v>
      </c>
      <c r="AN42" s="394">
        <f t="shared" si="23"/>
        <v>45.26</v>
      </c>
      <c r="AO42" s="394">
        <f t="shared" si="23"/>
        <v>44.53</v>
      </c>
      <c r="AP42" s="394">
        <f t="shared" si="23"/>
        <v>43.8</v>
      </c>
      <c r="AQ42" s="394">
        <f t="shared" si="24"/>
        <v>43.07</v>
      </c>
      <c r="AR42" s="394">
        <f t="shared" si="24"/>
        <v>42.34</v>
      </c>
      <c r="AS42" s="394">
        <f t="shared" si="24"/>
        <v>41.61</v>
      </c>
      <c r="AT42" s="394">
        <f t="shared" si="24"/>
        <v>40.880000000000003</v>
      </c>
      <c r="AU42" s="394">
        <f t="shared" si="24"/>
        <v>40.15</v>
      </c>
      <c r="AV42" s="394">
        <f t="shared" si="24"/>
        <v>39.42</v>
      </c>
      <c r="AW42" s="394">
        <f t="shared" si="24"/>
        <v>38.690000000000005</v>
      </c>
      <c r="AX42" s="394">
        <f t="shared" si="24"/>
        <v>37.96</v>
      </c>
      <c r="AY42" s="394">
        <f t="shared" si="24"/>
        <v>37.230000000000004</v>
      </c>
      <c r="AZ42" s="394">
        <f t="shared" si="24"/>
        <v>36.5</v>
      </c>
    </row>
    <row r="43" spans="1:52" s="390" customFormat="1" ht="14.1" customHeight="1" x14ac:dyDescent="0.25">
      <c r="A43" s="391"/>
      <c r="B43" s="392">
        <v>74</v>
      </c>
      <c r="C43" s="394">
        <f t="shared" si="20"/>
        <v>73.260000000000005</v>
      </c>
      <c r="D43" s="394">
        <f t="shared" si="20"/>
        <v>72.52</v>
      </c>
      <c r="E43" s="394">
        <f t="shared" si="20"/>
        <v>71.78</v>
      </c>
      <c r="F43" s="394">
        <f t="shared" si="20"/>
        <v>71.040000000000006</v>
      </c>
      <c r="G43" s="394">
        <f t="shared" si="20"/>
        <v>70.3</v>
      </c>
      <c r="H43" s="394">
        <f t="shared" si="20"/>
        <v>69.56</v>
      </c>
      <c r="I43" s="394">
        <f t="shared" si="20"/>
        <v>68.819999999999993</v>
      </c>
      <c r="J43" s="394">
        <f t="shared" si="20"/>
        <v>68.08</v>
      </c>
      <c r="K43" s="394">
        <f t="shared" si="20"/>
        <v>67.34</v>
      </c>
      <c r="L43" s="394">
        <f t="shared" si="20"/>
        <v>66.599999999999994</v>
      </c>
      <c r="M43" s="394">
        <f t="shared" si="21"/>
        <v>65.86</v>
      </c>
      <c r="N43" s="394">
        <f t="shared" si="21"/>
        <v>65.12</v>
      </c>
      <c r="O43" s="394">
        <f t="shared" si="21"/>
        <v>64.38</v>
      </c>
      <c r="P43" s="394">
        <f t="shared" si="21"/>
        <v>63.64</v>
      </c>
      <c r="Q43" s="394">
        <f t="shared" si="21"/>
        <v>62.9</v>
      </c>
      <c r="R43" s="394">
        <f t="shared" si="21"/>
        <v>62.16</v>
      </c>
      <c r="S43" s="394">
        <f t="shared" si="21"/>
        <v>61.42</v>
      </c>
      <c r="T43" s="394">
        <f t="shared" si="21"/>
        <v>60.68</v>
      </c>
      <c r="U43" s="394">
        <f t="shared" si="21"/>
        <v>59.94</v>
      </c>
      <c r="V43" s="394">
        <f t="shared" si="21"/>
        <v>59.2</v>
      </c>
      <c r="W43" s="394">
        <f t="shared" si="22"/>
        <v>58.46</v>
      </c>
      <c r="X43" s="394">
        <f t="shared" si="22"/>
        <v>57.72</v>
      </c>
      <c r="Y43" s="394">
        <f t="shared" si="22"/>
        <v>56.980000000000004</v>
      </c>
      <c r="Z43" s="394">
        <f t="shared" si="22"/>
        <v>56.24</v>
      </c>
      <c r="AA43" s="394">
        <f t="shared" si="22"/>
        <v>55.5</v>
      </c>
      <c r="AB43" s="394">
        <f t="shared" si="22"/>
        <v>54.76</v>
      </c>
      <c r="AC43" s="394">
        <f t="shared" si="22"/>
        <v>54.019999999999996</v>
      </c>
      <c r="AD43" s="394">
        <f t="shared" si="22"/>
        <v>53.28</v>
      </c>
      <c r="AE43" s="394">
        <f t="shared" si="22"/>
        <v>52.540000000000006</v>
      </c>
      <c r="AF43" s="394">
        <f t="shared" si="22"/>
        <v>51.8</v>
      </c>
      <c r="AG43" s="394">
        <f t="shared" si="23"/>
        <v>51.06</v>
      </c>
      <c r="AH43" s="394">
        <f t="shared" si="23"/>
        <v>50.32</v>
      </c>
      <c r="AI43" s="394">
        <f t="shared" si="23"/>
        <v>49.58</v>
      </c>
      <c r="AJ43" s="394">
        <f t="shared" si="23"/>
        <v>48.84</v>
      </c>
      <c r="AK43" s="394">
        <f t="shared" si="23"/>
        <v>48.1</v>
      </c>
      <c r="AL43" s="394">
        <f t="shared" si="23"/>
        <v>47.36</v>
      </c>
      <c r="AM43" s="394">
        <f t="shared" si="23"/>
        <v>46.620000000000005</v>
      </c>
      <c r="AN43" s="394">
        <f t="shared" si="23"/>
        <v>45.879999999999995</v>
      </c>
      <c r="AO43" s="394">
        <f t="shared" si="23"/>
        <v>45.14</v>
      </c>
      <c r="AP43" s="394">
        <f t="shared" si="23"/>
        <v>44.4</v>
      </c>
      <c r="AQ43" s="394">
        <f t="shared" si="24"/>
        <v>43.66</v>
      </c>
      <c r="AR43" s="394">
        <f t="shared" si="24"/>
        <v>42.92</v>
      </c>
      <c r="AS43" s="394">
        <f t="shared" si="24"/>
        <v>42.18</v>
      </c>
      <c r="AT43" s="394">
        <f t="shared" si="24"/>
        <v>41.44</v>
      </c>
      <c r="AU43" s="394">
        <f t="shared" si="24"/>
        <v>40.699999999999996</v>
      </c>
      <c r="AV43" s="394">
        <f t="shared" si="24"/>
        <v>39.96</v>
      </c>
      <c r="AW43" s="394">
        <f t="shared" si="24"/>
        <v>39.22</v>
      </c>
      <c r="AX43" s="394">
        <f t="shared" si="24"/>
        <v>38.480000000000004</v>
      </c>
      <c r="AY43" s="394">
        <f t="shared" si="24"/>
        <v>37.74</v>
      </c>
      <c r="AZ43" s="394">
        <f t="shared" si="24"/>
        <v>37</v>
      </c>
    </row>
    <row r="44" spans="1:52" s="390" customFormat="1" ht="14.1" customHeight="1" x14ac:dyDescent="0.25">
      <c r="A44" s="391"/>
      <c r="B44" s="392">
        <v>75</v>
      </c>
      <c r="C44" s="394">
        <f t="shared" si="20"/>
        <v>74.25</v>
      </c>
      <c r="D44" s="394">
        <f t="shared" si="20"/>
        <v>73.5</v>
      </c>
      <c r="E44" s="394">
        <f t="shared" si="20"/>
        <v>72.75</v>
      </c>
      <c r="F44" s="394">
        <f t="shared" si="20"/>
        <v>72</v>
      </c>
      <c r="G44" s="394">
        <f t="shared" si="20"/>
        <v>71.25</v>
      </c>
      <c r="H44" s="394">
        <f t="shared" si="20"/>
        <v>70.5</v>
      </c>
      <c r="I44" s="394">
        <f t="shared" si="20"/>
        <v>69.75</v>
      </c>
      <c r="J44" s="394">
        <f t="shared" si="20"/>
        <v>69</v>
      </c>
      <c r="K44" s="394">
        <f t="shared" si="20"/>
        <v>68.25</v>
      </c>
      <c r="L44" s="394">
        <f t="shared" si="20"/>
        <v>67.5</v>
      </c>
      <c r="M44" s="394">
        <f t="shared" si="21"/>
        <v>66.75</v>
      </c>
      <c r="N44" s="394">
        <f t="shared" si="21"/>
        <v>66</v>
      </c>
      <c r="O44" s="394">
        <f t="shared" si="21"/>
        <v>65.25</v>
      </c>
      <c r="P44" s="394">
        <f t="shared" si="21"/>
        <v>64.5</v>
      </c>
      <c r="Q44" s="394">
        <f t="shared" si="21"/>
        <v>63.75</v>
      </c>
      <c r="R44" s="394">
        <f t="shared" si="21"/>
        <v>63</v>
      </c>
      <c r="S44" s="394">
        <f t="shared" si="21"/>
        <v>62.25</v>
      </c>
      <c r="T44" s="394">
        <f t="shared" si="21"/>
        <v>61.5</v>
      </c>
      <c r="U44" s="394">
        <f t="shared" si="21"/>
        <v>60.75</v>
      </c>
      <c r="V44" s="394">
        <f t="shared" si="21"/>
        <v>60</v>
      </c>
      <c r="W44" s="394">
        <f t="shared" si="22"/>
        <v>59.25</v>
      </c>
      <c r="X44" s="394">
        <f t="shared" si="22"/>
        <v>58.5</v>
      </c>
      <c r="Y44" s="394">
        <f t="shared" si="22"/>
        <v>57.75</v>
      </c>
      <c r="Z44" s="394">
        <f t="shared" si="22"/>
        <v>57</v>
      </c>
      <c r="AA44" s="394">
        <f t="shared" si="22"/>
        <v>56.25</v>
      </c>
      <c r="AB44" s="394">
        <f t="shared" si="22"/>
        <v>55.5</v>
      </c>
      <c r="AC44" s="394">
        <f t="shared" si="22"/>
        <v>54.75</v>
      </c>
      <c r="AD44" s="394">
        <f t="shared" si="22"/>
        <v>54</v>
      </c>
      <c r="AE44" s="394">
        <f t="shared" si="22"/>
        <v>53.25</v>
      </c>
      <c r="AF44" s="394">
        <f t="shared" si="22"/>
        <v>52.5</v>
      </c>
      <c r="AG44" s="394">
        <f t="shared" si="23"/>
        <v>51.75</v>
      </c>
      <c r="AH44" s="394">
        <f t="shared" si="23"/>
        <v>51</v>
      </c>
      <c r="AI44" s="394">
        <f t="shared" si="23"/>
        <v>50.25</v>
      </c>
      <c r="AJ44" s="394">
        <f t="shared" si="23"/>
        <v>49.5</v>
      </c>
      <c r="AK44" s="394">
        <f t="shared" si="23"/>
        <v>48.75</v>
      </c>
      <c r="AL44" s="394">
        <f t="shared" si="23"/>
        <v>48</v>
      </c>
      <c r="AM44" s="394">
        <f t="shared" si="23"/>
        <v>47.25</v>
      </c>
      <c r="AN44" s="394">
        <f t="shared" si="23"/>
        <v>46.5</v>
      </c>
      <c r="AO44" s="394">
        <f t="shared" si="23"/>
        <v>45.75</v>
      </c>
      <c r="AP44" s="394">
        <f t="shared" si="23"/>
        <v>45</v>
      </c>
      <c r="AQ44" s="394">
        <f t="shared" si="24"/>
        <v>44.25</v>
      </c>
      <c r="AR44" s="394">
        <f t="shared" si="24"/>
        <v>43.5</v>
      </c>
      <c r="AS44" s="394">
        <f t="shared" si="24"/>
        <v>42.75</v>
      </c>
      <c r="AT44" s="394">
        <f t="shared" si="24"/>
        <v>42</v>
      </c>
      <c r="AU44" s="394">
        <f t="shared" si="24"/>
        <v>41.25</v>
      </c>
      <c r="AV44" s="394">
        <f t="shared" si="24"/>
        <v>40.5</v>
      </c>
      <c r="AW44" s="394">
        <f t="shared" si="24"/>
        <v>39.75</v>
      </c>
      <c r="AX44" s="394">
        <f t="shared" si="24"/>
        <v>39</v>
      </c>
      <c r="AY44" s="394">
        <f t="shared" si="24"/>
        <v>38.25</v>
      </c>
      <c r="AZ44" s="394">
        <f t="shared" si="24"/>
        <v>37.5</v>
      </c>
    </row>
    <row r="45" spans="1:52" s="390" customFormat="1" ht="14.1" customHeight="1" x14ac:dyDescent="0.25">
      <c r="A45" s="391"/>
      <c r="B45" s="392">
        <v>76</v>
      </c>
      <c r="C45" s="394">
        <f t="shared" si="20"/>
        <v>75.239999999999995</v>
      </c>
      <c r="D45" s="394">
        <f t="shared" si="20"/>
        <v>74.48</v>
      </c>
      <c r="E45" s="394">
        <f t="shared" si="20"/>
        <v>73.72</v>
      </c>
      <c r="F45" s="394">
        <f t="shared" si="20"/>
        <v>72.959999999999994</v>
      </c>
      <c r="G45" s="394">
        <f t="shared" si="20"/>
        <v>72.2</v>
      </c>
      <c r="H45" s="394">
        <f t="shared" si="20"/>
        <v>71.44</v>
      </c>
      <c r="I45" s="394">
        <f t="shared" si="20"/>
        <v>70.680000000000007</v>
      </c>
      <c r="J45" s="394">
        <f t="shared" si="20"/>
        <v>69.92</v>
      </c>
      <c r="K45" s="394">
        <f t="shared" si="20"/>
        <v>69.16</v>
      </c>
      <c r="L45" s="394">
        <f t="shared" si="20"/>
        <v>68.400000000000006</v>
      </c>
      <c r="M45" s="394">
        <f t="shared" si="21"/>
        <v>67.64</v>
      </c>
      <c r="N45" s="394">
        <f t="shared" si="21"/>
        <v>66.88</v>
      </c>
      <c r="O45" s="394">
        <f t="shared" si="21"/>
        <v>66.12</v>
      </c>
      <c r="P45" s="394">
        <f t="shared" si="21"/>
        <v>65.36</v>
      </c>
      <c r="Q45" s="394">
        <f t="shared" si="21"/>
        <v>64.599999999999994</v>
      </c>
      <c r="R45" s="394">
        <f t="shared" si="21"/>
        <v>63.84</v>
      </c>
      <c r="S45" s="394">
        <f t="shared" si="21"/>
        <v>63.08</v>
      </c>
      <c r="T45" s="394">
        <f t="shared" si="21"/>
        <v>62.32</v>
      </c>
      <c r="U45" s="394">
        <f t="shared" si="21"/>
        <v>61.56</v>
      </c>
      <c r="V45" s="394">
        <f t="shared" si="21"/>
        <v>60.8</v>
      </c>
      <c r="W45" s="394">
        <f t="shared" si="22"/>
        <v>60.04</v>
      </c>
      <c r="X45" s="394">
        <f t="shared" si="22"/>
        <v>59.28</v>
      </c>
      <c r="Y45" s="394">
        <f t="shared" si="22"/>
        <v>58.519999999999996</v>
      </c>
      <c r="Z45" s="394">
        <f t="shared" si="22"/>
        <v>57.760000000000005</v>
      </c>
      <c r="AA45" s="394">
        <f t="shared" si="22"/>
        <v>57</v>
      </c>
      <c r="AB45" s="394">
        <f t="shared" si="22"/>
        <v>56.239999999999995</v>
      </c>
      <c r="AC45" s="394">
        <f t="shared" si="22"/>
        <v>55.48</v>
      </c>
      <c r="AD45" s="394">
        <f t="shared" si="22"/>
        <v>54.72</v>
      </c>
      <c r="AE45" s="394">
        <f t="shared" si="22"/>
        <v>53.96</v>
      </c>
      <c r="AF45" s="394">
        <f t="shared" si="22"/>
        <v>53.2</v>
      </c>
      <c r="AG45" s="394">
        <f t="shared" si="23"/>
        <v>52.44</v>
      </c>
      <c r="AH45" s="394">
        <f t="shared" si="23"/>
        <v>51.68</v>
      </c>
      <c r="AI45" s="394">
        <f t="shared" si="23"/>
        <v>50.92</v>
      </c>
      <c r="AJ45" s="394">
        <f t="shared" si="23"/>
        <v>50.16</v>
      </c>
      <c r="AK45" s="394">
        <f t="shared" si="23"/>
        <v>49.400000000000006</v>
      </c>
      <c r="AL45" s="394">
        <f t="shared" si="23"/>
        <v>48.64</v>
      </c>
      <c r="AM45" s="394">
        <f t="shared" si="23"/>
        <v>47.879999999999995</v>
      </c>
      <c r="AN45" s="394">
        <f t="shared" si="23"/>
        <v>47.120000000000005</v>
      </c>
      <c r="AO45" s="394">
        <f t="shared" si="23"/>
        <v>46.36</v>
      </c>
      <c r="AP45" s="394">
        <f t="shared" si="23"/>
        <v>45.599999999999994</v>
      </c>
      <c r="AQ45" s="394">
        <f t="shared" si="24"/>
        <v>44.84</v>
      </c>
      <c r="AR45" s="394">
        <f t="shared" si="24"/>
        <v>44.08</v>
      </c>
      <c r="AS45" s="394">
        <f t="shared" si="24"/>
        <v>43.32</v>
      </c>
      <c r="AT45" s="394">
        <f t="shared" si="24"/>
        <v>42.56</v>
      </c>
      <c r="AU45" s="394">
        <f t="shared" si="24"/>
        <v>41.8</v>
      </c>
      <c r="AV45" s="394">
        <f t="shared" si="24"/>
        <v>41.04</v>
      </c>
      <c r="AW45" s="394">
        <f t="shared" si="24"/>
        <v>40.28</v>
      </c>
      <c r="AX45" s="394">
        <f t="shared" si="24"/>
        <v>39.520000000000003</v>
      </c>
      <c r="AY45" s="394">
        <f t="shared" si="24"/>
        <v>38.76</v>
      </c>
      <c r="AZ45" s="394">
        <f t="shared" si="24"/>
        <v>38</v>
      </c>
    </row>
    <row r="46" spans="1:52" s="390" customFormat="1" ht="14.1" customHeight="1" x14ac:dyDescent="0.25">
      <c r="A46" s="391"/>
      <c r="B46" s="392">
        <v>77</v>
      </c>
      <c r="C46" s="394">
        <f t="shared" si="20"/>
        <v>76.23</v>
      </c>
      <c r="D46" s="394">
        <f t="shared" si="20"/>
        <v>75.459999999999994</v>
      </c>
      <c r="E46" s="394">
        <f t="shared" si="20"/>
        <v>74.69</v>
      </c>
      <c r="F46" s="394">
        <f t="shared" si="20"/>
        <v>73.92</v>
      </c>
      <c r="G46" s="394">
        <f t="shared" si="20"/>
        <v>73.150000000000006</v>
      </c>
      <c r="H46" s="394">
        <f t="shared" si="20"/>
        <v>72.38</v>
      </c>
      <c r="I46" s="394">
        <f t="shared" si="20"/>
        <v>71.61</v>
      </c>
      <c r="J46" s="394">
        <f t="shared" si="20"/>
        <v>70.84</v>
      </c>
      <c r="K46" s="394">
        <f t="shared" si="20"/>
        <v>70.069999999999993</v>
      </c>
      <c r="L46" s="394">
        <f t="shared" si="20"/>
        <v>69.3</v>
      </c>
      <c r="M46" s="394">
        <f t="shared" si="21"/>
        <v>68.53</v>
      </c>
      <c r="N46" s="394">
        <f t="shared" si="21"/>
        <v>67.760000000000005</v>
      </c>
      <c r="O46" s="394">
        <f t="shared" si="21"/>
        <v>66.989999999999995</v>
      </c>
      <c r="P46" s="394">
        <f t="shared" si="21"/>
        <v>66.22</v>
      </c>
      <c r="Q46" s="394">
        <f t="shared" si="21"/>
        <v>65.45</v>
      </c>
      <c r="R46" s="394">
        <f t="shared" si="21"/>
        <v>64.680000000000007</v>
      </c>
      <c r="S46" s="394">
        <f t="shared" si="21"/>
        <v>63.91</v>
      </c>
      <c r="T46" s="394">
        <f t="shared" si="21"/>
        <v>63.14</v>
      </c>
      <c r="U46" s="394">
        <f t="shared" si="21"/>
        <v>62.37</v>
      </c>
      <c r="V46" s="394">
        <f t="shared" si="21"/>
        <v>61.6</v>
      </c>
      <c r="W46" s="394">
        <f t="shared" si="22"/>
        <v>60.83</v>
      </c>
      <c r="X46" s="394">
        <f t="shared" si="22"/>
        <v>60.06</v>
      </c>
      <c r="Y46" s="394">
        <f t="shared" si="22"/>
        <v>59.29</v>
      </c>
      <c r="Z46" s="394">
        <f t="shared" si="22"/>
        <v>58.519999999999996</v>
      </c>
      <c r="AA46" s="394">
        <f t="shared" si="22"/>
        <v>57.75</v>
      </c>
      <c r="AB46" s="394">
        <f t="shared" si="22"/>
        <v>56.980000000000004</v>
      </c>
      <c r="AC46" s="394">
        <f t="shared" si="22"/>
        <v>56.209999999999994</v>
      </c>
      <c r="AD46" s="394">
        <f t="shared" si="22"/>
        <v>55.44</v>
      </c>
      <c r="AE46" s="394">
        <f t="shared" si="22"/>
        <v>54.67</v>
      </c>
      <c r="AF46" s="394">
        <f t="shared" si="22"/>
        <v>53.900000000000006</v>
      </c>
      <c r="AG46" s="394">
        <f t="shared" si="23"/>
        <v>53.129999999999995</v>
      </c>
      <c r="AH46" s="394">
        <f t="shared" si="23"/>
        <v>52.36</v>
      </c>
      <c r="AI46" s="394">
        <f t="shared" si="23"/>
        <v>51.59</v>
      </c>
      <c r="AJ46" s="394">
        <f t="shared" si="23"/>
        <v>50.819999999999993</v>
      </c>
      <c r="AK46" s="394">
        <f t="shared" si="23"/>
        <v>50.05</v>
      </c>
      <c r="AL46" s="394">
        <f t="shared" si="23"/>
        <v>49.28</v>
      </c>
      <c r="AM46" s="394">
        <f t="shared" si="23"/>
        <v>48.510000000000005</v>
      </c>
      <c r="AN46" s="394">
        <f t="shared" si="23"/>
        <v>47.739999999999995</v>
      </c>
      <c r="AO46" s="394">
        <f t="shared" si="23"/>
        <v>46.97</v>
      </c>
      <c r="AP46" s="394">
        <f t="shared" si="23"/>
        <v>46.2</v>
      </c>
      <c r="AQ46" s="394">
        <f t="shared" si="24"/>
        <v>45.430000000000007</v>
      </c>
      <c r="AR46" s="394">
        <f t="shared" si="24"/>
        <v>44.660000000000004</v>
      </c>
      <c r="AS46" s="394">
        <f t="shared" si="24"/>
        <v>43.89</v>
      </c>
      <c r="AT46" s="394">
        <f t="shared" si="24"/>
        <v>43.12</v>
      </c>
      <c r="AU46" s="394">
        <f t="shared" si="24"/>
        <v>42.35</v>
      </c>
      <c r="AV46" s="394">
        <f t="shared" si="24"/>
        <v>41.58</v>
      </c>
      <c r="AW46" s="394">
        <f t="shared" si="24"/>
        <v>40.81</v>
      </c>
      <c r="AX46" s="394">
        <f t="shared" si="24"/>
        <v>40.04</v>
      </c>
      <c r="AY46" s="394">
        <f t="shared" si="24"/>
        <v>39.270000000000003</v>
      </c>
      <c r="AZ46" s="394">
        <f t="shared" si="24"/>
        <v>38.5</v>
      </c>
    </row>
    <row r="47" spans="1:52" s="390" customFormat="1" ht="14.1" customHeight="1" x14ac:dyDescent="0.25">
      <c r="A47" s="391"/>
      <c r="B47" s="392">
        <v>78</v>
      </c>
      <c r="C47" s="394">
        <f t="shared" si="20"/>
        <v>77.22</v>
      </c>
      <c r="D47" s="394">
        <f t="shared" si="20"/>
        <v>76.44</v>
      </c>
      <c r="E47" s="394">
        <f t="shared" si="20"/>
        <v>75.66</v>
      </c>
      <c r="F47" s="394">
        <f t="shared" si="20"/>
        <v>74.88</v>
      </c>
      <c r="G47" s="394">
        <f t="shared" si="20"/>
        <v>74.099999999999994</v>
      </c>
      <c r="H47" s="394">
        <f t="shared" si="20"/>
        <v>73.319999999999993</v>
      </c>
      <c r="I47" s="394">
        <f t="shared" si="20"/>
        <v>72.539999999999992</v>
      </c>
      <c r="J47" s="394">
        <f t="shared" si="20"/>
        <v>71.760000000000005</v>
      </c>
      <c r="K47" s="394">
        <f t="shared" si="20"/>
        <v>70.98</v>
      </c>
      <c r="L47" s="394">
        <f t="shared" si="20"/>
        <v>70.2</v>
      </c>
      <c r="M47" s="394">
        <f t="shared" si="21"/>
        <v>69.42</v>
      </c>
      <c r="N47" s="394">
        <f t="shared" si="21"/>
        <v>68.64</v>
      </c>
      <c r="O47" s="394">
        <f t="shared" si="21"/>
        <v>67.86</v>
      </c>
      <c r="P47" s="394">
        <f t="shared" si="21"/>
        <v>67.08</v>
      </c>
      <c r="Q47" s="394">
        <f t="shared" si="21"/>
        <v>66.3</v>
      </c>
      <c r="R47" s="394">
        <f t="shared" si="21"/>
        <v>65.52</v>
      </c>
      <c r="S47" s="394">
        <f t="shared" si="21"/>
        <v>64.739999999999995</v>
      </c>
      <c r="T47" s="394">
        <f t="shared" si="21"/>
        <v>63.96</v>
      </c>
      <c r="U47" s="394">
        <f t="shared" si="21"/>
        <v>63.18</v>
      </c>
      <c r="V47" s="394">
        <f t="shared" si="21"/>
        <v>62.4</v>
      </c>
      <c r="W47" s="394">
        <f t="shared" si="22"/>
        <v>61.620000000000005</v>
      </c>
      <c r="X47" s="394">
        <f t="shared" si="22"/>
        <v>60.84</v>
      </c>
      <c r="Y47" s="394">
        <f t="shared" si="22"/>
        <v>60.06</v>
      </c>
      <c r="Z47" s="394">
        <f t="shared" si="22"/>
        <v>59.28</v>
      </c>
      <c r="AA47" s="394">
        <f t="shared" si="22"/>
        <v>58.5</v>
      </c>
      <c r="AB47" s="394">
        <f t="shared" si="22"/>
        <v>57.72</v>
      </c>
      <c r="AC47" s="394">
        <f t="shared" si="22"/>
        <v>56.94</v>
      </c>
      <c r="AD47" s="394">
        <f t="shared" si="22"/>
        <v>56.16</v>
      </c>
      <c r="AE47" s="394">
        <f t="shared" si="22"/>
        <v>55.38</v>
      </c>
      <c r="AF47" s="394">
        <f t="shared" si="22"/>
        <v>54.6</v>
      </c>
      <c r="AG47" s="394">
        <f t="shared" si="23"/>
        <v>53.82</v>
      </c>
      <c r="AH47" s="394">
        <f t="shared" si="23"/>
        <v>53.04</v>
      </c>
      <c r="AI47" s="394">
        <f t="shared" si="23"/>
        <v>52.26</v>
      </c>
      <c r="AJ47" s="394">
        <f t="shared" si="23"/>
        <v>51.48</v>
      </c>
      <c r="AK47" s="394">
        <f t="shared" si="23"/>
        <v>50.7</v>
      </c>
      <c r="AL47" s="394">
        <f t="shared" si="23"/>
        <v>49.92</v>
      </c>
      <c r="AM47" s="394">
        <f t="shared" si="23"/>
        <v>49.14</v>
      </c>
      <c r="AN47" s="394">
        <f t="shared" si="23"/>
        <v>48.36</v>
      </c>
      <c r="AO47" s="394">
        <f t="shared" si="23"/>
        <v>47.58</v>
      </c>
      <c r="AP47" s="394">
        <f t="shared" si="23"/>
        <v>46.8</v>
      </c>
      <c r="AQ47" s="394">
        <f t="shared" si="24"/>
        <v>46.02</v>
      </c>
      <c r="AR47" s="394">
        <f t="shared" si="24"/>
        <v>45.24</v>
      </c>
      <c r="AS47" s="394">
        <f t="shared" si="24"/>
        <v>44.46</v>
      </c>
      <c r="AT47" s="394">
        <f t="shared" si="24"/>
        <v>43.68</v>
      </c>
      <c r="AU47" s="394">
        <f t="shared" si="24"/>
        <v>42.9</v>
      </c>
      <c r="AV47" s="394">
        <f t="shared" si="24"/>
        <v>42.12</v>
      </c>
      <c r="AW47" s="394">
        <f t="shared" si="24"/>
        <v>41.34</v>
      </c>
      <c r="AX47" s="394">
        <f t="shared" si="24"/>
        <v>40.56</v>
      </c>
      <c r="AY47" s="394">
        <f t="shared" si="24"/>
        <v>39.78</v>
      </c>
      <c r="AZ47" s="394">
        <f t="shared" si="24"/>
        <v>39</v>
      </c>
    </row>
    <row r="48" spans="1:52" s="390" customFormat="1" ht="14.1" customHeight="1" x14ac:dyDescent="0.25">
      <c r="A48" s="391"/>
      <c r="B48" s="392">
        <v>79</v>
      </c>
      <c r="C48" s="394">
        <f t="shared" si="20"/>
        <v>78.209999999999994</v>
      </c>
      <c r="D48" s="394">
        <f t="shared" si="20"/>
        <v>77.42</v>
      </c>
      <c r="E48" s="394">
        <f t="shared" si="20"/>
        <v>76.63</v>
      </c>
      <c r="F48" s="394">
        <f t="shared" si="20"/>
        <v>75.84</v>
      </c>
      <c r="G48" s="394">
        <f t="shared" si="20"/>
        <v>75.05</v>
      </c>
      <c r="H48" s="394">
        <f t="shared" si="20"/>
        <v>74.260000000000005</v>
      </c>
      <c r="I48" s="394">
        <f t="shared" si="20"/>
        <v>73.47</v>
      </c>
      <c r="J48" s="394">
        <f t="shared" si="20"/>
        <v>72.680000000000007</v>
      </c>
      <c r="K48" s="394">
        <f t="shared" si="20"/>
        <v>71.89</v>
      </c>
      <c r="L48" s="394">
        <f t="shared" si="20"/>
        <v>71.099999999999994</v>
      </c>
      <c r="M48" s="394">
        <f t="shared" si="21"/>
        <v>70.31</v>
      </c>
      <c r="N48" s="394">
        <f t="shared" si="21"/>
        <v>69.52</v>
      </c>
      <c r="O48" s="394">
        <f t="shared" si="21"/>
        <v>68.73</v>
      </c>
      <c r="P48" s="394">
        <f t="shared" si="21"/>
        <v>67.94</v>
      </c>
      <c r="Q48" s="394">
        <f t="shared" si="21"/>
        <v>67.150000000000006</v>
      </c>
      <c r="R48" s="394">
        <f t="shared" si="21"/>
        <v>66.36</v>
      </c>
      <c r="S48" s="394">
        <f t="shared" si="21"/>
        <v>65.569999999999993</v>
      </c>
      <c r="T48" s="394">
        <f t="shared" si="21"/>
        <v>64.78</v>
      </c>
      <c r="U48" s="394">
        <f t="shared" si="21"/>
        <v>63.99</v>
      </c>
      <c r="V48" s="394">
        <f t="shared" si="21"/>
        <v>63.2</v>
      </c>
      <c r="W48" s="394">
        <f t="shared" si="22"/>
        <v>62.41</v>
      </c>
      <c r="X48" s="394">
        <f t="shared" si="22"/>
        <v>61.620000000000005</v>
      </c>
      <c r="Y48" s="394">
        <f t="shared" si="22"/>
        <v>60.83</v>
      </c>
      <c r="Z48" s="394">
        <f t="shared" si="22"/>
        <v>60.04</v>
      </c>
      <c r="AA48" s="394">
        <f t="shared" si="22"/>
        <v>59.25</v>
      </c>
      <c r="AB48" s="394">
        <f t="shared" si="22"/>
        <v>58.46</v>
      </c>
      <c r="AC48" s="394">
        <f t="shared" si="22"/>
        <v>57.67</v>
      </c>
      <c r="AD48" s="394">
        <f t="shared" si="22"/>
        <v>56.879999999999995</v>
      </c>
      <c r="AE48" s="394">
        <f t="shared" si="22"/>
        <v>56.09</v>
      </c>
      <c r="AF48" s="394">
        <f t="shared" si="22"/>
        <v>55.3</v>
      </c>
      <c r="AG48" s="394">
        <f t="shared" si="23"/>
        <v>54.510000000000005</v>
      </c>
      <c r="AH48" s="394">
        <f t="shared" si="23"/>
        <v>53.72</v>
      </c>
      <c r="AI48" s="394">
        <f t="shared" si="23"/>
        <v>52.93</v>
      </c>
      <c r="AJ48" s="394">
        <f t="shared" si="23"/>
        <v>52.14</v>
      </c>
      <c r="AK48" s="394">
        <f t="shared" si="23"/>
        <v>51.35</v>
      </c>
      <c r="AL48" s="394">
        <f t="shared" si="23"/>
        <v>50.56</v>
      </c>
      <c r="AM48" s="394">
        <f t="shared" si="23"/>
        <v>49.769999999999996</v>
      </c>
      <c r="AN48" s="394">
        <f t="shared" si="23"/>
        <v>48.980000000000004</v>
      </c>
      <c r="AO48" s="394">
        <f t="shared" si="23"/>
        <v>48.19</v>
      </c>
      <c r="AP48" s="394">
        <f t="shared" si="23"/>
        <v>47.4</v>
      </c>
      <c r="AQ48" s="394">
        <f t="shared" si="24"/>
        <v>46.61</v>
      </c>
      <c r="AR48" s="394">
        <f t="shared" si="24"/>
        <v>45.82</v>
      </c>
      <c r="AS48" s="394">
        <f t="shared" si="24"/>
        <v>45.03</v>
      </c>
      <c r="AT48" s="394">
        <f t="shared" si="24"/>
        <v>44.24</v>
      </c>
      <c r="AU48" s="394">
        <f t="shared" si="24"/>
        <v>43.449999999999996</v>
      </c>
      <c r="AV48" s="394">
        <f t="shared" si="24"/>
        <v>42.66</v>
      </c>
      <c r="AW48" s="394">
        <f t="shared" si="24"/>
        <v>41.870000000000005</v>
      </c>
      <c r="AX48" s="394">
        <f t="shared" si="24"/>
        <v>41.08</v>
      </c>
      <c r="AY48" s="394">
        <f t="shared" si="24"/>
        <v>40.29</v>
      </c>
      <c r="AZ48" s="394">
        <f t="shared" si="24"/>
        <v>39.5</v>
      </c>
    </row>
    <row r="49" spans="1:52" s="390" customFormat="1" ht="14.1" customHeight="1" x14ac:dyDescent="0.25">
      <c r="A49" s="391"/>
      <c r="B49" s="392">
        <v>80</v>
      </c>
      <c r="C49" s="393">
        <f t="shared" si="20"/>
        <v>79.2</v>
      </c>
      <c r="D49" s="393">
        <f t="shared" si="20"/>
        <v>78.400000000000006</v>
      </c>
      <c r="E49" s="393">
        <f t="shared" si="20"/>
        <v>77.599999999999994</v>
      </c>
      <c r="F49" s="393">
        <f t="shared" si="20"/>
        <v>76.8</v>
      </c>
      <c r="G49" s="393">
        <f t="shared" si="20"/>
        <v>76</v>
      </c>
      <c r="H49" s="393">
        <f t="shared" si="20"/>
        <v>75.2</v>
      </c>
      <c r="I49" s="393">
        <f t="shared" si="20"/>
        <v>74.400000000000006</v>
      </c>
      <c r="J49" s="393">
        <f t="shared" si="20"/>
        <v>73.599999999999994</v>
      </c>
      <c r="K49" s="393">
        <f t="shared" si="20"/>
        <v>72.8</v>
      </c>
      <c r="L49" s="393">
        <f t="shared" si="20"/>
        <v>72</v>
      </c>
      <c r="M49" s="393">
        <f t="shared" si="21"/>
        <v>71.2</v>
      </c>
      <c r="N49" s="393">
        <f t="shared" si="21"/>
        <v>70.400000000000006</v>
      </c>
      <c r="O49" s="393">
        <f t="shared" si="21"/>
        <v>69.599999999999994</v>
      </c>
      <c r="P49" s="393">
        <f t="shared" si="21"/>
        <v>68.8</v>
      </c>
      <c r="Q49" s="393">
        <f t="shared" si="21"/>
        <v>68</v>
      </c>
      <c r="R49" s="393">
        <f t="shared" si="21"/>
        <v>67.2</v>
      </c>
      <c r="S49" s="393">
        <f t="shared" si="21"/>
        <v>66.400000000000006</v>
      </c>
      <c r="T49" s="393">
        <f t="shared" si="21"/>
        <v>65.599999999999994</v>
      </c>
      <c r="U49" s="393">
        <f t="shared" si="21"/>
        <v>64.8</v>
      </c>
      <c r="V49" s="393">
        <f t="shared" si="21"/>
        <v>64</v>
      </c>
      <c r="W49" s="393">
        <f t="shared" si="22"/>
        <v>63.2</v>
      </c>
      <c r="X49" s="393">
        <f t="shared" si="22"/>
        <v>62.4</v>
      </c>
      <c r="Y49" s="393">
        <f t="shared" si="22"/>
        <v>61.599999999999994</v>
      </c>
      <c r="Z49" s="393">
        <f t="shared" si="22"/>
        <v>60.8</v>
      </c>
      <c r="AA49" s="393">
        <f t="shared" si="22"/>
        <v>60</v>
      </c>
      <c r="AB49" s="393">
        <f t="shared" si="22"/>
        <v>59.2</v>
      </c>
      <c r="AC49" s="393">
        <f t="shared" si="22"/>
        <v>58.4</v>
      </c>
      <c r="AD49" s="393">
        <f t="shared" si="22"/>
        <v>57.599999999999994</v>
      </c>
      <c r="AE49" s="393">
        <f t="shared" si="22"/>
        <v>56.8</v>
      </c>
      <c r="AF49" s="393">
        <f t="shared" si="22"/>
        <v>56</v>
      </c>
      <c r="AG49" s="393">
        <f t="shared" si="23"/>
        <v>55.2</v>
      </c>
      <c r="AH49" s="393">
        <f t="shared" si="23"/>
        <v>54.4</v>
      </c>
      <c r="AI49" s="393">
        <f t="shared" si="23"/>
        <v>53.599999999999994</v>
      </c>
      <c r="AJ49" s="393">
        <f t="shared" si="23"/>
        <v>52.8</v>
      </c>
      <c r="AK49" s="393">
        <f t="shared" si="23"/>
        <v>52</v>
      </c>
      <c r="AL49" s="393">
        <f t="shared" si="23"/>
        <v>51.2</v>
      </c>
      <c r="AM49" s="393">
        <f t="shared" si="23"/>
        <v>50.4</v>
      </c>
      <c r="AN49" s="393">
        <f t="shared" si="23"/>
        <v>49.6</v>
      </c>
      <c r="AO49" s="393">
        <f t="shared" si="23"/>
        <v>48.8</v>
      </c>
      <c r="AP49" s="393">
        <f t="shared" si="23"/>
        <v>48</v>
      </c>
      <c r="AQ49" s="393">
        <f t="shared" si="24"/>
        <v>47.2</v>
      </c>
      <c r="AR49" s="393">
        <f t="shared" si="24"/>
        <v>46.4</v>
      </c>
      <c r="AS49" s="393">
        <f t="shared" si="24"/>
        <v>45.6</v>
      </c>
      <c r="AT49" s="393">
        <f t="shared" si="24"/>
        <v>44.8</v>
      </c>
      <c r="AU49" s="393">
        <f t="shared" si="24"/>
        <v>44</v>
      </c>
      <c r="AV49" s="393">
        <f t="shared" si="24"/>
        <v>43.199999999999996</v>
      </c>
      <c r="AW49" s="393">
        <f t="shared" si="24"/>
        <v>42.400000000000006</v>
      </c>
      <c r="AX49" s="393">
        <f t="shared" si="24"/>
        <v>41.6</v>
      </c>
      <c r="AY49" s="393">
        <f t="shared" si="24"/>
        <v>40.799999999999997</v>
      </c>
      <c r="AZ49" s="393">
        <f t="shared" si="24"/>
        <v>40</v>
      </c>
    </row>
    <row r="50" spans="1:52" s="390" customFormat="1" ht="14.1" customHeight="1" x14ac:dyDescent="0.25">
      <c r="A50" s="391"/>
      <c r="B50" s="392">
        <v>81</v>
      </c>
      <c r="C50" s="394">
        <f t="shared" si="20"/>
        <v>80.19</v>
      </c>
      <c r="D50" s="394">
        <f t="shared" si="20"/>
        <v>79.38</v>
      </c>
      <c r="E50" s="394">
        <f t="shared" si="20"/>
        <v>78.569999999999993</v>
      </c>
      <c r="F50" s="394">
        <f t="shared" si="20"/>
        <v>77.760000000000005</v>
      </c>
      <c r="G50" s="394">
        <f t="shared" si="20"/>
        <v>76.95</v>
      </c>
      <c r="H50" s="394">
        <f t="shared" si="20"/>
        <v>76.14</v>
      </c>
      <c r="I50" s="394">
        <f t="shared" si="20"/>
        <v>75.33</v>
      </c>
      <c r="J50" s="394">
        <f t="shared" si="20"/>
        <v>74.52</v>
      </c>
      <c r="K50" s="394">
        <f t="shared" si="20"/>
        <v>73.709999999999994</v>
      </c>
      <c r="L50" s="394">
        <f t="shared" si="20"/>
        <v>72.900000000000006</v>
      </c>
      <c r="M50" s="394">
        <f t="shared" si="21"/>
        <v>72.09</v>
      </c>
      <c r="N50" s="394">
        <f t="shared" si="21"/>
        <v>71.28</v>
      </c>
      <c r="O50" s="394">
        <f t="shared" si="21"/>
        <v>70.47</v>
      </c>
      <c r="P50" s="394">
        <f t="shared" si="21"/>
        <v>69.66</v>
      </c>
      <c r="Q50" s="394">
        <f t="shared" si="21"/>
        <v>68.849999999999994</v>
      </c>
      <c r="R50" s="394">
        <f t="shared" si="21"/>
        <v>68.039999999999992</v>
      </c>
      <c r="S50" s="394">
        <f t="shared" si="21"/>
        <v>67.23</v>
      </c>
      <c r="T50" s="394">
        <f t="shared" si="21"/>
        <v>66.42</v>
      </c>
      <c r="U50" s="394">
        <f t="shared" si="21"/>
        <v>65.61</v>
      </c>
      <c r="V50" s="394">
        <f t="shared" si="21"/>
        <v>64.8</v>
      </c>
      <c r="W50" s="394">
        <f t="shared" si="22"/>
        <v>63.99</v>
      </c>
      <c r="X50" s="394">
        <f t="shared" si="22"/>
        <v>63.18</v>
      </c>
      <c r="Y50" s="394">
        <f t="shared" si="22"/>
        <v>62.37</v>
      </c>
      <c r="Z50" s="394">
        <f t="shared" si="22"/>
        <v>61.56</v>
      </c>
      <c r="AA50" s="394">
        <f t="shared" si="22"/>
        <v>60.75</v>
      </c>
      <c r="AB50" s="394">
        <f t="shared" si="22"/>
        <v>59.94</v>
      </c>
      <c r="AC50" s="394">
        <f t="shared" si="22"/>
        <v>59.129999999999995</v>
      </c>
      <c r="AD50" s="394">
        <f t="shared" si="22"/>
        <v>58.319999999999993</v>
      </c>
      <c r="AE50" s="394">
        <f t="shared" si="22"/>
        <v>57.510000000000005</v>
      </c>
      <c r="AF50" s="394">
        <f t="shared" si="22"/>
        <v>56.7</v>
      </c>
      <c r="AG50" s="394">
        <f t="shared" si="23"/>
        <v>55.89</v>
      </c>
      <c r="AH50" s="394">
        <f t="shared" si="23"/>
        <v>55.08</v>
      </c>
      <c r="AI50" s="394">
        <f t="shared" si="23"/>
        <v>54.269999999999996</v>
      </c>
      <c r="AJ50" s="394">
        <f t="shared" si="23"/>
        <v>53.459999999999994</v>
      </c>
      <c r="AK50" s="394">
        <f t="shared" si="23"/>
        <v>52.650000000000006</v>
      </c>
      <c r="AL50" s="394">
        <f t="shared" si="23"/>
        <v>51.84</v>
      </c>
      <c r="AM50" s="394">
        <f t="shared" si="23"/>
        <v>51.03</v>
      </c>
      <c r="AN50" s="394">
        <f t="shared" si="23"/>
        <v>50.22</v>
      </c>
      <c r="AO50" s="394">
        <f t="shared" si="23"/>
        <v>49.41</v>
      </c>
      <c r="AP50" s="394">
        <f t="shared" si="23"/>
        <v>48.6</v>
      </c>
      <c r="AQ50" s="394">
        <f t="shared" si="24"/>
        <v>47.79</v>
      </c>
      <c r="AR50" s="394">
        <f t="shared" si="24"/>
        <v>46.980000000000004</v>
      </c>
      <c r="AS50" s="394">
        <f t="shared" si="24"/>
        <v>46.17</v>
      </c>
      <c r="AT50" s="394">
        <f t="shared" si="24"/>
        <v>45.36</v>
      </c>
      <c r="AU50" s="394">
        <f t="shared" si="24"/>
        <v>44.55</v>
      </c>
      <c r="AV50" s="394">
        <f t="shared" si="24"/>
        <v>43.739999999999995</v>
      </c>
      <c r="AW50" s="394">
        <f t="shared" si="24"/>
        <v>42.93</v>
      </c>
      <c r="AX50" s="394">
        <f t="shared" si="24"/>
        <v>42.120000000000005</v>
      </c>
      <c r="AY50" s="394">
        <f t="shared" si="24"/>
        <v>41.31</v>
      </c>
      <c r="AZ50" s="394">
        <f t="shared" si="24"/>
        <v>40.5</v>
      </c>
    </row>
    <row r="51" spans="1:52" s="390" customFormat="1" ht="14.1" customHeight="1" x14ac:dyDescent="0.25">
      <c r="A51" s="391"/>
      <c r="B51" s="392">
        <v>82</v>
      </c>
      <c r="C51" s="394">
        <f t="shared" ref="C51:L60" si="25">$B51-(C$2/100*$B51)</f>
        <v>81.180000000000007</v>
      </c>
      <c r="D51" s="394">
        <f t="shared" si="25"/>
        <v>80.36</v>
      </c>
      <c r="E51" s="394">
        <f t="shared" si="25"/>
        <v>79.540000000000006</v>
      </c>
      <c r="F51" s="394">
        <f t="shared" si="25"/>
        <v>78.72</v>
      </c>
      <c r="G51" s="394">
        <f t="shared" si="25"/>
        <v>77.900000000000006</v>
      </c>
      <c r="H51" s="394">
        <f t="shared" si="25"/>
        <v>77.08</v>
      </c>
      <c r="I51" s="394">
        <f t="shared" si="25"/>
        <v>76.260000000000005</v>
      </c>
      <c r="J51" s="394">
        <f t="shared" si="25"/>
        <v>75.44</v>
      </c>
      <c r="K51" s="394">
        <f t="shared" si="25"/>
        <v>74.62</v>
      </c>
      <c r="L51" s="394">
        <f t="shared" si="25"/>
        <v>73.8</v>
      </c>
      <c r="M51" s="394">
        <f t="shared" ref="M51:V60" si="26">$B51-(M$2/100*$B51)</f>
        <v>72.98</v>
      </c>
      <c r="N51" s="394">
        <f t="shared" si="26"/>
        <v>72.16</v>
      </c>
      <c r="O51" s="394">
        <f t="shared" si="26"/>
        <v>71.34</v>
      </c>
      <c r="P51" s="394">
        <f t="shared" si="26"/>
        <v>70.52</v>
      </c>
      <c r="Q51" s="394">
        <f t="shared" si="26"/>
        <v>69.7</v>
      </c>
      <c r="R51" s="394">
        <f t="shared" si="26"/>
        <v>68.88</v>
      </c>
      <c r="S51" s="394">
        <f t="shared" si="26"/>
        <v>68.06</v>
      </c>
      <c r="T51" s="394">
        <f t="shared" si="26"/>
        <v>67.239999999999995</v>
      </c>
      <c r="U51" s="394">
        <f t="shared" si="26"/>
        <v>66.42</v>
      </c>
      <c r="V51" s="394">
        <f t="shared" si="26"/>
        <v>65.599999999999994</v>
      </c>
      <c r="W51" s="394">
        <f t="shared" ref="W51:AF60" si="27">$B51-(W$2/100*$B51)</f>
        <v>64.78</v>
      </c>
      <c r="X51" s="394">
        <f t="shared" si="27"/>
        <v>63.96</v>
      </c>
      <c r="Y51" s="394">
        <f t="shared" si="27"/>
        <v>63.14</v>
      </c>
      <c r="Z51" s="394">
        <f t="shared" si="27"/>
        <v>62.32</v>
      </c>
      <c r="AA51" s="394">
        <f t="shared" si="27"/>
        <v>61.5</v>
      </c>
      <c r="AB51" s="394">
        <f t="shared" si="27"/>
        <v>60.68</v>
      </c>
      <c r="AC51" s="394">
        <f t="shared" si="27"/>
        <v>59.86</v>
      </c>
      <c r="AD51" s="394">
        <f t="shared" si="27"/>
        <v>59.04</v>
      </c>
      <c r="AE51" s="394">
        <f t="shared" si="27"/>
        <v>58.22</v>
      </c>
      <c r="AF51" s="394">
        <f t="shared" si="27"/>
        <v>57.400000000000006</v>
      </c>
      <c r="AG51" s="394">
        <f t="shared" ref="AG51:AP60" si="28">$B51-(AG$2/100*$B51)</f>
        <v>56.58</v>
      </c>
      <c r="AH51" s="394">
        <f t="shared" si="28"/>
        <v>55.76</v>
      </c>
      <c r="AI51" s="394">
        <f t="shared" si="28"/>
        <v>54.94</v>
      </c>
      <c r="AJ51" s="394">
        <f t="shared" si="28"/>
        <v>54.12</v>
      </c>
      <c r="AK51" s="394">
        <f t="shared" si="28"/>
        <v>53.3</v>
      </c>
      <c r="AL51" s="394">
        <f t="shared" si="28"/>
        <v>52.480000000000004</v>
      </c>
      <c r="AM51" s="394">
        <f t="shared" si="28"/>
        <v>51.66</v>
      </c>
      <c r="AN51" s="394">
        <f t="shared" si="28"/>
        <v>50.84</v>
      </c>
      <c r="AO51" s="394">
        <f t="shared" si="28"/>
        <v>50.019999999999996</v>
      </c>
      <c r="AP51" s="394">
        <f t="shared" si="28"/>
        <v>49.199999999999996</v>
      </c>
      <c r="AQ51" s="394">
        <f t="shared" ref="AQ51:AZ60" si="29">$B51-(AQ$2/100*$B51)</f>
        <v>48.38</v>
      </c>
      <c r="AR51" s="394">
        <f t="shared" si="29"/>
        <v>47.56</v>
      </c>
      <c r="AS51" s="394">
        <f t="shared" si="29"/>
        <v>46.74</v>
      </c>
      <c r="AT51" s="394">
        <f t="shared" si="29"/>
        <v>45.92</v>
      </c>
      <c r="AU51" s="394">
        <f t="shared" si="29"/>
        <v>45.1</v>
      </c>
      <c r="AV51" s="394">
        <f t="shared" si="29"/>
        <v>44.28</v>
      </c>
      <c r="AW51" s="394">
        <f t="shared" si="29"/>
        <v>43.46</v>
      </c>
      <c r="AX51" s="394">
        <f t="shared" si="29"/>
        <v>42.64</v>
      </c>
      <c r="AY51" s="394">
        <f t="shared" si="29"/>
        <v>41.82</v>
      </c>
      <c r="AZ51" s="394">
        <f t="shared" si="29"/>
        <v>41</v>
      </c>
    </row>
    <row r="52" spans="1:52" s="390" customFormat="1" ht="14.1" customHeight="1" x14ac:dyDescent="0.25">
      <c r="A52" s="391"/>
      <c r="B52" s="392">
        <v>83</v>
      </c>
      <c r="C52" s="394">
        <f t="shared" si="25"/>
        <v>82.17</v>
      </c>
      <c r="D52" s="394">
        <f t="shared" si="25"/>
        <v>81.34</v>
      </c>
      <c r="E52" s="394">
        <f t="shared" si="25"/>
        <v>80.510000000000005</v>
      </c>
      <c r="F52" s="394">
        <f t="shared" si="25"/>
        <v>79.680000000000007</v>
      </c>
      <c r="G52" s="394">
        <f t="shared" si="25"/>
        <v>78.849999999999994</v>
      </c>
      <c r="H52" s="394">
        <f t="shared" si="25"/>
        <v>78.02</v>
      </c>
      <c r="I52" s="394">
        <f t="shared" si="25"/>
        <v>77.19</v>
      </c>
      <c r="J52" s="394">
        <f t="shared" si="25"/>
        <v>76.36</v>
      </c>
      <c r="K52" s="394">
        <f t="shared" si="25"/>
        <v>75.53</v>
      </c>
      <c r="L52" s="394">
        <f t="shared" si="25"/>
        <v>74.7</v>
      </c>
      <c r="M52" s="394">
        <f>$B52-(M$2/100*$B52)</f>
        <v>73.87</v>
      </c>
      <c r="N52" s="394">
        <f t="shared" si="26"/>
        <v>73.040000000000006</v>
      </c>
      <c r="O52" s="394">
        <f t="shared" si="26"/>
        <v>72.209999999999994</v>
      </c>
      <c r="P52" s="394">
        <f t="shared" si="26"/>
        <v>71.38</v>
      </c>
      <c r="Q52" s="394">
        <f t="shared" si="26"/>
        <v>70.55</v>
      </c>
      <c r="R52" s="394">
        <f t="shared" si="26"/>
        <v>69.72</v>
      </c>
      <c r="S52" s="394">
        <f t="shared" si="26"/>
        <v>68.89</v>
      </c>
      <c r="T52" s="394">
        <f t="shared" si="26"/>
        <v>68.06</v>
      </c>
      <c r="U52" s="394">
        <f t="shared" si="26"/>
        <v>67.23</v>
      </c>
      <c r="V52" s="394">
        <f t="shared" si="26"/>
        <v>66.400000000000006</v>
      </c>
      <c r="W52" s="394">
        <f t="shared" si="27"/>
        <v>65.569999999999993</v>
      </c>
      <c r="X52" s="394">
        <f t="shared" si="27"/>
        <v>64.739999999999995</v>
      </c>
      <c r="Y52" s="394">
        <f t="shared" si="27"/>
        <v>63.91</v>
      </c>
      <c r="Z52" s="394">
        <f t="shared" si="27"/>
        <v>63.08</v>
      </c>
      <c r="AA52" s="394">
        <f t="shared" si="27"/>
        <v>62.25</v>
      </c>
      <c r="AB52" s="394">
        <f t="shared" si="27"/>
        <v>61.42</v>
      </c>
      <c r="AC52" s="394">
        <f t="shared" si="27"/>
        <v>60.59</v>
      </c>
      <c r="AD52" s="394">
        <f t="shared" si="27"/>
        <v>59.76</v>
      </c>
      <c r="AE52" s="394">
        <f t="shared" si="27"/>
        <v>58.930000000000007</v>
      </c>
      <c r="AF52" s="394">
        <f t="shared" si="27"/>
        <v>58.1</v>
      </c>
      <c r="AG52" s="394">
        <f t="shared" si="28"/>
        <v>57.269999999999996</v>
      </c>
      <c r="AH52" s="394">
        <f t="shared" si="28"/>
        <v>56.44</v>
      </c>
      <c r="AI52" s="394">
        <f t="shared" si="28"/>
        <v>55.61</v>
      </c>
      <c r="AJ52" s="394">
        <f t="shared" si="28"/>
        <v>54.78</v>
      </c>
      <c r="AK52" s="394">
        <f t="shared" si="28"/>
        <v>53.95</v>
      </c>
      <c r="AL52" s="394">
        <f t="shared" si="28"/>
        <v>53.120000000000005</v>
      </c>
      <c r="AM52" s="394">
        <f t="shared" si="28"/>
        <v>52.29</v>
      </c>
      <c r="AN52" s="394">
        <f t="shared" si="28"/>
        <v>51.46</v>
      </c>
      <c r="AO52" s="394">
        <f t="shared" si="28"/>
        <v>50.629999999999995</v>
      </c>
      <c r="AP52" s="394">
        <f t="shared" si="28"/>
        <v>49.8</v>
      </c>
      <c r="AQ52" s="394">
        <f t="shared" si="29"/>
        <v>48.97</v>
      </c>
      <c r="AR52" s="394">
        <f t="shared" si="29"/>
        <v>48.14</v>
      </c>
      <c r="AS52" s="394">
        <f t="shared" si="29"/>
        <v>47.31</v>
      </c>
      <c r="AT52" s="394">
        <f t="shared" si="29"/>
        <v>46.48</v>
      </c>
      <c r="AU52" s="394">
        <f t="shared" si="29"/>
        <v>45.65</v>
      </c>
      <c r="AV52" s="394">
        <f t="shared" si="29"/>
        <v>44.82</v>
      </c>
      <c r="AW52" s="394">
        <f t="shared" si="29"/>
        <v>43.99</v>
      </c>
      <c r="AX52" s="394">
        <f t="shared" si="29"/>
        <v>43.160000000000004</v>
      </c>
      <c r="AY52" s="394">
        <f t="shared" si="29"/>
        <v>42.33</v>
      </c>
      <c r="AZ52" s="394">
        <f t="shared" si="29"/>
        <v>41.5</v>
      </c>
    </row>
    <row r="53" spans="1:52" s="390" customFormat="1" ht="14.1" customHeight="1" x14ac:dyDescent="0.25">
      <c r="A53" s="391"/>
      <c r="B53" s="392">
        <v>84</v>
      </c>
      <c r="C53" s="394">
        <f t="shared" si="25"/>
        <v>83.16</v>
      </c>
      <c r="D53" s="394">
        <f t="shared" si="25"/>
        <v>82.32</v>
      </c>
      <c r="E53" s="394">
        <f t="shared" si="25"/>
        <v>81.48</v>
      </c>
      <c r="F53" s="394">
        <f t="shared" si="25"/>
        <v>80.64</v>
      </c>
      <c r="G53" s="394">
        <f t="shared" si="25"/>
        <v>79.8</v>
      </c>
      <c r="H53" s="394">
        <f t="shared" si="25"/>
        <v>78.959999999999994</v>
      </c>
      <c r="I53" s="394">
        <f t="shared" si="25"/>
        <v>78.12</v>
      </c>
      <c r="J53" s="394">
        <f t="shared" si="25"/>
        <v>77.28</v>
      </c>
      <c r="K53" s="394">
        <f t="shared" si="25"/>
        <v>76.44</v>
      </c>
      <c r="L53" s="394">
        <f t="shared" si="25"/>
        <v>75.599999999999994</v>
      </c>
      <c r="M53" s="394">
        <f t="shared" si="26"/>
        <v>74.760000000000005</v>
      </c>
      <c r="N53" s="394">
        <f t="shared" si="26"/>
        <v>73.92</v>
      </c>
      <c r="O53" s="394">
        <f t="shared" si="26"/>
        <v>73.08</v>
      </c>
      <c r="P53" s="394">
        <f t="shared" si="26"/>
        <v>72.239999999999995</v>
      </c>
      <c r="Q53" s="394">
        <f t="shared" si="26"/>
        <v>71.400000000000006</v>
      </c>
      <c r="R53" s="394">
        <f t="shared" si="26"/>
        <v>70.56</v>
      </c>
      <c r="S53" s="394">
        <f t="shared" si="26"/>
        <v>69.72</v>
      </c>
      <c r="T53" s="394">
        <f t="shared" si="26"/>
        <v>68.88</v>
      </c>
      <c r="U53" s="394">
        <f t="shared" si="26"/>
        <v>68.039999999999992</v>
      </c>
      <c r="V53" s="394">
        <f t="shared" si="26"/>
        <v>67.2</v>
      </c>
      <c r="W53" s="394">
        <f t="shared" si="27"/>
        <v>66.36</v>
      </c>
      <c r="X53" s="394">
        <f t="shared" si="27"/>
        <v>65.52</v>
      </c>
      <c r="Y53" s="394">
        <f t="shared" si="27"/>
        <v>64.680000000000007</v>
      </c>
      <c r="Z53" s="394">
        <f t="shared" si="27"/>
        <v>63.84</v>
      </c>
      <c r="AA53" s="394">
        <f t="shared" si="27"/>
        <v>63</v>
      </c>
      <c r="AB53" s="394">
        <f t="shared" si="27"/>
        <v>62.16</v>
      </c>
      <c r="AC53" s="394">
        <f t="shared" si="27"/>
        <v>61.32</v>
      </c>
      <c r="AD53" s="394">
        <f t="shared" si="27"/>
        <v>60.48</v>
      </c>
      <c r="AE53" s="394">
        <f t="shared" si="27"/>
        <v>59.64</v>
      </c>
      <c r="AF53" s="394">
        <f t="shared" si="27"/>
        <v>58.8</v>
      </c>
      <c r="AG53" s="394">
        <f t="shared" si="28"/>
        <v>57.96</v>
      </c>
      <c r="AH53" s="394">
        <f t="shared" si="28"/>
        <v>57.120000000000005</v>
      </c>
      <c r="AI53" s="394">
        <f t="shared" si="28"/>
        <v>56.28</v>
      </c>
      <c r="AJ53" s="394">
        <f t="shared" si="28"/>
        <v>55.44</v>
      </c>
      <c r="AK53" s="394">
        <f t="shared" si="28"/>
        <v>54.6</v>
      </c>
      <c r="AL53" s="394">
        <f t="shared" si="28"/>
        <v>53.760000000000005</v>
      </c>
      <c r="AM53" s="394">
        <f t="shared" si="28"/>
        <v>52.92</v>
      </c>
      <c r="AN53" s="394">
        <f t="shared" si="28"/>
        <v>52.08</v>
      </c>
      <c r="AO53" s="394">
        <f t="shared" si="28"/>
        <v>51.24</v>
      </c>
      <c r="AP53" s="394">
        <f t="shared" si="28"/>
        <v>50.4</v>
      </c>
      <c r="AQ53" s="394">
        <f t="shared" si="29"/>
        <v>49.56</v>
      </c>
      <c r="AR53" s="394">
        <f t="shared" si="29"/>
        <v>48.72</v>
      </c>
      <c r="AS53" s="394">
        <f t="shared" si="29"/>
        <v>47.88</v>
      </c>
      <c r="AT53" s="394">
        <f t="shared" si="29"/>
        <v>47.04</v>
      </c>
      <c r="AU53" s="394">
        <f t="shared" si="29"/>
        <v>46.199999999999996</v>
      </c>
      <c r="AV53" s="394">
        <f t="shared" si="29"/>
        <v>45.36</v>
      </c>
      <c r="AW53" s="394">
        <f t="shared" si="29"/>
        <v>44.52</v>
      </c>
      <c r="AX53" s="394">
        <f t="shared" si="29"/>
        <v>43.68</v>
      </c>
      <c r="AY53" s="394">
        <f t="shared" si="29"/>
        <v>42.84</v>
      </c>
      <c r="AZ53" s="394">
        <f t="shared" si="29"/>
        <v>42</v>
      </c>
    </row>
    <row r="54" spans="1:52" s="390" customFormat="1" ht="14.1" customHeight="1" x14ac:dyDescent="0.25">
      <c r="A54" s="391"/>
      <c r="B54" s="392">
        <v>85</v>
      </c>
      <c r="C54" s="394">
        <f t="shared" si="25"/>
        <v>84.15</v>
      </c>
      <c r="D54" s="394">
        <f t="shared" si="25"/>
        <v>83.3</v>
      </c>
      <c r="E54" s="394">
        <f t="shared" si="25"/>
        <v>82.45</v>
      </c>
      <c r="F54" s="394">
        <f t="shared" si="25"/>
        <v>81.599999999999994</v>
      </c>
      <c r="G54" s="394">
        <f t="shared" si="25"/>
        <v>80.75</v>
      </c>
      <c r="H54" s="394">
        <f t="shared" si="25"/>
        <v>79.900000000000006</v>
      </c>
      <c r="I54" s="394">
        <f t="shared" si="25"/>
        <v>79.05</v>
      </c>
      <c r="J54" s="394">
        <f t="shared" si="25"/>
        <v>78.2</v>
      </c>
      <c r="K54" s="394">
        <f t="shared" si="25"/>
        <v>77.349999999999994</v>
      </c>
      <c r="L54" s="394">
        <f t="shared" si="25"/>
        <v>76.5</v>
      </c>
      <c r="M54" s="394">
        <f t="shared" si="26"/>
        <v>75.650000000000006</v>
      </c>
      <c r="N54" s="394">
        <f t="shared" si="26"/>
        <v>74.8</v>
      </c>
      <c r="O54" s="394">
        <f t="shared" si="26"/>
        <v>73.95</v>
      </c>
      <c r="P54" s="394">
        <f t="shared" si="26"/>
        <v>73.099999999999994</v>
      </c>
      <c r="Q54" s="394">
        <f t="shared" si="26"/>
        <v>72.25</v>
      </c>
      <c r="R54" s="394">
        <f t="shared" si="26"/>
        <v>71.400000000000006</v>
      </c>
      <c r="S54" s="394">
        <f t="shared" si="26"/>
        <v>70.55</v>
      </c>
      <c r="T54" s="394">
        <f t="shared" si="26"/>
        <v>69.7</v>
      </c>
      <c r="U54" s="394">
        <f t="shared" si="26"/>
        <v>68.849999999999994</v>
      </c>
      <c r="V54" s="394">
        <f t="shared" si="26"/>
        <v>68</v>
      </c>
      <c r="W54" s="394">
        <f t="shared" si="27"/>
        <v>67.150000000000006</v>
      </c>
      <c r="X54" s="394">
        <f t="shared" si="27"/>
        <v>66.3</v>
      </c>
      <c r="Y54" s="394">
        <f t="shared" si="27"/>
        <v>65.45</v>
      </c>
      <c r="Z54" s="394">
        <f t="shared" si="27"/>
        <v>64.599999999999994</v>
      </c>
      <c r="AA54" s="394">
        <f t="shared" si="27"/>
        <v>63.75</v>
      </c>
      <c r="AB54" s="394">
        <f t="shared" si="27"/>
        <v>62.9</v>
      </c>
      <c r="AC54" s="394">
        <f t="shared" si="27"/>
        <v>62.05</v>
      </c>
      <c r="AD54" s="394">
        <f t="shared" si="27"/>
        <v>61.2</v>
      </c>
      <c r="AE54" s="394">
        <f t="shared" si="27"/>
        <v>60.35</v>
      </c>
      <c r="AF54" s="394">
        <f t="shared" si="27"/>
        <v>59.5</v>
      </c>
      <c r="AG54" s="394">
        <f t="shared" si="28"/>
        <v>58.65</v>
      </c>
      <c r="AH54" s="394">
        <f t="shared" si="28"/>
        <v>57.8</v>
      </c>
      <c r="AI54" s="394">
        <f t="shared" si="28"/>
        <v>56.95</v>
      </c>
      <c r="AJ54" s="394">
        <f t="shared" si="28"/>
        <v>56.099999999999994</v>
      </c>
      <c r="AK54" s="394">
        <f t="shared" si="28"/>
        <v>55.25</v>
      </c>
      <c r="AL54" s="394">
        <f t="shared" si="28"/>
        <v>54.400000000000006</v>
      </c>
      <c r="AM54" s="394">
        <f t="shared" si="28"/>
        <v>53.55</v>
      </c>
      <c r="AN54" s="394">
        <f t="shared" si="28"/>
        <v>52.7</v>
      </c>
      <c r="AO54" s="394">
        <f t="shared" si="28"/>
        <v>51.85</v>
      </c>
      <c r="AP54" s="394">
        <f t="shared" si="28"/>
        <v>51</v>
      </c>
      <c r="AQ54" s="394">
        <f t="shared" si="29"/>
        <v>50.15</v>
      </c>
      <c r="AR54" s="394">
        <f t="shared" si="29"/>
        <v>49.300000000000004</v>
      </c>
      <c r="AS54" s="394">
        <f t="shared" si="29"/>
        <v>48.45</v>
      </c>
      <c r="AT54" s="394">
        <f t="shared" si="29"/>
        <v>47.6</v>
      </c>
      <c r="AU54" s="394">
        <f t="shared" si="29"/>
        <v>46.75</v>
      </c>
      <c r="AV54" s="394">
        <f t="shared" si="29"/>
        <v>45.9</v>
      </c>
      <c r="AW54" s="394">
        <f t="shared" si="29"/>
        <v>45.050000000000004</v>
      </c>
      <c r="AX54" s="394">
        <f t="shared" si="29"/>
        <v>44.2</v>
      </c>
      <c r="AY54" s="394">
        <f t="shared" si="29"/>
        <v>43.35</v>
      </c>
      <c r="AZ54" s="394">
        <f t="shared" si="29"/>
        <v>42.5</v>
      </c>
    </row>
    <row r="55" spans="1:52" s="390" customFormat="1" ht="14.1" customHeight="1" x14ac:dyDescent="0.25">
      <c r="A55" s="391"/>
      <c r="B55" s="392">
        <v>86</v>
      </c>
      <c r="C55" s="394">
        <f t="shared" si="25"/>
        <v>85.14</v>
      </c>
      <c r="D55" s="394">
        <f t="shared" si="25"/>
        <v>84.28</v>
      </c>
      <c r="E55" s="394">
        <f t="shared" si="25"/>
        <v>83.42</v>
      </c>
      <c r="F55" s="394">
        <f t="shared" si="25"/>
        <v>82.56</v>
      </c>
      <c r="G55" s="394">
        <f t="shared" si="25"/>
        <v>81.7</v>
      </c>
      <c r="H55" s="394">
        <f t="shared" si="25"/>
        <v>80.84</v>
      </c>
      <c r="I55" s="394">
        <f t="shared" si="25"/>
        <v>79.98</v>
      </c>
      <c r="J55" s="394">
        <f t="shared" si="25"/>
        <v>79.12</v>
      </c>
      <c r="K55" s="394">
        <f t="shared" si="25"/>
        <v>78.260000000000005</v>
      </c>
      <c r="L55" s="394">
        <f t="shared" si="25"/>
        <v>77.400000000000006</v>
      </c>
      <c r="M55" s="394">
        <f t="shared" si="26"/>
        <v>76.539999999999992</v>
      </c>
      <c r="N55" s="394">
        <f t="shared" si="26"/>
        <v>75.680000000000007</v>
      </c>
      <c r="O55" s="394">
        <f t="shared" si="26"/>
        <v>74.819999999999993</v>
      </c>
      <c r="P55" s="394">
        <f t="shared" si="26"/>
        <v>73.959999999999994</v>
      </c>
      <c r="Q55" s="394">
        <f t="shared" si="26"/>
        <v>73.099999999999994</v>
      </c>
      <c r="R55" s="394">
        <f t="shared" si="26"/>
        <v>72.239999999999995</v>
      </c>
      <c r="S55" s="394">
        <f t="shared" si="26"/>
        <v>71.38</v>
      </c>
      <c r="T55" s="394">
        <f t="shared" si="26"/>
        <v>70.52</v>
      </c>
      <c r="U55" s="394">
        <f t="shared" si="26"/>
        <v>69.66</v>
      </c>
      <c r="V55" s="394">
        <f t="shared" si="26"/>
        <v>68.8</v>
      </c>
      <c r="W55" s="394">
        <f t="shared" si="27"/>
        <v>67.94</v>
      </c>
      <c r="X55" s="394">
        <f t="shared" si="27"/>
        <v>67.08</v>
      </c>
      <c r="Y55" s="394">
        <f t="shared" si="27"/>
        <v>66.22</v>
      </c>
      <c r="Z55" s="394">
        <f t="shared" si="27"/>
        <v>65.36</v>
      </c>
      <c r="AA55" s="394">
        <f t="shared" si="27"/>
        <v>64.5</v>
      </c>
      <c r="AB55" s="394">
        <f t="shared" si="27"/>
        <v>63.64</v>
      </c>
      <c r="AC55" s="394">
        <f t="shared" si="27"/>
        <v>62.78</v>
      </c>
      <c r="AD55" s="394">
        <f t="shared" si="27"/>
        <v>61.92</v>
      </c>
      <c r="AE55" s="394">
        <f t="shared" si="27"/>
        <v>61.06</v>
      </c>
      <c r="AF55" s="394">
        <f t="shared" si="27"/>
        <v>60.2</v>
      </c>
      <c r="AG55" s="394">
        <f t="shared" si="28"/>
        <v>59.34</v>
      </c>
      <c r="AH55" s="394">
        <f t="shared" si="28"/>
        <v>58.480000000000004</v>
      </c>
      <c r="AI55" s="394">
        <f t="shared" si="28"/>
        <v>57.62</v>
      </c>
      <c r="AJ55" s="394">
        <f t="shared" si="28"/>
        <v>56.76</v>
      </c>
      <c r="AK55" s="394">
        <f t="shared" si="28"/>
        <v>55.900000000000006</v>
      </c>
      <c r="AL55" s="394">
        <f t="shared" si="28"/>
        <v>55.040000000000006</v>
      </c>
      <c r="AM55" s="394">
        <f t="shared" si="28"/>
        <v>54.18</v>
      </c>
      <c r="AN55" s="394">
        <f t="shared" si="28"/>
        <v>53.32</v>
      </c>
      <c r="AO55" s="394">
        <f t="shared" si="28"/>
        <v>52.46</v>
      </c>
      <c r="AP55" s="394">
        <f t="shared" si="28"/>
        <v>51.6</v>
      </c>
      <c r="AQ55" s="394">
        <f t="shared" si="29"/>
        <v>50.74</v>
      </c>
      <c r="AR55" s="394">
        <f t="shared" si="29"/>
        <v>49.88</v>
      </c>
      <c r="AS55" s="394">
        <f t="shared" si="29"/>
        <v>49.02</v>
      </c>
      <c r="AT55" s="394">
        <f t="shared" si="29"/>
        <v>48.16</v>
      </c>
      <c r="AU55" s="394">
        <f t="shared" si="29"/>
        <v>47.3</v>
      </c>
      <c r="AV55" s="394">
        <f t="shared" si="29"/>
        <v>46.44</v>
      </c>
      <c r="AW55" s="394">
        <f t="shared" si="29"/>
        <v>45.580000000000005</v>
      </c>
      <c r="AX55" s="394">
        <f t="shared" si="29"/>
        <v>44.72</v>
      </c>
      <c r="AY55" s="394">
        <f t="shared" si="29"/>
        <v>43.86</v>
      </c>
      <c r="AZ55" s="394">
        <f t="shared" si="29"/>
        <v>43</v>
      </c>
    </row>
    <row r="56" spans="1:52" s="390" customFormat="1" ht="14.1" customHeight="1" x14ac:dyDescent="0.25">
      <c r="A56" s="391"/>
      <c r="B56" s="392">
        <v>87</v>
      </c>
      <c r="C56" s="394">
        <f t="shared" si="25"/>
        <v>86.13</v>
      </c>
      <c r="D56" s="394">
        <f t="shared" si="25"/>
        <v>85.26</v>
      </c>
      <c r="E56" s="394">
        <f t="shared" si="25"/>
        <v>84.39</v>
      </c>
      <c r="F56" s="394">
        <f t="shared" si="25"/>
        <v>83.52</v>
      </c>
      <c r="G56" s="394">
        <f t="shared" si="25"/>
        <v>82.65</v>
      </c>
      <c r="H56" s="394">
        <f t="shared" si="25"/>
        <v>81.78</v>
      </c>
      <c r="I56" s="394">
        <f t="shared" si="25"/>
        <v>80.91</v>
      </c>
      <c r="J56" s="394">
        <f t="shared" si="25"/>
        <v>80.040000000000006</v>
      </c>
      <c r="K56" s="394">
        <f t="shared" si="25"/>
        <v>79.17</v>
      </c>
      <c r="L56" s="394">
        <f t="shared" si="25"/>
        <v>78.3</v>
      </c>
      <c r="M56" s="394">
        <f t="shared" si="26"/>
        <v>77.430000000000007</v>
      </c>
      <c r="N56" s="394">
        <f t="shared" si="26"/>
        <v>76.56</v>
      </c>
      <c r="O56" s="394">
        <f t="shared" si="26"/>
        <v>75.69</v>
      </c>
      <c r="P56" s="394">
        <f t="shared" si="26"/>
        <v>74.819999999999993</v>
      </c>
      <c r="Q56" s="394">
        <f t="shared" si="26"/>
        <v>73.95</v>
      </c>
      <c r="R56" s="394">
        <f t="shared" si="26"/>
        <v>73.08</v>
      </c>
      <c r="S56" s="394">
        <f t="shared" si="26"/>
        <v>72.209999999999994</v>
      </c>
      <c r="T56" s="394">
        <f t="shared" si="26"/>
        <v>71.34</v>
      </c>
      <c r="U56" s="394">
        <f t="shared" si="26"/>
        <v>70.47</v>
      </c>
      <c r="V56" s="394">
        <f t="shared" si="26"/>
        <v>69.599999999999994</v>
      </c>
      <c r="W56" s="394">
        <f t="shared" si="27"/>
        <v>68.73</v>
      </c>
      <c r="X56" s="394">
        <f t="shared" si="27"/>
        <v>67.86</v>
      </c>
      <c r="Y56" s="394">
        <f t="shared" si="27"/>
        <v>66.989999999999995</v>
      </c>
      <c r="Z56" s="394">
        <f t="shared" si="27"/>
        <v>66.12</v>
      </c>
      <c r="AA56" s="394">
        <f t="shared" si="27"/>
        <v>65.25</v>
      </c>
      <c r="AB56" s="394">
        <f t="shared" si="27"/>
        <v>64.38</v>
      </c>
      <c r="AC56" s="394">
        <f t="shared" si="27"/>
        <v>63.51</v>
      </c>
      <c r="AD56" s="394">
        <f t="shared" si="27"/>
        <v>62.64</v>
      </c>
      <c r="AE56" s="394">
        <f t="shared" si="27"/>
        <v>61.77</v>
      </c>
      <c r="AF56" s="394">
        <f t="shared" si="27"/>
        <v>60.900000000000006</v>
      </c>
      <c r="AG56" s="394">
        <f t="shared" si="28"/>
        <v>60.03</v>
      </c>
      <c r="AH56" s="394">
        <f t="shared" si="28"/>
        <v>59.16</v>
      </c>
      <c r="AI56" s="394">
        <f t="shared" si="28"/>
        <v>58.29</v>
      </c>
      <c r="AJ56" s="394">
        <f t="shared" si="28"/>
        <v>57.42</v>
      </c>
      <c r="AK56" s="394">
        <f t="shared" si="28"/>
        <v>56.55</v>
      </c>
      <c r="AL56" s="394">
        <f t="shared" si="28"/>
        <v>55.68</v>
      </c>
      <c r="AM56" s="394">
        <f t="shared" si="28"/>
        <v>54.81</v>
      </c>
      <c r="AN56" s="394">
        <f t="shared" si="28"/>
        <v>53.94</v>
      </c>
      <c r="AO56" s="394">
        <f t="shared" si="28"/>
        <v>53.07</v>
      </c>
      <c r="AP56" s="394">
        <f t="shared" si="28"/>
        <v>52.199999999999996</v>
      </c>
      <c r="AQ56" s="394">
        <f t="shared" si="29"/>
        <v>51.330000000000005</v>
      </c>
      <c r="AR56" s="394">
        <f t="shared" si="29"/>
        <v>50.46</v>
      </c>
      <c r="AS56" s="394">
        <f t="shared" si="29"/>
        <v>49.59</v>
      </c>
      <c r="AT56" s="394">
        <f t="shared" si="29"/>
        <v>48.72</v>
      </c>
      <c r="AU56" s="394">
        <f t="shared" si="29"/>
        <v>47.85</v>
      </c>
      <c r="AV56" s="394">
        <f t="shared" si="29"/>
        <v>46.98</v>
      </c>
      <c r="AW56" s="394">
        <f t="shared" si="29"/>
        <v>46.11</v>
      </c>
      <c r="AX56" s="394">
        <f t="shared" si="29"/>
        <v>45.24</v>
      </c>
      <c r="AY56" s="394">
        <f t="shared" si="29"/>
        <v>44.37</v>
      </c>
      <c r="AZ56" s="394">
        <f t="shared" si="29"/>
        <v>43.5</v>
      </c>
    </row>
    <row r="57" spans="1:52" s="390" customFormat="1" ht="14.1" customHeight="1" x14ac:dyDescent="0.25">
      <c r="A57" s="391"/>
      <c r="B57" s="392">
        <v>88</v>
      </c>
      <c r="C57" s="394">
        <f t="shared" si="25"/>
        <v>87.12</v>
      </c>
      <c r="D57" s="394">
        <f t="shared" si="25"/>
        <v>86.24</v>
      </c>
      <c r="E57" s="394">
        <f t="shared" si="25"/>
        <v>85.36</v>
      </c>
      <c r="F57" s="394">
        <f t="shared" si="25"/>
        <v>84.48</v>
      </c>
      <c r="G57" s="394">
        <f t="shared" si="25"/>
        <v>83.6</v>
      </c>
      <c r="H57" s="394">
        <f t="shared" si="25"/>
        <v>82.72</v>
      </c>
      <c r="I57" s="394">
        <f t="shared" si="25"/>
        <v>81.84</v>
      </c>
      <c r="J57" s="394">
        <f t="shared" si="25"/>
        <v>80.959999999999994</v>
      </c>
      <c r="K57" s="394">
        <f t="shared" si="25"/>
        <v>80.08</v>
      </c>
      <c r="L57" s="394">
        <f t="shared" si="25"/>
        <v>79.2</v>
      </c>
      <c r="M57" s="394">
        <f t="shared" si="26"/>
        <v>78.319999999999993</v>
      </c>
      <c r="N57" s="394">
        <f t="shared" si="26"/>
        <v>77.44</v>
      </c>
      <c r="O57" s="394">
        <f t="shared" si="26"/>
        <v>76.56</v>
      </c>
      <c r="P57" s="394">
        <f t="shared" si="26"/>
        <v>75.680000000000007</v>
      </c>
      <c r="Q57" s="394">
        <f t="shared" si="26"/>
        <v>74.8</v>
      </c>
      <c r="R57" s="394">
        <f t="shared" si="26"/>
        <v>73.92</v>
      </c>
      <c r="S57" s="394">
        <f t="shared" si="26"/>
        <v>73.039999999999992</v>
      </c>
      <c r="T57" s="394">
        <f t="shared" si="26"/>
        <v>72.16</v>
      </c>
      <c r="U57" s="394">
        <f t="shared" si="26"/>
        <v>71.28</v>
      </c>
      <c r="V57" s="394">
        <f t="shared" si="26"/>
        <v>70.400000000000006</v>
      </c>
      <c r="W57" s="394">
        <f t="shared" si="27"/>
        <v>69.52</v>
      </c>
      <c r="X57" s="394">
        <f t="shared" si="27"/>
        <v>68.64</v>
      </c>
      <c r="Y57" s="394">
        <f t="shared" si="27"/>
        <v>67.759999999999991</v>
      </c>
      <c r="Z57" s="394">
        <f t="shared" si="27"/>
        <v>66.88</v>
      </c>
      <c r="AA57" s="394">
        <f t="shared" si="27"/>
        <v>66</v>
      </c>
      <c r="AB57" s="394">
        <f t="shared" si="27"/>
        <v>65.12</v>
      </c>
      <c r="AC57" s="394">
        <f t="shared" si="27"/>
        <v>64.239999999999995</v>
      </c>
      <c r="AD57" s="394">
        <f t="shared" si="27"/>
        <v>63.36</v>
      </c>
      <c r="AE57" s="394">
        <f t="shared" si="27"/>
        <v>62.480000000000004</v>
      </c>
      <c r="AF57" s="394">
        <f t="shared" si="27"/>
        <v>61.6</v>
      </c>
      <c r="AG57" s="394">
        <f t="shared" si="28"/>
        <v>60.72</v>
      </c>
      <c r="AH57" s="394">
        <f t="shared" si="28"/>
        <v>59.84</v>
      </c>
      <c r="AI57" s="394">
        <f t="shared" si="28"/>
        <v>58.959999999999994</v>
      </c>
      <c r="AJ57" s="394">
        <f t="shared" si="28"/>
        <v>58.08</v>
      </c>
      <c r="AK57" s="394">
        <f t="shared" si="28"/>
        <v>57.2</v>
      </c>
      <c r="AL57" s="394">
        <f t="shared" si="28"/>
        <v>56.32</v>
      </c>
      <c r="AM57" s="394">
        <f t="shared" si="28"/>
        <v>55.44</v>
      </c>
      <c r="AN57" s="394">
        <f t="shared" si="28"/>
        <v>54.56</v>
      </c>
      <c r="AO57" s="394">
        <f t="shared" si="28"/>
        <v>53.68</v>
      </c>
      <c r="AP57" s="394">
        <f t="shared" si="28"/>
        <v>52.8</v>
      </c>
      <c r="AQ57" s="394">
        <f t="shared" si="29"/>
        <v>51.92</v>
      </c>
      <c r="AR57" s="394">
        <f t="shared" si="29"/>
        <v>51.04</v>
      </c>
      <c r="AS57" s="394">
        <f t="shared" si="29"/>
        <v>50.160000000000004</v>
      </c>
      <c r="AT57" s="394">
        <f t="shared" si="29"/>
        <v>49.28</v>
      </c>
      <c r="AU57" s="394">
        <f t="shared" si="29"/>
        <v>48.4</v>
      </c>
      <c r="AV57" s="394">
        <f t="shared" si="29"/>
        <v>47.519999999999996</v>
      </c>
      <c r="AW57" s="394">
        <f t="shared" si="29"/>
        <v>46.64</v>
      </c>
      <c r="AX57" s="394">
        <f t="shared" si="29"/>
        <v>45.760000000000005</v>
      </c>
      <c r="AY57" s="394">
        <f t="shared" si="29"/>
        <v>44.88</v>
      </c>
      <c r="AZ57" s="394">
        <f t="shared" si="29"/>
        <v>44</v>
      </c>
    </row>
    <row r="58" spans="1:52" s="390" customFormat="1" ht="14.1" customHeight="1" x14ac:dyDescent="0.25">
      <c r="A58" s="391"/>
      <c r="B58" s="392">
        <v>89</v>
      </c>
      <c r="C58" s="394">
        <f t="shared" si="25"/>
        <v>88.11</v>
      </c>
      <c r="D58" s="394">
        <f t="shared" si="25"/>
        <v>87.22</v>
      </c>
      <c r="E58" s="394">
        <f t="shared" si="25"/>
        <v>86.33</v>
      </c>
      <c r="F58" s="394">
        <f t="shared" si="25"/>
        <v>85.44</v>
      </c>
      <c r="G58" s="394">
        <f t="shared" si="25"/>
        <v>84.55</v>
      </c>
      <c r="H58" s="394">
        <f t="shared" si="25"/>
        <v>83.66</v>
      </c>
      <c r="I58" s="394">
        <f t="shared" si="25"/>
        <v>82.77</v>
      </c>
      <c r="J58" s="394">
        <f t="shared" si="25"/>
        <v>81.88</v>
      </c>
      <c r="K58" s="394">
        <f t="shared" si="25"/>
        <v>80.989999999999995</v>
      </c>
      <c r="L58" s="394">
        <f t="shared" si="25"/>
        <v>80.099999999999994</v>
      </c>
      <c r="M58" s="394">
        <f t="shared" si="26"/>
        <v>79.209999999999994</v>
      </c>
      <c r="N58" s="394">
        <f t="shared" si="26"/>
        <v>78.319999999999993</v>
      </c>
      <c r="O58" s="394">
        <f t="shared" si="26"/>
        <v>77.430000000000007</v>
      </c>
      <c r="P58" s="394">
        <f t="shared" si="26"/>
        <v>76.539999999999992</v>
      </c>
      <c r="Q58" s="394">
        <f t="shared" si="26"/>
        <v>75.650000000000006</v>
      </c>
      <c r="R58" s="394">
        <f t="shared" si="26"/>
        <v>74.760000000000005</v>
      </c>
      <c r="S58" s="394">
        <f t="shared" si="26"/>
        <v>73.87</v>
      </c>
      <c r="T58" s="394">
        <f t="shared" si="26"/>
        <v>72.98</v>
      </c>
      <c r="U58" s="394">
        <f t="shared" si="26"/>
        <v>72.09</v>
      </c>
      <c r="V58" s="394">
        <f t="shared" si="26"/>
        <v>71.2</v>
      </c>
      <c r="W58" s="394">
        <f t="shared" si="27"/>
        <v>70.31</v>
      </c>
      <c r="X58" s="394">
        <f t="shared" si="27"/>
        <v>69.42</v>
      </c>
      <c r="Y58" s="394">
        <f t="shared" si="27"/>
        <v>68.53</v>
      </c>
      <c r="Z58" s="394">
        <f t="shared" si="27"/>
        <v>67.64</v>
      </c>
      <c r="AA58" s="394">
        <f t="shared" si="27"/>
        <v>66.75</v>
      </c>
      <c r="AB58" s="394">
        <f t="shared" si="27"/>
        <v>65.86</v>
      </c>
      <c r="AC58" s="394">
        <f t="shared" si="27"/>
        <v>64.97</v>
      </c>
      <c r="AD58" s="394">
        <f t="shared" si="27"/>
        <v>64.08</v>
      </c>
      <c r="AE58" s="394">
        <f t="shared" si="27"/>
        <v>63.19</v>
      </c>
      <c r="AF58" s="394">
        <f t="shared" si="27"/>
        <v>62.3</v>
      </c>
      <c r="AG58" s="394">
        <f t="shared" si="28"/>
        <v>61.41</v>
      </c>
      <c r="AH58" s="394">
        <f t="shared" si="28"/>
        <v>60.519999999999996</v>
      </c>
      <c r="AI58" s="394">
        <f t="shared" si="28"/>
        <v>59.629999999999995</v>
      </c>
      <c r="AJ58" s="394">
        <f t="shared" si="28"/>
        <v>58.739999999999995</v>
      </c>
      <c r="AK58" s="394">
        <f t="shared" si="28"/>
        <v>57.85</v>
      </c>
      <c r="AL58" s="394">
        <f t="shared" si="28"/>
        <v>56.96</v>
      </c>
      <c r="AM58" s="394">
        <f t="shared" si="28"/>
        <v>56.07</v>
      </c>
      <c r="AN58" s="394">
        <f t="shared" si="28"/>
        <v>55.18</v>
      </c>
      <c r="AO58" s="394">
        <f t="shared" si="28"/>
        <v>54.29</v>
      </c>
      <c r="AP58" s="394">
        <f t="shared" si="28"/>
        <v>53.4</v>
      </c>
      <c r="AQ58" s="394">
        <f t="shared" si="29"/>
        <v>52.510000000000005</v>
      </c>
      <c r="AR58" s="394">
        <f t="shared" si="29"/>
        <v>51.620000000000005</v>
      </c>
      <c r="AS58" s="394">
        <f t="shared" si="29"/>
        <v>50.730000000000004</v>
      </c>
      <c r="AT58" s="394">
        <f t="shared" si="29"/>
        <v>49.839999999999996</v>
      </c>
      <c r="AU58" s="394">
        <f t="shared" si="29"/>
        <v>48.949999999999996</v>
      </c>
      <c r="AV58" s="394">
        <f t="shared" si="29"/>
        <v>48.059999999999995</v>
      </c>
      <c r="AW58" s="394">
        <f t="shared" si="29"/>
        <v>47.17</v>
      </c>
      <c r="AX58" s="394">
        <f t="shared" si="29"/>
        <v>46.28</v>
      </c>
      <c r="AY58" s="394">
        <f t="shared" si="29"/>
        <v>45.39</v>
      </c>
      <c r="AZ58" s="394">
        <f t="shared" si="29"/>
        <v>44.5</v>
      </c>
    </row>
    <row r="59" spans="1:52" s="390" customFormat="1" ht="14.1" customHeight="1" x14ac:dyDescent="0.25">
      <c r="A59" s="391"/>
      <c r="B59" s="392">
        <v>90</v>
      </c>
      <c r="C59" s="393">
        <f t="shared" si="25"/>
        <v>89.1</v>
      </c>
      <c r="D59" s="393">
        <f t="shared" si="25"/>
        <v>88.2</v>
      </c>
      <c r="E59" s="393">
        <f t="shared" si="25"/>
        <v>87.3</v>
      </c>
      <c r="F59" s="393">
        <f t="shared" si="25"/>
        <v>86.4</v>
      </c>
      <c r="G59" s="393">
        <f t="shared" si="25"/>
        <v>85.5</v>
      </c>
      <c r="H59" s="393">
        <f t="shared" si="25"/>
        <v>84.6</v>
      </c>
      <c r="I59" s="393">
        <f t="shared" si="25"/>
        <v>83.7</v>
      </c>
      <c r="J59" s="393">
        <f t="shared" si="25"/>
        <v>82.8</v>
      </c>
      <c r="K59" s="393">
        <f t="shared" si="25"/>
        <v>81.900000000000006</v>
      </c>
      <c r="L59" s="393">
        <f t="shared" si="25"/>
        <v>81</v>
      </c>
      <c r="M59" s="393">
        <f t="shared" si="26"/>
        <v>80.099999999999994</v>
      </c>
      <c r="N59" s="393">
        <f t="shared" si="26"/>
        <v>79.2</v>
      </c>
      <c r="O59" s="393">
        <f t="shared" si="26"/>
        <v>78.3</v>
      </c>
      <c r="P59" s="393">
        <f t="shared" si="26"/>
        <v>77.400000000000006</v>
      </c>
      <c r="Q59" s="393">
        <f t="shared" si="26"/>
        <v>76.5</v>
      </c>
      <c r="R59" s="393">
        <f t="shared" si="26"/>
        <v>75.599999999999994</v>
      </c>
      <c r="S59" s="393">
        <f t="shared" si="26"/>
        <v>74.7</v>
      </c>
      <c r="T59" s="393">
        <f t="shared" si="26"/>
        <v>73.8</v>
      </c>
      <c r="U59" s="393">
        <f t="shared" si="26"/>
        <v>72.900000000000006</v>
      </c>
      <c r="V59" s="393">
        <f t="shared" si="26"/>
        <v>72</v>
      </c>
      <c r="W59" s="393">
        <f t="shared" si="27"/>
        <v>71.099999999999994</v>
      </c>
      <c r="X59" s="393">
        <f t="shared" si="27"/>
        <v>70.2</v>
      </c>
      <c r="Y59" s="393">
        <f t="shared" si="27"/>
        <v>69.3</v>
      </c>
      <c r="Z59" s="393">
        <f t="shared" si="27"/>
        <v>68.400000000000006</v>
      </c>
      <c r="AA59" s="393">
        <f t="shared" si="27"/>
        <v>67.5</v>
      </c>
      <c r="AB59" s="393">
        <f t="shared" si="27"/>
        <v>66.599999999999994</v>
      </c>
      <c r="AC59" s="393">
        <f t="shared" si="27"/>
        <v>65.7</v>
      </c>
      <c r="AD59" s="393">
        <f t="shared" si="27"/>
        <v>64.8</v>
      </c>
      <c r="AE59" s="393">
        <f t="shared" si="27"/>
        <v>63.900000000000006</v>
      </c>
      <c r="AF59" s="393">
        <f t="shared" si="27"/>
        <v>63</v>
      </c>
      <c r="AG59" s="393">
        <f t="shared" si="28"/>
        <v>62.1</v>
      </c>
      <c r="AH59" s="393">
        <f t="shared" si="28"/>
        <v>61.2</v>
      </c>
      <c r="AI59" s="393">
        <f t="shared" si="28"/>
        <v>60.3</v>
      </c>
      <c r="AJ59" s="393">
        <f t="shared" si="28"/>
        <v>59.4</v>
      </c>
      <c r="AK59" s="393">
        <f t="shared" si="28"/>
        <v>58.5</v>
      </c>
      <c r="AL59" s="393">
        <f t="shared" si="28"/>
        <v>57.6</v>
      </c>
      <c r="AM59" s="393">
        <f t="shared" si="28"/>
        <v>56.7</v>
      </c>
      <c r="AN59" s="393">
        <f t="shared" si="28"/>
        <v>55.8</v>
      </c>
      <c r="AO59" s="393">
        <f t="shared" si="28"/>
        <v>54.9</v>
      </c>
      <c r="AP59" s="393">
        <f t="shared" si="28"/>
        <v>54</v>
      </c>
      <c r="AQ59" s="393">
        <f t="shared" si="29"/>
        <v>53.1</v>
      </c>
      <c r="AR59" s="393">
        <f t="shared" si="29"/>
        <v>52.2</v>
      </c>
      <c r="AS59" s="393">
        <f t="shared" si="29"/>
        <v>51.3</v>
      </c>
      <c r="AT59" s="393">
        <f t="shared" si="29"/>
        <v>50.4</v>
      </c>
      <c r="AU59" s="393">
        <f t="shared" si="29"/>
        <v>49.5</v>
      </c>
      <c r="AV59" s="393">
        <f t="shared" si="29"/>
        <v>48.6</v>
      </c>
      <c r="AW59" s="393">
        <f t="shared" si="29"/>
        <v>47.7</v>
      </c>
      <c r="AX59" s="393">
        <f t="shared" si="29"/>
        <v>46.800000000000004</v>
      </c>
      <c r="AY59" s="393">
        <f t="shared" si="29"/>
        <v>45.9</v>
      </c>
      <c r="AZ59" s="393">
        <f t="shared" si="29"/>
        <v>45</v>
      </c>
    </row>
    <row r="60" spans="1:52" s="390" customFormat="1" ht="14.1" customHeight="1" x14ac:dyDescent="0.25">
      <c r="A60" s="391"/>
      <c r="B60" s="392">
        <v>91</v>
      </c>
      <c r="C60" s="394">
        <f t="shared" si="25"/>
        <v>90.09</v>
      </c>
      <c r="D60" s="394">
        <f t="shared" si="25"/>
        <v>89.18</v>
      </c>
      <c r="E60" s="394">
        <f t="shared" si="25"/>
        <v>88.27</v>
      </c>
      <c r="F60" s="394">
        <f t="shared" si="25"/>
        <v>87.36</v>
      </c>
      <c r="G60" s="394">
        <f t="shared" si="25"/>
        <v>86.45</v>
      </c>
      <c r="H60" s="394">
        <f t="shared" si="25"/>
        <v>85.54</v>
      </c>
      <c r="I60" s="394">
        <f t="shared" si="25"/>
        <v>84.63</v>
      </c>
      <c r="J60" s="394">
        <f t="shared" si="25"/>
        <v>83.72</v>
      </c>
      <c r="K60" s="394">
        <f t="shared" si="25"/>
        <v>82.81</v>
      </c>
      <c r="L60" s="394">
        <f t="shared" si="25"/>
        <v>81.900000000000006</v>
      </c>
      <c r="M60" s="394">
        <f t="shared" si="26"/>
        <v>80.989999999999995</v>
      </c>
      <c r="N60" s="394">
        <f t="shared" si="26"/>
        <v>80.08</v>
      </c>
      <c r="O60" s="394">
        <f t="shared" si="26"/>
        <v>79.17</v>
      </c>
      <c r="P60" s="394">
        <f t="shared" si="26"/>
        <v>78.259999999999991</v>
      </c>
      <c r="Q60" s="394">
        <f t="shared" si="26"/>
        <v>77.349999999999994</v>
      </c>
      <c r="R60" s="394">
        <f t="shared" si="26"/>
        <v>76.44</v>
      </c>
      <c r="S60" s="394">
        <f t="shared" si="26"/>
        <v>75.53</v>
      </c>
      <c r="T60" s="394">
        <f t="shared" si="26"/>
        <v>74.62</v>
      </c>
      <c r="U60" s="394">
        <f t="shared" si="26"/>
        <v>73.710000000000008</v>
      </c>
      <c r="V60" s="394">
        <f t="shared" si="26"/>
        <v>72.8</v>
      </c>
      <c r="W60" s="394">
        <f t="shared" si="27"/>
        <v>71.89</v>
      </c>
      <c r="X60" s="394">
        <f t="shared" si="27"/>
        <v>70.98</v>
      </c>
      <c r="Y60" s="394">
        <f t="shared" si="27"/>
        <v>70.069999999999993</v>
      </c>
      <c r="Z60" s="394">
        <f t="shared" si="27"/>
        <v>69.16</v>
      </c>
      <c r="AA60" s="394">
        <f t="shared" si="27"/>
        <v>68.25</v>
      </c>
      <c r="AB60" s="394">
        <f t="shared" si="27"/>
        <v>67.34</v>
      </c>
      <c r="AC60" s="394">
        <f t="shared" si="27"/>
        <v>66.430000000000007</v>
      </c>
      <c r="AD60" s="394">
        <f t="shared" si="27"/>
        <v>65.52</v>
      </c>
      <c r="AE60" s="394">
        <f t="shared" si="27"/>
        <v>64.61</v>
      </c>
      <c r="AF60" s="394">
        <f t="shared" si="27"/>
        <v>63.7</v>
      </c>
      <c r="AG60" s="394">
        <f t="shared" si="28"/>
        <v>62.79</v>
      </c>
      <c r="AH60" s="394">
        <f t="shared" si="28"/>
        <v>61.879999999999995</v>
      </c>
      <c r="AI60" s="394">
        <f t="shared" si="28"/>
        <v>60.97</v>
      </c>
      <c r="AJ60" s="394">
        <f t="shared" si="28"/>
        <v>60.06</v>
      </c>
      <c r="AK60" s="394">
        <f t="shared" si="28"/>
        <v>59.150000000000006</v>
      </c>
      <c r="AL60" s="394">
        <f t="shared" si="28"/>
        <v>58.24</v>
      </c>
      <c r="AM60" s="394">
        <f t="shared" si="28"/>
        <v>57.33</v>
      </c>
      <c r="AN60" s="394">
        <f t="shared" si="28"/>
        <v>56.42</v>
      </c>
      <c r="AO60" s="394">
        <f t="shared" si="28"/>
        <v>55.51</v>
      </c>
      <c r="AP60" s="394">
        <f t="shared" si="28"/>
        <v>54.6</v>
      </c>
      <c r="AQ60" s="394">
        <f t="shared" si="29"/>
        <v>53.690000000000005</v>
      </c>
      <c r="AR60" s="394">
        <f t="shared" si="29"/>
        <v>52.78</v>
      </c>
      <c r="AS60" s="394">
        <f t="shared" si="29"/>
        <v>51.87</v>
      </c>
      <c r="AT60" s="394">
        <f t="shared" si="29"/>
        <v>50.96</v>
      </c>
      <c r="AU60" s="394">
        <f t="shared" si="29"/>
        <v>50.05</v>
      </c>
      <c r="AV60" s="394">
        <f t="shared" si="29"/>
        <v>49.14</v>
      </c>
      <c r="AW60" s="394">
        <f t="shared" si="29"/>
        <v>48.230000000000004</v>
      </c>
      <c r="AX60" s="394">
        <f t="shared" si="29"/>
        <v>47.32</v>
      </c>
      <c r="AY60" s="394">
        <f t="shared" si="29"/>
        <v>46.410000000000004</v>
      </c>
      <c r="AZ60" s="394">
        <f t="shared" si="29"/>
        <v>45.5</v>
      </c>
    </row>
    <row r="61" spans="1:52" s="390" customFormat="1" ht="14.1" customHeight="1" x14ac:dyDescent="0.25">
      <c r="A61" s="391"/>
      <c r="B61" s="392">
        <v>92</v>
      </c>
      <c r="C61" s="394">
        <f t="shared" ref="C61:L70" si="30">$B61-(C$2/100*$B61)</f>
        <v>91.08</v>
      </c>
      <c r="D61" s="394">
        <f t="shared" si="30"/>
        <v>90.16</v>
      </c>
      <c r="E61" s="394">
        <f t="shared" si="30"/>
        <v>89.24</v>
      </c>
      <c r="F61" s="394">
        <f t="shared" si="30"/>
        <v>88.32</v>
      </c>
      <c r="G61" s="394">
        <f t="shared" si="30"/>
        <v>87.4</v>
      </c>
      <c r="H61" s="394">
        <f t="shared" si="30"/>
        <v>86.48</v>
      </c>
      <c r="I61" s="394">
        <f t="shared" si="30"/>
        <v>85.56</v>
      </c>
      <c r="J61" s="394">
        <f t="shared" si="30"/>
        <v>84.64</v>
      </c>
      <c r="K61" s="394">
        <f t="shared" si="30"/>
        <v>83.72</v>
      </c>
      <c r="L61" s="394">
        <f t="shared" si="30"/>
        <v>82.8</v>
      </c>
      <c r="M61" s="394">
        <f t="shared" ref="M61:V70" si="31">$B61-(M$2/100*$B61)</f>
        <v>81.88</v>
      </c>
      <c r="N61" s="394">
        <f t="shared" si="31"/>
        <v>80.960000000000008</v>
      </c>
      <c r="O61" s="394">
        <f t="shared" si="31"/>
        <v>80.039999999999992</v>
      </c>
      <c r="P61" s="394">
        <f t="shared" si="31"/>
        <v>79.12</v>
      </c>
      <c r="Q61" s="394">
        <f t="shared" si="31"/>
        <v>78.2</v>
      </c>
      <c r="R61" s="394">
        <f t="shared" si="31"/>
        <v>77.28</v>
      </c>
      <c r="S61" s="394">
        <f t="shared" si="31"/>
        <v>76.36</v>
      </c>
      <c r="T61" s="394">
        <f t="shared" si="31"/>
        <v>75.44</v>
      </c>
      <c r="U61" s="394">
        <f t="shared" si="31"/>
        <v>74.52</v>
      </c>
      <c r="V61" s="394">
        <f t="shared" si="31"/>
        <v>73.599999999999994</v>
      </c>
      <c r="W61" s="394">
        <f t="shared" ref="W61:AF70" si="32">$B61-(W$2/100*$B61)</f>
        <v>72.680000000000007</v>
      </c>
      <c r="X61" s="394">
        <f t="shared" si="32"/>
        <v>71.760000000000005</v>
      </c>
      <c r="Y61" s="394">
        <f t="shared" si="32"/>
        <v>70.84</v>
      </c>
      <c r="Z61" s="394">
        <f t="shared" si="32"/>
        <v>69.92</v>
      </c>
      <c r="AA61" s="394">
        <f t="shared" si="32"/>
        <v>69</v>
      </c>
      <c r="AB61" s="394">
        <f t="shared" si="32"/>
        <v>68.08</v>
      </c>
      <c r="AC61" s="394">
        <f t="shared" si="32"/>
        <v>67.16</v>
      </c>
      <c r="AD61" s="394">
        <f t="shared" si="32"/>
        <v>66.239999999999995</v>
      </c>
      <c r="AE61" s="394">
        <f t="shared" si="32"/>
        <v>65.319999999999993</v>
      </c>
      <c r="AF61" s="394">
        <f t="shared" si="32"/>
        <v>64.400000000000006</v>
      </c>
      <c r="AG61" s="394">
        <f t="shared" ref="AG61:AP70" si="33">$B61-(AG$2/100*$B61)</f>
        <v>63.480000000000004</v>
      </c>
      <c r="AH61" s="394">
        <f t="shared" si="33"/>
        <v>62.56</v>
      </c>
      <c r="AI61" s="394">
        <f t="shared" si="33"/>
        <v>61.64</v>
      </c>
      <c r="AJ61" s="394">
        <f t="shared" si="33"/>
        <v>60.72</v>
      </c>
      <c r="AK61" s="394">
        <f t="shared" si="33"/>
        <v>59.800000000000004</v>
      </c>
      <c r="AL61" s="394">
        <f t="shared" si="33"/>
        <v>58.88</v>
      </c>
      <c r="AM61" s="394">
        <f t="shared" si="33"/>
        <v>57.96</v>
      </c>
      <c r="AN61" s="394">
        <f t="shared" si="33"/>
        <v>57.04</v>
      </c>
      <c r="AO61" s="394">
        <f t="shared" si="33"/>
        <v>56.12</v>
      </c>
      <c r="AP61" s="394">
        <f t="shared" si="33"/>
        <v>55.199999999999996</v>
      </c>
      <c r="AQ61" s="394">
        <f t="shared" ref="AQ61:AZ70" si="34">$B61-(AQ$2/100*$B61)</f>
        <v>54.28</v>
      </c>
      <c r="AR61" s="394">
        <f t="shared" si="34"/>
        <v>53.36</v>
      </c>
      <c r="AS61" s="394">
        <f t="shared" si="34"/>
        <v>52.44</v>
      </c>
      <c r="AT61" s="394">
        <f t="shared" si="34"/>
        <v>51.52</v>
      </c>
      <c r="AU61" s="394">
        <f t="shared" si="34"/>
        <v>50.6</v>
      </c>
      <c r="AV61" s="394">
        <f t="shared" si="34"/>
        <v>49.68</v>
      </c>
      <c r="AW61" s="394">
        <f t="shared" si="34"/>
        <v>48.760000000000005</v>
      </c>
      <c r="AX61" s="394">
        <f t="shared" si="34"/>
        <v>47.84</v>
      </c>
      <c r="AY61" s="394">
        <f t="shared" si="34"/>
        <v>46.92</v>
      </c>
      <c r="AZ61" s="394">
        <f t="shared" si="34"/>
        <v>46</v>
      </c>
    </row>
    <row r="62" spans="1:52" s="390" customFormat="1" ht="14.1" customHeight="1" x14ac:dyDescent="0.25">
      <c r="A62" s="391"/>
      <c r="B62" s="392">
        <v>92</v>
      </c>
      <c r="C62" s="394">
        <f t="shared" si="30"/>
        <v>91.08</v>
      </c>
      <c r="D62" s="394">
        <f t="shared" si="30"/>
        <v>90.16</v>
      </c>
      <c r="E62" s="394">
        <f t="shared" si="30"/>
        <v>89.24</v>
      </c>
      <c r="F62" s="394">
        <f t="shared" si="30"/>
        <v>88.32</v>
      </c>
      <c r="G62" s="394">
        <f t="shared" si="30"/>
        <v>87.4</v>
      </c>
      <c r="H62" s="394">
        <f t="shared" si="30"/>
        <v>86.48</v>
      </c>
      <c r="I62" s="394">
        <f t="shared" si="30"/>
        <v>85.56</v>
      </c>
      <c r="J62" s="394">
        <f t="shared" si="30"/>
        <v>84.64</v>
      </c>
      <c r="K62" s="394">
        <f t="shared" si="30"/>
        <v>83.72</v>
      </c>
      <c r="L62" s="394">
        <f t="shared" si="30"/>
        <v>82.8</v>
      </c>
      <c r="M62" s="394">
        <f t="shared" si="31"/>
        <v>81.88</v>
      </c>
      <c r="N62" s="394">
        <f t="shared" si="31"/>
        <v>80.960000000000008</v>
      </c>
      <c r="O62" s="394">
        <f t="shared" si="31"/>
        <v>80.039999999999992</v>
      </c>
      <c r="P62" s="394">
        <f t="shared" si="31"/>
        <v>79.12</v>
      </c>
      <c r="Q62" s="394">
        <f t="shared" si="31"/>
        <v>78.2</v>
      </c>
      <c r="R62" s="394">
        <f t="shared" si="31"/>
        <v>77.28</v>
      </c>
      <c r="S62" s="394">
        <f t="shared" si="31"/>
        <v>76.36</v>
      </c>
      <c r="T62" s="394">
        <f t="shared" si="31"/>
        <v>75.44</v>
      </c>
      <c r="U62" s="394">
        <f t="shared" si="31"/>
        <v>74.52</v>
      </c>
      <c r="V62" s="394">
        <f t="shared" si="31"/>
        <v>73.599999999999994</v>
      </c>
      <c r="W62" s="394">
        <f t="shared" si="32"/>
        <v>72.680000000000007</v>
      </c>
      <c r="X62" s="394">
        <f t="shared" si="32"/>
        <v>71.760000000000005</v>
      </c>
      <c r="Y62" s="394">
        <f t="shared" si="32"/>
        <v>70.84</v>
      </c>
      <c r="Z62" s="394">
        <f t="shared" si="32"/>
        <v>69.92</v>
      </c>
      <c r="AA62" s="394">
        <f t="shared" si="32"/>
        <v>69</v>
      </c>
      <c r="AB62" s="394">
        <f t="shared" si="32"/>
        <v>68.08</v>
      </c>
      <c r="AC62" s="394">
        <f t="shared" si="32"/>
        <v>67.16</v>
      </c>
      <c r="AD62" s="394">
        <f t="shared" si="32"/>
        <v>66.239999999999995</v>
      </c>
      <c r="AE62" s="394">
        <f t="shared" si="32"/>
        <v>65.319999999999993</v>
      </c>
      <c r="AF62" s="394">
        <f t="shared" si="32"/>
        <v>64.400000000000006</v>
      </c>
      <c r="AG62" s="394">
        <f t="shared" si="33"/>
        <v>63.480000000000004</v>
      </c>
      <c r="AH62" s="394">
        <f t="shared" si="33"/>
        <v>62.56</v>
      </c>
      <c r="AI62" s="394">
        <f t="shared" si="33"/>
        <v>61.64</v>
      </c>
      <c r="AJ62" s="394">
        <f t="shared" si="33"/>
        <v>60.72</v>
      </c>
      <c r="AK62" s="394">
        <f t="shared" si="33"/>
        <v>59.800000000000004</v>
      </c>
      <c r="AL62" s="394">
        <f t="shared" si="33"/>
        <v>58.88</v>
      </c>
      <c r="AM62" s="394">
        <f t="shared" si="33"/>
        <v>57.96</v>
      </c>
      <c r="AN62" s="394">
        <f t="shared" si="33"/>
        <v>57.04</v>
      </c>
      <c r="AO62" s="394">
        <f t="shared" si="33"/>
        <v>56.12</v>
      </c>
      <c r="AP62" s="394">
        <f t="shared" si="33"/>
        <v>55.199999999999996</v>
      </c>
      <c r="AQ62" s="394">
        <f t="shared" si="34"/>
        <v>54.28</v>
      </c>
      <c r="AR62" s="394">
        <f t="shared" si="34"/>
        <v>53.36</v>
      </c>
      <c r="AS62" s="394">
        <f t="shared" si="34"/>
        <v>52.44</v>
      </c>
      <c r="AT62" s="394">
        <f t="shared" si="34"/>
        <v>51.52</v>
      </c>
      <c r="AU62" s="394">
        <f t="shared" si="34"/>
        <v>50.6</v>
      </c>
      <c r="AV62" s="394">
        <f t="shared" si="34"/>
        <v>49.68</v>
      </c>
      <c r="AW62" s="394">
        <f t="shared" si="34"/>
        <v>48.760000000000005</v>
      </c>
      <c r="AX62" s="394">
        <f t="shared" si="34"/>
        <v>47.84</v>
      </c>
      <c r="AY62" s="394">
        <f t="shared" si="34"/>
        <v>46.92</v>
      </c>
      <c r="AZ62" s="394">
        <f t="shared" si="34"/>
        <v>46</v>
      </c>
    </row>
    <row r="63" spans="1:52" s="390" customFormat="1" ht="14.1" customHeight="1" x14ac:dyDescent="0.25">
      <c r="A63" s="391"/>
      <c r="B63" s="392">
        <v>93</v>
      </c>
      <c r="C63" s="394">
        <f t="shared" si="30"/>
        <v>92.07</v>
      </c>
      <c r="D63" s="394">
        <f t="shared" si="30"/>
        <v>91.14</v>
      </c>
      <c r="E63" s="394">
        <f t="shared" si="30"/>
        <v>90.21</v>
      </c>
      <c r="F63" s="394">
        <f t="shared" si="30"/>
        <v>89.28</v>
      </c>
      <c r="G63" s="394">
        <f t="shared" si="30"/>
        <v>88.35</v>
      </c>
      <c r="H63" s="394">
        <f t="shared" si="30"/>
        <v>87.42</v>
      </c>
      <c r="I63" s="394">
        <f t="shared" si="30"/>
        <v>86.49</v>
      </c>
      <c r="J63" s="394">
        <f t="shared" si="30"/>
        <v>85.56</v>
      </c>
      <c r="K63" s="394">
        <f t="shared" si="30"/>
        <v>84.63</v>
      </c>
      <c r="L63" s="394">
        <f t="shared" si="30"/>
        <v>83.7</v>
      </c>
      <c r="M63" s="394">
        <f t="shared" si="31"/>
        <v>82.77</v>
      </c>
      <c r="N63" s="394">
        <f t="shared" si="31"/>
        <v>81.84</v>
      </c>
      <c r="O63" s="394">
        <f t="shared" si="31"/>
        <v>80.91</v>
      </c>
      <c r="P63" s="394">
        <f t="shared" si="31"/>
        <v>79.98</v>
      </c>
      <c r="Q63" s="394">
        <f t="shared" si="31"/>
        <v>79.05</v>
      </c>
      <c r="R63" s="394">
        <f t="shared" si="31"/>
        <v>78.12</v>
      </c>
      <c r="S63" s="394">
        <f t="shared" si="31"/>
        <v>77.19</v>
      </c>
      <c r="T63" s="394">
        <f t="shared" si="31"/>
        <v>76.260000000000005</v>
      </c>
      <c r="U63" s="394">
        <f t="shared" si="31"/>
        <v>75.33</v>
      </c>
      <c r="V63" s="394">
        <f t="shared" si="31"/>
        <v>74.400000000000006</v>
      </c>
      <c r="W63" s="394">
        <f t="shared" si="32"/>
        <v>73.47</v>
      </c>
      <c r="X63" s="394">
        <f t="shared" si="32"/>
        <v>72.539999999999992</v>
      </c>
      <c r="Y63" s="394">
        <f t="shared" si="32"/>
        <v>71.61</v>
      </c>
      <c r="Z63" s="394">
        <f t="shared" si="32"/>
        <v>70.680000000000007</v>
      </c>
      <c r="AA63" s="394">
        <f t="shared" si="32"/>
        <v>69.75</v>
      </c>
      <c r="AB63" s="394">
        <f t="shared" si="32"/>
        <v>68.819999999999993</v>
      </c>
      <c r="AC63" s="394">
        <f t="shared" si="32"/>
        <v>67.89</v>
      </c>
      <c r="AD63" s="394">
        <f t="shared" si="32"/>
        <v>66.959999999999994</v>
      </c>
      <c r="AE63" s="394">
        <f t="shared" si="32"/>
        <v>66.03</v>
      </c>
      <c r="AF63" s="394">
        <f t="shared" si="32"/>
        <v>65.099999999999994</v>
      </c>
      <c r="AG63" s="394">
        <f t="shared" si="33"/>
        <v>64.17</v>
      </c>
      <c r="AH63" s="394">
        <f t="shared" si="33"/>
        <v>63.239999999999995</v>
      </c>
      <c r="AI63" s="394">
        <f t="shared" si="33"/>
        <v>62.31</v>
      </c>
      <c r="AJ63" s="394">
        <f t="shared" si="33"/>
        <v>61.379999999999995</v>
      </c>
      <c r="AK63" s="394">
        <f t="shared" si="33"/>
        <v>60.45</v>
      </c>
      <c r="AL63" s="394">
        <f t="shared" si="33"/>
        <v>59.52</v>
      </c>
      <c r="AM63" s="394">
        <f t="shared" si="33"/>
        <v>58.59</v>
      </c>
      <c r="AN63" s="394">
        <f t="shared" si="33"/>
        <v>57.66</v>
      </c>
      <c r="AO63" s="394">
        <f t="shared" si="33"/>
        <v>56.73</v>
      </c>
      <c r="AP63" s="394">
        <f t="shared" si="33"/>
        <v>55.8</v>
      </c>
      <c r="AQ63" s="394">
        <f t="shared" si="34"/>
        <v>54.870000000000005</v>
      </c>
      <c r="AR63" s="394">
        <f t="shared" si="34"/>
        <v>53.940000000000005</v>
      </c>
      <c r="AS63" s="394">
        <f t="shared" si="34"/>
        <v>53.01</v>
      </c>
      <c r="AT63" s="394">
        <f t="shared" si="34"/>
        <v>52.08</v>
      </c>
      <c r="AU63" s="394">
        <f t="shared" si="34"/>
        <v>51.15</v>
      </c>
      <c r="AV63" s="394">
        <f t="shared" si="34"/>
        <v>50.22</v>
      </c>
      <c r="AW63" s="394">
        <f t="shared" si="34"/>
        <v>49.29</v>
      </c>
      <c r="AX63" s="394">
        <f t="shared" si="34"/>
        <v>48.36</v>
      </c>
      <c r="AY63" s="394">
        <f t="shared" si="34"/>
        <v>47.43</v>
      </c>
      <c r="AZ63" s="394">
        <f t="shared" si="34"/>
        <v>46.5</v>
      </c>
    </row>
    <row r="64" spans="1:52" s="390" customFormat="1" ht="14.1" customHeight="1" x14ac:dyDescent="0.25">
      <c r="A64" s="391"/>
      <c r="B64" s="392">
        <v>94</v>
      </c>
      <c r="C64" s="394">
        <f t="shared" si="30"/>
        <v>93.06</v>
      </c>
      <c r="D64" s="394">
        <f t="shared" si="30"/>
        <v>92.12</v>
      </c>
      <c r="E64" s="394">
        <f t="shared" si="30"/>
        <v>91.18</v>
      </c>
      <c r="F64" s="394">
        <f t="shared" si="30"/>
        <v>90.24</v>
      </c>
      <c r="G64" s="394">
        <f t="shared" si="30"/>
        <v>89.3</v>
      </c>
      <c r="H64" s="394">
        <f t="shared" si="30"/>
        <v>88.36</v>
      </c>
      <c r="I64" s="394">
        <f t="shared" si="30"/>
        <v>87.42</v>
      </c>
      <c r="J64" s="394">
        <f t="shared" si="30"/>
        <v>86.48</v>
      </c>
      <c r="K64" s="394">
        <f t="shared" si="30"/>
        <v>85.54</v>
      </c>
      <c r="L64" s="394">
        <f t="shared" si="30"/>
        <v>84.6</v>
      </c>
      <c r="M64" s="394">
        <f t="shared" si="31"/>
        <v>83.66</v>
      </c>
      <c r="N64" s="394">
        <f t="shared" si="31"/>
        <v>82.72</v>
      </c>
      <c r="O64" s="394">
        <f t="shared" si="31"/>
        <v>81.78</v>
      </c>
      <c r="P64" s="394">
        <f t="shared" si="31"/>
        <v>80.84</v>
      </c>
      <c r="Q64" s="394">
        <f t="shared" si="31"/>
        <v>79.900000000000006</v>
      </c>
      <c r="R64" s="394">
        <f t="shared" si="31"/>
        <v>78.959999999999994</v>
      </c>
      <c r="S64" s="394">
        <f t="shared" si="31"/>
        <v>78.02</v>
      </c>
      <c r="T64" s="394">
        <f t="shared" si="31"/>
        <v>77.08</v>
      </c>
      <c r="U64" s="394">
        <f t="shared" si="31"/>
        <v>76.14</v>
      </c>
      <c r="V64" s="394">
        <f t="shared" si="31"/>
        <v>75.2</v>
      </c>
      <c r="W64" s="394">
        <f t="shared" si="32"/>
        <v>74.260000000000005</v>
      </c>
      <c r="X64" s="394">
        <f t="shared" si="32"/>
        <v>73.319999999999993</v>
      </c>
      <c r="Y64" s="394">
        <f t="shared" si="32"/>
        <v>72.38</v>
      </c>
      <c r="Z64" s="394">
        <f t="shared" si="32"/>
        <v>71.44</v>
      </c>
      <c r="AA64" s="394">
        <f t="shared" si="32"/>
        <v>70.5</v>
      </c>
      <c r="AB64" s="394">
        <f t="shared" si="32"/>
        <v>69.56</v>
      </c>
      <c r="AC64" s="394">
        <f t="shared" si="32"/>
        <v>68.62</v>
      </c>
      <c r="AD64" s="394">
        <f t="shared" si="32"/>
        <v>67.679999999999993</v>
      </c>
      <c r="AE64" s="394">
        <f t="shared" si="32"/>
        <v>66.740000000000009</v>
      </c>
      <c r="AF64" s="394">
        <f t="shared" si="32"/>
        <v>65.8</v>
      </c>
      <c r="AG64" s="394">
        <f t="shared" si="33"/>
        <v>64.86</v>
      </c>
      <c r="AH64" s="394">
        <f t="shared" si="33"/>
        <v>63.92</v>
      </c>
      <c r="AI64" s="394">
        <f t="shared" si="33"/>
        <v>62.98</v>
      </c>
      <c r="AJ64" s="394">
        <f t="shared" si="33"/>
        <v>62.04</v>
      </c>
      <c r="AK64" s="394">
        <f t="shared" si="33"/>
        <v>61.1</v>
      </c>
      <c r="AL64" s="394">
        <f t="shared" si="33"/>
        <v>60.160000000000004</v>
      </c>
      <c r="AM64" s="394">
        <f t="shared" si="33"/>
        <v>59.22</v>
      </c>
      <c r="AN64" s="394">
        <f t="shared" si="33"/>
        <v>58.28</v>
      </c>
      <c r="AO64" s="394">
        <f t="shared" si="33"/>
        <v>57.339999999999996</v>
      </c>
      <c r="AP64" s="394">
        <f t="shared" si="33"/>
        <v>56.4</v>
      </c>
      <c r="AQ64" s="394">
        <f t="shared" si="34"/>
        <v>55.46</v>
      </c>
      <c r="AR64" s="394">
        <f t="shared" si="34"/>
        <v>54.52</v>
      </c>
      <c r="AS64" s="394">
        <f t="shared" si="34"/>
        <v>53.58</v>
      </c>
      <c r="AT64" s="394">
        <f t="shared" si="34"/>
        <v>52.64</v>
      </c>
      <c r="AU64" s="394">
        <f t="shared" si="34"/>
        <v>51.699999999999996</v>
      </c>
      <c r="AV64" s="394">
        <f t="shared" si="34"/>
        <v>50.76</v>
      </c>
      <c r="AW64" s="394">
        <f t="shared" si="34"/>
        <v>49.82</v>
      </c>
      <c r="AX64" s="394">
        <f t="shared" si="34"/>
        <v>48.88</v>
      </c>
      <c r="AY64" s="394">
        <f t="shared" si="34"/>
        <v>47.94</v>
      </c>
      <c r="AZ64" s="394">
        <f t="shared" si="34"/>
        <v>47</v>
      </c>
    </row>
    <row r="65" spans="1:52" s="390" customFormat="1" ht="14.1" customHeight="1" x14ac:dyDescent="0.25">
      <c r="A65" s="391"/>
      <c r="B65" s="392">
        <v>95</v>
      </c>
      <c r="C65" s="394">
        <f t="shared" si="30"/>
        <v>94.05</v>
      </c>
      <c r="D65" s="394">
        <f t="shared" si="30"/>
        <v>93.1</v>
      </c>
      <c r="E65" s="394">
        <f t="shared" si="30"/>
        <v>92.15</v>
      </c>
      <c r="F65" s="394">
        <f t="shared" si="30"/>
        <v>91.2</v>
      </c>
      <c r="G65" s="394">
        <f t="shared" si="30"/>
        <v>90.25</v>
      </c>
      <c r="H65" s="394">
        <f t="shared" si="30"/>
        <v>89.3</v>
      </c>
      <c r="I65" s="394">
        <f t="shared" si="30"/>
        <v>88.35</v>
      </c>
      <c r="J65" s="394">
        <f t="shared" si="30"/>
        <v>87.4</v>
      </c>
      <c r="K65" s="394">
        <f t="shared" si="30"/>
        <v>86.45</v>
      </c>
      <c r="L65" s="394">
        <f t="shared" si="30"/>
        <v>85.5</v>
      </c>
      <c r="M65" s="394">
        <f t="shared" si="31"/>
        <v>84.55</v>
      </c>
      <c r="N65" s="394">
        <f t="shared" si="31"/>
        <v>83.6</v>
      </c>
      <c r="O65" s="394">
        <f t="shared" si="31"/>
        <v>82.65</v>
      </c>
      <c r="P65" s="394">
        <f t="shared" si="31"/>
        <v>81.7</v>
      </c>
      <c r="Q65" s="394">
        <f t="shared" si="31"/>
        <v>80.75</v>
      </c>
      <c r="R65" s="394">
        <f t="shared" si="31"/>
        <v>79.8</v>
      </c>
      <c r="S65" s="394">
        <f t="shared" si="31"/>
        <v>78.849999999999994</v>
      </c>
      <c r="T65" s="394">
        <f t="shared" si="31"/>
        <v>77.900000000000006</v>
      </c>
      <c r="U65" s="394">
        <f t="shared" si="31"/>
        <v>76.95</v>
      </c>
      <c r="V65" s="394">
        <f t="shared" si="31"/>
        <v>76</v>
      </c>
      <c r="W65" s="394">
        <f t="shared" si="32"/>
        <v>75.05</v>
      </c>
      <c r="X65" s="394">
        <f t="shared" si="32"/>
        <v>74.099999999999994</v>
      </c>
      <c r="Y65" s="394">
        <f t="shared" si="32"/>
        <v>73.150000000000006</v>
      </c>
      <c r="Z65" s="394">
        <f t="shared" si="32"/>
        <v>72.2</v>
      </c>
      <c r="AA65" s="394">
        <f t="shared" si="32"/>
        <v>71.25</v>
      </c>
      <c r="AB65" s="394">
        <f t="shared" si="32"/>
        <v>70.3</v>
      </c>
      <c r="AC65" s="394">
        <f t="shared" si="32"/>
        <v>69.349999999999994</v>
      </c>
      <c r="AD65" s="394">
        <f t="shared" si="32"/>
        <v>68.400000000000006</v>
      </c>
      <c r="AE65" s="394">
        <f t="shared" si="32"/>
        <v>67.45</v>
      </c>
      <c r="AF65" s="394">
        <f t="shared" si="32"/>
        <v>66.5</v>
      </c>
      <c r="AG65" s="394">
        <f t="shared" si="33"/>
        <v>65.55</v>
      </c>
      <c r="AH65" s="394">
        <f t="shared" si="33"/>
        <v>64.599999999999994</v>
      </c>
      <c r="AI65" s="394">
        <f t="shared" si="33"/>
        <v>63.65</v>
      </c>
      <c r="AJ65" s="394">
        <f t="shared" si="33"/>
        <v>62.699999999999996</v>
      </c>
      <c r="AK65" s="394">
        <f t="shared" si="33"/>
        <v>61.75</v>
      </c>
      <c r="AL65" s="394">
        <f t="shared" si="33"/>
        <v>60.800000000000004</v>
      </c>
      <c r="AM65" s="394">
        <f t="shared" si="33"/>
        <v>59.85</v>
      </c>
      <c r="AN65" s="394">
        <f t="shared" si="33"/>
        <v>58.9</v>
      </c>
      <c r="AO65" s="394">
        <f t="shared" si="33"/>
        <v>57.949999999999996</v>
      </c>
      <c r="AP65" s="394">
        <f t="shared" si="33"/>
        <v>57</v>
      </c>
      <c r="AQ65" s="394">
        <f t="shared" si="34"/>
        <v>56.050000000000004</v>
      </c>
      <c r="AR65" s="394">
        <f t="shared" si="34"/>
        <v>55.1</v>
      </c>
      <c r="AS65" s="394">
        <f t="shared" si="34"/>
        <v>54.15</v>
      </c>
      <c r="AT65" s="394">
        <f t="shared" si="34"/>
        <v>53.2</v>
      </c>
      <c r="AU65" s="394">
        <f t="shared" si="34"/>
        <v>52.25</v>
      </c>
      <c r="AV65" s="394">
        <f t="shared" si="34"/>
        <v>51.3</v>
      </c>
      <c r="AW65" s="394">
        <f t="shared" si="34"/>
        <v>50.35</v>
      </c>
      <c r="AX65" s="394">
        <f t="shared" si="34"/>
        <v>49.4</v>
      </c>
      <c r="AY65" s="394">
        <f t="shared" si="34"/>
        <v>48.45</v>
      </c>
      <c r="AZ65" s="394">
        <f t="shared" si="34"/>
        <v>47.5</v>
      </c>
    </row>
    <row r="66" spans="1:52" s="390" customFormat="1" ht="14.1" customHeight="1" x14ac:dyDescent="0.25">
      <c r="A66" s="391"/>
      <c r="B66" s="392">
        <v>96</v>
      </c>
      <c r="C66" s="394">
        <f t="shared" si="30"/>
        <v>95.04</v>
      </c>
      <c r="D66" s="394">
        <f t="shared" si="30"/>
        <v>94.08</v>
      </c>
      <c r="E66" s="394">
        <f t="shared" si="30"/>
        <v>93.12</v>
      </c>
      <c r="F66" s="394">
        <f t="shared" si="30"/>
        <v>92.16</v>
      </c>
      <c r="G66" s="394">
        <f t="shared" si="30"/>
        <v>91.2</v>
      </c>
      <c r="H66" s="394">
        <f t="shared" si="30"/>
        <v>90.24</v>
      </c>
      <c r="I66" s="394">
        <f t="shared" si="30"/>
        <v>89.28</v>
      </c>
      <c r="J66" s="394">
        <f t="shared" si="30"/>
        <v>88.32</v>
      </c>
      <c r="K66" s="394">
        <f t="shared" si="30"/>
        <v>87.36</v>
      </c>
      <c r="L66" s="394">
        <f t="shared" si="30"/>
        <v>86.4</v>
      </c>
      <c r="M66" s="394">
        <f t="shared" si="31"/>
        <v>85.44</v>
      </c>
      <c r="N66" s="394">
        <f t="shared" si="31"/>
        <v>84.48</v>
      </c>
      <c r="O66" s="394">
        <f t="shared" si="31"/>
        <v>83.52</v>
      </c>
      <c r="P66" s="394">
        <f t="shared" si="31"/>
        <v>82.56</v>
      </c>
      <c r="Q66" s="394">
        <f t="shared" si="31"/>
        <v>81.599999999999994</v>
      </c>
      <c r="R66" s="394">
        <f t="shared" si="31"/>
        <v>80.64</v>
      </c>
      <c r="S66" s="394">
        <f t="shared" si="31"/>
        <v>79.680000000000007</v>
      </c>
      <c r="T66" s="394">
        <f t="shared" si="31"/>
        <v>78.72</v>
      </c>
      <c r="U66" s="394">
        <f t="shared" si="31"/>
        <v>77.759999999999991</v>
      </c>
      <c r="V66" s="394">
        <f t="shared" si="31"/>
        <v>76.8</v>
      </c>
      <c r="W66" s="394">
        <f t="shared" si="32"/>
        <v>75.84</v>
      </c>
      <c r="X66" s="394">
        <f t="shared" si="32"/>
        <v>74.88</v>
      </c>
      <c r="Y66" s="394">
        <f t="shared" si="32"/>
        <v>73.92</v>
      </c>
      <c r="Z66" s="394">
        <f t="shared" si="32"/>
        <v>72.960000000000008</v>
      </c>
      <c r="AA66" s="394">
        <f t="shared" si="32"/>
        <v>72</v>
      </c>
      <c r="AB66" s="394">
        <f t="shared" si="32"/>
        <v>71.039999999999992</v>
      </c>
      <c r="AC66" s="394">
        <f t="shared" si="32"/>
        <v>70.08</v>
      </c>
      <c r="AD66" s="394">
        <f t="shared" si="32"/>
        <v>69.12</v>
      </c>
      <c r="AE66" s="394">
        <f t="shared" si="32"/>
        <v>68.16</v>
      </c>
      <c r="AF66" s="394">
        <f t="shared" si="32"/>
        <v>67.2</v>
      </c>
      <c r="AG66" s="394">
        <f t="shared" si="33"/>
        <v>66.240000000000009</v>
      </c>
      <c r="AH66" s="394">
        <f t="shared" si="33"/>
        <v>65.28</v>
      </c>
      <c r="AI66" s="394">
        <f t="shared" si="33"/>
        <v>64.319999999999993</v>
      </c>
      <c r="AJ66" s="394">
        <f t="shared" si="33"/>
        <v>63.36</v>
      </c>
      <c r="AK66" s="394">
        <f t="shared" si="33"/>
        <v>62.400000000000006</v>
      </c>
      <c r="AL66" s="394">
        <f t="shared" si="33"/>
        <v>61.44</v>
      </c>
      <c r="AM66" s="394">
        <f t="shared" si="33"/>
        <v>60.480000000000004</v>
      </c>
      <c r="AN66" s="394">
        <f t="shared" si="33"/>
        <v>59.519999999999996</v>
      </c>
      <c r="AO66" s="394">
        <f t="shared" si="33"/>
        <v>58.56</v>
      </c>
      <c r="AP66" s="394">
        <f t="shared" si="33"/>
        <v>57.599999999999994</v>
      </c>
      <c r="AQ66" s="394">
        <f t="shared" si="34"/>
        <v>56.64</v>
      </c>
      <c r="AR66" s="394">
        <f t="shared" si="34"/>
        <v>55.68</v>
      </c>
      <c r="AS66" s="394">
        <f t="shared" si="34"/>
        <v>54.72</v>
      </c>
      <c r="AT66" s="394">
        <f t="shared" si="34"/>
        <v>53.76</v>
      </c>
      <c r="AU66" s="394">
        <f t="shared" si="34"/>
        <v>52.8</v>
      </c>
      <c r="AV66" s="394">
        <f t="shared" si="34"/>
        <v>51.839999999999996</v>
      </c>
      <c r="AW66" s="394">
        <f t="shared" si="34"/>
        <v>50.88</v>
      </c>
      <c r="AX66" s="394">
        <f t="shared" si="34"/>
        <v>49.92</v>
      </c>
      <c r="AY66" s="394">
        <f t="shared" si="34"/>
        <v>48.96</v>
      </c>
      <c r="AZ66" s="394">
        <f t="shared" si="34"/>
        <v>48</v>
      </c>
    </row>
    <row r="67" spans="1:52" s="390" customFormat="1" ht="14.1" customHeight="1" x14ac:dyDescent="0.25">
      <c r="A67" s="391"/>
      <c r="B67" s="392">
        <v>97</v>
      </c>
      <c r="C67" s="394">
        <f t="shared" si="30"/>
        <v>96.03</v>
      </c>
      <c r="D67" s="394">
        <f t="shared" si="30"/>
        <v>95.06</v>
      </c>
      <c r="E67" s="394">
        <f t="shared" si="30"/>
        <v>94.09</v>
      </c>
      <c r="F67" s="394">
        <f t="shared" si="30"/>
        <v>93.12</v>
      </c>
      <c r="G67" s="394">
        <f t="shared" si="30"/>
        <v>92.15</v>
      </c>
      <c r="H67" s="394">
        <f t="shared" si="30"/>
        <v>91.18</v>
      </c>
      <c r="I67" s="394">
        <f t="shared" si="30"/>
        <v>90.21</v>
      </c>
      <c r="J67" s="394">
        <f t="shared" si="30"/>
        <v>89.24</v>
      </c>
      <c r="K67" s="394">
        <f t="shared" si="30"/>
        <v>88.27</v>
      </c>
      <c r="L67" s="394">
        <f t="shared" si="30"/>
        <v>87.3</v>
      </c>
      <c r="M67" s="394">
        <f t="shared" si="31"/>
        <v>86.33</v>
      </c>
      <c r="N67" s="394">
        <f t="shared" si="31"/>
        <v>85.36</v>
      </c>
      <c r="O67" s="394">
        <f t="shared" si="31"/>
        <v>84.39</v>
      </c>
      <c r="P67" s="394">
        <f t="shared" si="31"/>
        <v>83.42</v>
      </c>
      <c r="Q67" s="394">
        <f t="shared" si="31"/>
        <v>82.45</v>
      </c>
      <c r="R67" s="394">
        <f t="shared" si="31"/>
        <v>81.48</v>
      </c>
      <c r="S67" s="394">
        <f t="shared" si="31"/>
        <v>80.509999999999991</v>
      </c>
      <c r="T67" s="394">
        <f t="shared" si="31"/>
        <v>79.539999999999992</v>
      </c>
      <c r="U67" s="394">
        <f t="shared" si="31"/>
        <v>78.569999999999993</v>
      </c>
      <c r="V67" s="394">
        <f t="shared" si="31"/>
        <v>77.599999999999994</v>
      </c>
      <c r="W67" s="394">
        <f t="shared" si="32"/>
        <v>76.63</v>
      </c>
      <c r="X67" s="394">
        <f t="shared" si="32"/>
        <v>75.66</v>
      </c>
      <c r="Y67" s="394">
        <f t="shared" si="32"/>
        <v>74.69</v>
      </c>
      <c r="Z67" s="394">
        <f t="shared" si="32"/>
        <v>73.72</v>
      </c>
      <c r="AA67" s="394">
        <f t="shared" si="32"/>
        <v>72.75</v>
      </c>
      <c r="AB67" s="394">
        <f t="shared" si="32"/>
        <v>71.78</v>
      </c>
      <c r="AC67" s="394">
        <f t="shared" si="32"/>
        <v>70.81</v>
      </c>
      <c r="AD67" s="394">
        <f t="shared" si="32"/>
        <v>69.84</v>
      </c>
      <c r="AE67" s="394">
        <f t="shared" si="32"/>
        <v>68.87</v>
      </c>
      <c r="AF67" s="394">
        <f t="shared" si="32"/>
        <v>67.900000000000006</v>
      </c>
      <c r="AG67" s="394">
        <f t="shared" si="33"/>
        <v>66.930000000000007</v>
      </c>
      <c r="AH67" s="394">
        <f t="shared" si="33"/>
        <v>65.960000000000008</v>
      </c>
      <c r="AI67" s="394">
        <f t="shared" si="33"/>
        <v>64.990000000000009</v>
      </c>
      <c r="AJ67" s="394">
        <f t="shared" si="33"/>
        <v>64.02</v>
      </c>
      <c r="AK67" s="394">
        <f t="shared" si="33"/>
        <v>63.050000000000004</v>
      </c>
      <c r="AL67" s="394">
        <f t="shared" si="33"/>
        <v>62.08</v>
      </c>
      <c r="AM67" s="394">
        <f t="shared" si="33"/>
        <v>61.11</v>
      </c>
      <c r="AN67" s="394">
        <f t="shared" si="33"/>
        <v>60.14</v>
      </c>
      <c r="AO67" s="394">
        <f t="shared" si="33"/>
        <v>59.17</v>
      </c>
      <c r="AP67" s="394">
        <f t="shared" si="33"/>
        <v>58.199999999999996</v>
      </c>
      <c r="AQ67" s="394">
        <f t="shared" si="34"/>
        <v>57.230000000000004</v>
      </c>
      <c r="AR67" s="394">
        <f t="shared" si="34"/>
        <v>56.26</v>
      </c>
      <c r="AS67" s="394">
        <f t="shared" si="34"/>
        <v>55.29</v>
      </c>
      <c r="AT67" s="394">
        <f t="shared" si="34"/>
        <v>54.32</v>
      </c>
      <c r="AU67" s="394">
        <f t="shared" si="34"/>
        <v>53.35</v>
      </c>
      <c r="AV67" s="394">
        <f t="shared" si="34"/>
        <v>52.379999999999995</v>
      </c>
      <c r="AW67" s="394">
        <f t="shared" si="34"/>
        <v>51.410000000000004</v>
      </c>
      <c r="AX67" s="394">
        <f t="shared" si="34"/>
        <v>50.440000000000005</v>
      </c>
      <c r="AY67" s="394">
        <f t="shared" si="34"/>
        <v>49.47</v>
      </c>
      <c r="AZ67" s="394">
        <f t="shared" si="34"/>
        <v>48.5</v>
      </c>
    </row>
    <row r="68" spans="1:52" s="390" customFormat="1" ht="14.1" customHeight="1" x14ac:dyDescent="0.25">
      <c r="A68" s="391"/>
      <c r="B68" s="392">
        <v>98</v>
      </c>
      <c r="C68" s="394">
        <f t="shared" si="30"/>
        <v>97.02</v>
      </c>
      <c r="D68" s="394">
        <f t="shared" si="30"/>
        <v>96.04</v>
      </c>
      <c r="E68" s="394">
        <f t="shared" si="30"/>
        <v>95.06</v>
      </c>
      <c r="F68" s="394">
        <f t="shared" si="30"/>
        <v>94.08</v>
      </c>
      <c r="G68" s="394">
        <f t="shared" si="30"/>
        <v>93.1</v>
      </c>
      <c r="H68" s="394">
        <f t="shared" si="30"/>
        <v>92.12</v>
      </c>
      <c r="I68" s="394">
        <f t="shared" si="30"/>
        <v>91.14</v>
      </c>
      <c r="J68" s="394">
        <f t="shared" si="30"/>
        <v>90.16</v>
      </c>
      <c r="K68" s="394">
        <f t="shared" si="30"/>
        <v>89.18</v>
      </c>
      <c r="L68" s="394">
        <f t="shared" si="30"/>
        <v>88.2</v>
      </c>
      <c r="M68" s="394">
        <f t="shared" si="31"/>
        <v>87.22</v>
      </c>
      <c r="N68" s="394">
        <f t="shared" si="31"/>
        <v>86.24</v>
      </c>
      <c r="O68" s="394">
        <f t="shared" si="31"/>
        <v>85.26</v>
      </c>
      <c r="P68" s="394">
        <f t="shared" si="31"/>
        <v>84.28</v>
      </c>
      <c r="Q68" s="394">
        <f t="shared" si="31"/>
        <v>83.3</v>
      </c>
      <c r="R68" s="394">
        <f t="shared" si="31"/>
        <v>82.32</v>
      </c>
      <c r="S68" s="394">
        <f t="shared" si="31"/>
        <v>81.34</v>
      </c>
      <c r="T68" s="394">
        <f t="shared" si="31"/>
        <v>80.36</v>
      </c>
      <c r="U68" s="394">
        <f t="shared" si="31"/>
        <v>79.38</v>
      </c>
      <c r="V68" s="394">
        <f t="shared" si="31"/>
        <v>78.400000000000006</v>
      </c>
      <c r="W68" s="394">
        <f t="shared" si="32"/>
        <v>77.42</v>
      </c>
      <c r="X68" s="394">
        <f t="shared" si="32"/>
        <v>76.44</v>
      </c>
      <c r="Y68" s="394">
        <f t="shared" si="32"/>
        <v>75.459999999999994</v>
      </c>
      <c r="Z68" s="394">
        <f t="shared" si="32"/>
        <v>74.48</v>
      </c>
      <c r="AA68" s="394">
        <f t="shared" si="32"/>
        <v>73.5</v>
      </c>
      <c r="AB68" s="394">
        <f t="shared" si="32"/>
        <v>72.52</v>
      </c>
      <c r="AC68" s="394">
        <f t="shared" si="32"/>
        <v>71.539999999999992</v>
      </c>
      <c r="AD68" s="394">
        <f t="shared" si="32"/>
        <v>70.56</v>
      </c>
      <c r="AE68" s="394">
        <f t="shared" si="32"/>
        <v>69.58</v>
      </c>
      <c r="AF68" s="394">
        <f t="shared" si="32"/>
        <v>68.599999999999994</v>
      </c>
      <c r="AG68" s="394">
        <f t="shared" si="33"/>
        <v>67.62</v>
      </c>
      <c r="AH68" s="394">
        <f t="shared" si="33"/>
        <v>66.64</v>
      </c>
      <c r="AI68" s="394">
        <f t="shared" si="33"/>
        <v>65.66</v>
      </c>
      <c r="AJ68" s="394">
        <f t="shared" si="33"/>
        <v>64.680000000000007</v>
      </c>
      <c r="AK68" s="394">
        <f t="shared" si="33"/>
        <v>63.7</v>
      </c>
      <c r="AL68" s="394">
        <f t="shared" si="33"/>
        <v>62.72</v>
      </c>
      <c r="AM68" s="394">
        <f t="shared" si="33"/>
        <v>61.74</v>
      </c>
      <c r="AN68" s="394">
        <f t="shared" si="33"/>
        <v>60.76</v>
      </c>
      <c r="AO68" s="394">
        <f t="shared" si="33"/>
        <v>59.78</v>
      </c>
      <c r="AP68" s="394">
        <f t="shared" si="33"/>
        <v>58.8</v>
      </c>
      <c r="AQ68" s="394">
        <f t="shared" si="34"/>
        <v>57.82</v>
      </c>
      <c r="AR68" s="394">
        <f t="shared" si="34"/>
        <v>56.84</v>
      </c>
      <c r="AS68" s="394">
        <f t="shared" si="34"/>
        <v>55.86</v>
      </c>
      <c r="AT68" s="394">
        <f t="shared" si="34"/>
        <v>54.88</v>
      </c>
      <c r="AU68" s="394">
        <f t="shared" si="34"/>
        <v>53.9</v>
      </c>
      <c r="AV68" s="394">
        <f t="shared" si="34"/>
        <v>52.919999999999995</v>
      </c>
      <c r="AW68" s="394">
        <f t="shared" si="34"/>
        <v>51.940000000000005</v>
      </c>
      <c r="AX68" s="394">
        <f t="shared" si="34"/>
        <v>50.96</v>
      </c>
      <c r="AY68" s="394">
        <f t="shared" si="34"/>
        <v>49.980000000000004</v>
      </c>
      <c r="AZ68" s="394">
        <f t="shared" si="34"/>
        <v>49</v>
      </c>
    </row>
    <row r="69" spans="1:52" s="390" customFormat="1" ht="14.1" customHeight="1" x14ac:dyDescent="0.25">
      <c r="A69" s="391"/>
      <c r="B69" s="392">
        <v>99</v>
      </c>
      <c r="C69" s="394">
        <f t="shared" si="30"/>
        <v>98.01</v>
      </c>
      <c r="D69" s="394">
        <f t="shared" si="30"/>
        <v>97.02</v>
      </c>
      <c r="E69" s="394">
        <f t="shared" si="30"/>
        <v>96.03</v>
      </c>
      <c r="F69" s="394">
        <f t="shared" si="30"/>
        <v>95.04</v>
      </c>
      <c r="G69" s="394">
        <f t="shared" si="30"/>
        <v>94.05</v>
      </c>
      <c r="H69" s="394">
        <f t="shared" si="30"/>
        <v>93.06</v>
      </c>
      <c r="I69" s="394">
        <f t="shared" si="30"/>
        <v>92.07</v>
      </c>
      <c r="J69" s="394">
        <f t="shared" si="30"/>
        <v>91.08</v>
      </c>
      <c r="K69" s="394">
        <f t="shared" si="30"/>
        <v>90.09</v>
      </c>
      <c r="L69" s="394">
        <f t="shared" si="30"/>
        <v>89.1</v>
      </c>
      <c r="M69" s="394">
        <f t="shared" si="31"/>
        <v>88.11</v>
      </c>
      <c r="N69" s="394">
        <f t="shared" si="31"/>
        <v>87.12</v>
      </c>
      <c r="O69" s="394">
        <f t="shared" si="31"/>
        <v>86.13</v>
      </c>
      <c r="P69" s="394">
        <f t="shared" si="31"/>
        <v>85.14</v>
      </c>
      <c r="Q69" s="394">
        <f t="shared" si="31"/>
        <v>84.15</v>
      </c>
      <c r="R69" s="394">
        <f t="shared" si="31"/>
        <v>83.16</v>
      </c>
      <c r="S69" s="394">
        <f t="shared" si="31"/>
        <v>82.17</v>
      </c>
      <c r="T69" s="394">
        <f t="shared" si="31"/>
        <v>81.180000000000007</v>
      </c>
      <c r="U69" s="394">
        <f t="shared" si="31"/>
        <v>80.19</v>
      </c>
      <c r="V69" s="394">
        <f t="shared" si="31"/>
        <v>79.2</v>
      </c>
      <c r="W69" s="394">
        <f t="shared" si="32"/>
        <v>78.210000000000008</v>
      </c>
      <c r="X69" s="394">
        <f t="shared" si="32"/>
        <v>77.22</v>
      </c>
      <c r="Y69" s="394">
        <f t="shared" si="32"/>
        <v>76.23</v>
      </c>
      <c r="Z69" s="394">
        <f t="shared" si="32"/>
        <v>75.240000000000009</v>
      </c>
      <c r="AA69" s="394">
        <f t="shared" si="32"/>
        <v>74.25</v>
      </c>
      <c r="AB69" s="394">
        <f t="shared" si="32"/>
        <v>73.259999999999991</v>
      </c>
      <c r="AC69" s="394">
        <f t="shared" si="32"/>
        <v>72.27</v>
      </c>
      <c r="AD69" s="394">
        <f t="shared" si="32"/>
        <v>71.28</v>
      </c>
      <c r="AE69" s="394">
        <f t="shared" si="32"/>
        <v>70.290000000000006</v>
      </c>
      <c r="AF69" s="394">
        <f t="shared" si="32"/>
        <v>69.3</v>
      </c>
      <c r="AG69" s="394">
        <f t="shared" si="33"/>
        <v>68.31</v>
      </c>
      <c r="AH69" s="394">
        <f t="shared" si="33"/>
        <v>67.319999999999993</v>
      </c>
      <c r="AI69" s="394">
        <f t="shared" si="33"/>
        <v>66.33</v>
      </c>
      <c r="AJ69" s="394">
        <f t="shared" si="33"/>
        <v>65.34</v>
      </c>
      <c r="AK69" s="394">
        <f t="shared" si="33"/>
        <v>64.349999999999994</v>
      </c>
      <c r="AL69" s="394">
        <f t="shared" si="33"/>
        <v>63.36</v>
      </c>
      <c r="AM69" s="394">
        <f t="shared" si="33"/>
        <v>62.37</v>
      </c>
      <c r="AN69" s="394">
        <f t="shared" si="33"/>
        <v>61.38</v>
      </c>
      <c r="AO69" s="394">
        <f t="shared" si="33"/>
        <v>60.39</v>
      </c>
      <c r="AP69" s="394">
        <f t="shared" si="33"/>
        <v>59.4</v>
      </c>
      <c r="AQ69" s="394">
        <f t="shared" si="34"/>
        <v>58.410000000000004</v>
      </c>
      <c r="AR69" s="394">
        <f t="shared" si="34"/>
        <v>57.42</v>
      </c>
      <c r="AS69" s="394">
        <f t="shared" si="34"/>
        <v>56.43</v>
      </c>
      <c r="AT69" s="394">
        <f t="shared" si="34"/>
        <v>55.44</v>
      </c>
      <c r="AU69" s="394">
        <f t="shared" si="34"/>
        <v>54.449999999999996</v>
      </c>
      <c r="AV69" s="394">
        <f t="shared" si="34"/>
        <v>53.46</v>
      </c>
      <c r="AW69" s="394">
        <f t="shared" si="34"/>
        <v>52.470000000000006</v>
      </c>
      <c r="AX69" s="394">
        <f t="shared" si="34"/>
        <v>51.480000000000004</v>
      </c>
      <c r="AY69" s="394">
        <f t="shared" si="34"/>
        <v>50.49</v>
      </c>
      <c r="AZ69" s="394">
        <f t="shared" si="34"/>
        <v>49.5</v>
      </c>
    </row>
    <row r="70" spans="1:52" s="390" customFormat="1" ht="14.1" customHeight="1" x14ac:dyDescent="0.25">
      <c r="A70" s="391"/>
      <c r="B70" s="392">
        <v>100</v>
      </c>
      <c r="C70" s="393">
        <f t="shared" si="30"/>
        <v>99</v>
      </c>
      <c r="D70" s="393">
        <f t="shared" si="30"/>
        <v>98</v>
      </c>
      <c r="E70" s="393">
        <f t="shared" si="30"/>
        <v>97</v>
      </c>
      <c r="F70" s="393">
        <f t="shared" si="30"/>
        <v>96</v>
      </c>
      <c r="G70" s="393">
        <f t="shared" si="30"/>
        <v>95</v>
      </c>
      <c r="H70" s="393">
        <f t="shared" si="30"/>
        <v>94</v>
      </c>
      <c r="I70" s="393">
        <f t="shared" si="30"/>
        <v>93</v>
      </c>
      <c r="J70" s="393">
        <f t="shared" si="30"/>
        <v>92</v>
      </c>
      <c r="K70" s="393">
        <f t="shared" si="30"/>
        <v>91</v>
      </c>
      <c r="L70" s="393">
        <f t="shared" si="30"/>
        <v>90</v>
      </c>
      <c r="M70" s="393">
        <f t="shared" si="31"/>
        <v>89</v>
      </c>
      <c r="N70" s="393">
        <f t="shared" si="31"/>
        <v>88</v>
      </c>
      <c r="O70" s="393">
        <f t="shared" si="31"/>
        <v>87</v>
      </c>
      <c r="P70" s="393">
        <f t="shared" si="31"/>
        <v>86</v>
      </c>
      <c r="Q70" s="393">
        <f t="shared" si="31"/>
        <v>85</v>
      </c>
      <c r="R70" s="393">
        <f t="shared" si="31"/>
        <v>84</v>
      </c>
      <c r="S70" s="393">
        <f t="shared" si="31"/>
        <v>83</v>
      </c>
      <c r="T70" s="393">
        <f t="shared" si="31"/>
        <v>82</v>
      </c>
      <c r="U70" s="393">
        <f t="shared" si="31"/>
        <v>81</v>
      </c>
      <c r="V70" s="393">
        <f t="shared" si="31"/>
        <v>80</v>
      </c>
      <c r="W70" s="393">
        <f t="shared" si="32"/>
        <v>79</v>
      </c>
      <c r="X70" s="393">
        <f t="shared" si="32"/>
        <v>78</v>
      </c>
      <c r="Y70" s="393">
        <f t="shared" si="32"/>
        <v>77</v>
      </c>
      <c r="Z70" s="393">
        <f t="shared" si="32"/>
        <v>76</v>
      </c>
      <c r="AA70" s="393">
        <f t="shared" si="32"/>
        <v>75</v>
      </c>
      <c r="AB70" s="393">
        <f t="shared" si="32"/>
        <v>74</v>
      </c>
      <c r="AC70" s="393">
        <f t="shared" si="32"/>
        <v>73</v>
      </c>
      <c r="AD70" s="393">
        <f t="shared" si="32"/>
        <v>72</v>
      </c>
      <c r="AE70" s="393">
        <f t="shared" si="32"/>
        <v>71</v>
      </c>
      <c r="AF70" s="393">
        <f t="shared" si="32"/>
        <v>70</v>
      </c>
      <c r="AG70" s="393">
        <f t="shared" si="33"/>
        <v>69</v>
      </c>
      <c r="AH70" s="393">
        <f t="shared" si="33"/>
        <v>68</v>
      </c>
      <c r="AI70" s="393">
        <f t="shared" si="33"/>
        <v>67</v>
      </c>
      <c r="AJ70" s="393">
        <f t="shared" si="33"/>
        <v>66</v>
      </c>
      <c r="AK70" s="393">
        <f t="shared" si="33"/>
        <v>65</v>
      </c>
      <c r="AL70" s="393">
        <f t="shared" si="33"/>
        <v>64</v>
      </c>
      <c r="AM70" s="393">
        <f t="shared" si="33"/>
        <v>63</v>
      </c>
      <c r="AN70" s="393">
        <f t="shared" si="33"/>
        <v>62</v>
      </c>
      <c r="AO70" s="393">
        <f t="shared" si="33"/>
        <v>61</v>
      </c>
      <c r="AP70" s="393">
        <f t="shared" si="33"/>
        <v>60</v>
      </c>
      <c r="AQ70" s="393">
        <f t="shared" si="34"/>
        <v>59</v>
      </c>
      <c r="AR70" s="393">
        <f t="shared" si="34"/>
        <v>58</v>
      </c>
      <c r="AS70" s="393">
        <f t="shared" si="34"/>
        <v>57</v>
      </c>
      <c r="AT70" s="393">
        <f t="shared" si="34"/>
        <v>56</v>
      </c>
      <c r="AU70" s="393">
        <f t="shared" si="34"/>
        <v>55</v>
      </c>
      <c r="AV70" s="393">
        <f t="shared" si="34"/>
        <v>54</v>
      </c>
      <c r="AW70" s="393">
        <f t="shared" si="34"/>
        <v>53</v>
      </c>
      <c r="AX70" s="393">
        <f t="shared" si="34"/>
        <v>52</v>
      </c>
      <c r="AY70" s="393">
        <f t="shared" si="34"/>
        <v>51</v>
      </c>
      <c r="AZ70" s="393">
        <f t="shared" si="34"/>
        <v>50</v>
      </c>
    </row>
    <row r="71" spans="1:52" s="390" customFormat="1" ht="14.1" customHeight="1" x14ac:dyDescent="0.25">
      <c r="A71" s="391"/>
      <c r="B71" s="392">
        <v>101</v>
      </c>
      <c r="C71" s="394">
        <f t="shared" ref="C71:L80" si="35">$B71-(C$2/100*$B71)</f>
        <v>99.99</v>
      </c>
      <c r="D71" s="394">
        <f t="shared" si="35"/>
        <v>98.98</v>
      </c>
      <c r="E71" s="394">
        <f t="shared" si="35"/>
        <v>97.97</v>
      </c>
      <c r="F71" s="394">
        <f t="shared" si="35"/>
        <v>96.96</v>
      </c>
      <c r="G71" s="394">
        <f t="shared" si="35"/>
        <v>95.95</v>
      </c>
      <c r="H71" s="394">
        <f t="shared" si="35"/>
        <v>94.94</v>
      </c>
      <c r="I71" s="394">
        <f t="shared" si="35"/>
        <v>93.93</v>
      </c>
      <c r="J71" s="394">
        <f t="shared" si="35"/>
        <v>92.92</v>
      </c>
      <c r="K71" s="394">
        <f t="shared" si="35"/>
        <v>91.91</v>
      </c>
      <c r="L71" s="394">
        <f t="shared" si="35"/>
        <v>90.9</v>
      </c>
      <c r="M71" s="394">
        <f t="shared" ref="M71:V80" si="36">$B71-(M$2/100*$B71)</f>
        <v>89.89</v>
      </c>
      <c r="N71" s="394">
        <f t="shared" si="36"/>
        <v>88.88</v>
      </c>
      <c r="O71" s="394">
        <f t="shared" si="36"/>
        <v>87.87</v>
      </c>
      <c r="P71" s="394">
        <f t="shared" si="36"/>
        <v>86.86</v>
      </c>
      <c r="Q71" s="394">
        <f t="shared" si="36"/>
        <v>85.85</v>
      </c>
      <c r="R71" s="394">
        <f t="shared" si="36"/>
        <v>84.84</v>
      </c>
      <c r="S71" s="394">
        <f t="shared" si="36"/>
        <v>83.83</v>
      </c>
      <c r="T71" s="394">
        <f t="shared" si="36"/>
        <v>82.82</v>
      </c>
      <c r="U71" s="394">
        <f t="shared" si="36"/>
        <v>81.81</v>
      </c>
      <c r="V71" s="394">
        <f t="shared" si="36"/>
        <v>80.8</v>
      </c>
      <c r="W71" s="394">
        <f t="shared" ref="W71:AF80" si="37">$B71-(W$2/100*$B71)</f>
        <v>79.789999999999992</v>
      </c>
      <c r="X71" s="394">
        <f t="shared" si="37"/>
        <v>78.78</v>
      </c>
      <c r="Y71" s="394">
        <f t="shared" si="37"/>
        <v>77.77</v>
      </c>
      <c r="Z71" s="394">
        <f t="shared" si="37"/>
        <v>76.760000000000005</v>
      </c>
      <c r="AA71" s="394">
        <f t="shared" si="37"/>
        <v>75.75</v>
      </c>
      <c r="AB71" s="394">
        <f t="shared" si="37"/>
        <v>74.739999999999995</v>
      </c>
      <c r="AC71" s="394">
        <f t="shared" si="37"/>
        <v>73.72999999999999</v>
      </c>
      <c r="AD71" s="394">
        <f t="shared" si="37"/>
        <v>72.72</v>
      </c>
      <c r="AE71" s="394">
        <f t="shared" si="37"/>
        <v>71.710000000000008</v>
      </c>
      <c r="AF71" s="394">
        <f t="shared" si="37"/>
        <v>70.7</v>
      </c>
      <c r="AG71" s="394">
        <f t="shared" ref="AG71:AP80" si="38">$B71-(AG$2/100*$B71)</f>
        <v>69.69</v>
      </c>
      <c r="AH71" s="394">
        <f t="shared" si="38"/>
        <v>68.680000000000007</v>
      </c>
      <c r="AI71" s="394">
        <f t="shared" si="38"/>
        <v>67.67</v>
      </c>
      <c r="AJ71" s="394">
        <f t="shared" si="38"/>
        <v>66.66</v>
      </c>
      <c r="AK71" s="394">
        <f t="shared" si="38"/>
        <v>65.650000000000006</v>
      </c>
      <c r="AL71" s="394">
        <f t="shared" si="38"/>
        <v>64.64</v>
      </c>
      <c r="AM71" s="394">
        <f t="shared" si="38"/>
        <v>63.63</v>
      </c>
      <c r="AN71" s="394">
        <f t="shared" si="38"/>
        <v>62.62</v>
      </c>
      <c r="AO71" s="394">
        <f t="shared" si="38"/>
        <v>61.61</v>
      </c>
      <c r="AP71" s="394">
        <f t="shared" si="38"/>
        <v>60.599999999999994</v>
      </c>
      <c r="AQ71" s="394">
        <f t="shared" ref="AQ71:AZ80" si="39">$B71-(AQ$2/100*$B71)</f>
        <v>59.59</v>
      </c>
      <c r="AR71" s="394">
        <f t="shared" si="39"/>
        <v>58.58</v>
      </c>
      <c r="AS71" s="394">
        <f t="shared" si="39"/>
        <v>57.57</v>
      </c>
      <c r="AT71" s="394">
        <f t="shared" si="39"/>
        <v>56.56</v>
      </c>
      <c r="AU71" s="394">
        <f t="shared" si="39"/>
        <v>55.55</v>
      </c>
      <c r="AV71" s="394">
        <f t="shared" si="39"/>
        <v>54.54</v>
      </c>
      <c r="AW71" s="394">
        <f t="shared" si="39"/>
        <v>53.53</v>
      </c>
      <c r="AX71" s="394">
        <f t="shared" si="39"/>
        <v>52.52</v>
      </c>
      <c r="AY71" s="394">
        <f t="shared" si="39"/>
        <v>51.51</v>
      </c>
      <c r="AZ71" s="394">
        <f t="shared" si="39"/>
        <v>50.5</v>
      </c>
    </row>
    <row r="72" spans="1:52" s="390" customFormat="1" ht="14.1" customHeight="1" x14ac:dyDescent="0.25">
      <c r="A72" s="391"/>
      <c r="B72" s="392">
        <v>102</v>
      </c>
      <c r="C72" s="394">
        <f t="shared" si="35"/>
        <v>100.98</v>
      </c>
      <c r="D72" s="394">
        <f t="shared" si="35"/>
        <v>99.96</v>
      </c>
      <c r="E72" s="394">
        <f t="shared" si="35"/>
        <v>98.94</v>
      </c>
      <c r="F72" s="394">
        <f t="shared" si="35"/>
        <v>97.92</v>
      </c>
      <c r="G72" s="394">
        <f t="shared" si="35"/>
        <v>96.9</v>
      </c>
      <c r="H72" s="394">
        <f t="shared" si="35"/>
        <v>95.88</v>
      </c>
      <c r="I72" s="394">
        <f t="shared" si="35"/>
        <v>94.86</v>
      </c>
      <c r="J72" s="394">
        <f t="shared" si="35"/>
        <v>93.84</v>
      </c>
      <c r="K72" s="394">
        <f t="shared" si="35"/>
        <v>92.82</v>
      </c>
      <c r="L72" s="394">
        <f t="shared" si="35"/>
        <v>91.8</v>
      </c>
      <c r="M72" s="394">
        <f t="shared" si="36"/>
        <v>90.78</v>
      </c>
      <c r="N72" s="394">
        <f t="shared" si="36"/>
        <v>89.76</v>
      </c>
      <c r="O72" s="394">
        <f t="shared" si="36"/>
        <v>88.74</v>
      </c>
      <c r="P72" s="394">
        <f t="shared" si="36"/>
        <v>87.72</v>
      </c>
      <c r="Q72" s="394">
        <f t="shared" si="36"/>
        <v>86.7</v>
      </c>
      <c r="R72" s="394">
        <f t="shared" si="36"/>
        <v>85.68</v>
      </c>
      <c r="S72" s="394">
        <f t="shared" si="36"/>
        <v>84.66</v>
      </c>
      <c r="T72" s="394">
        <f t="shared" si="36"/>
        <v>83.64</v>
      </c>
      <c r="U72" s="394">
        <f t="shared" si="36"/>
        <v>82.62</v>
      </c>
      <c r="V72" s="394">
        <f t="shared" si="36"/>
        <v>81.599999999999994</v>
      </c>
      <c r="W72" s="394">
        <f t="shared" si="37"/>
        <v>80.58</v>
      </c>
      <c r="X72" s="394">
        <f t="shared" si="37"/>
        <v>79.56</v>
      </c>
      <c r="Y72" s="394">
        <f t="shared" si="37"/>
        <v>78.539999999999992</v>
      </c>
      <c r="Z72" s="394">
        <f t="shared" si="37"/>
        <v>77.52</v>
      </c>
      <c r="AA72" s="394">
        <f t="shared" si="37"/>
        <v>76.5</v>
      </c>
      <c r="AB72" s="394">
        <f t="shared" si="37"/>
        <v>75.48</v>
      </c>
      <c r="AC72" s="394">
        <f t="shared" si="37"/>
        <v>74.459999999999994</v>
      </c>
      <c r="AD72" s="394">
        <f t="shared" si="37"/>
        <v>73.44</v>
      </c>
      <c r="AE72" s="394">
        <f t="shared" si="37"/>
        <v>72.42</v>
      </c>
      <c r="AF72" s="394">
        <f t="shared" si="37"/>
        <v>71.400000000000006</v>
      </c>
      <c r="AG72" s="394">
        <f t="shared" si="38"/>
        <v>70.38</v>
      </c>
      <c r="AH72" s="394">
        <f t="shared" si="38"/>
        <v>69.36</v>
      </c>
      <c r="AI72" s="394">
        <f t="shared" si="38"/>
        <v>68.34</v>
      </c>
      <c r="AJ72" s="394">
        <f t="shared" si="38"/>
        <v>67.319999999999993</v>
      </c>
      <c r="AK72" s="394">
        <f t="shared" si="38"/>
        <v>66.300000000000011</v>
      </c>
      <c r="AL72" s="394">
        <f t="shared" si="38"/>
        <v>65.28</v>
      </c>
      <c r="AM72" s="394">
        <f t="shared" si="38"/>
        <v>64.259999999999991</v>
      </c>
      <c r="AN72" s="394">
        <f t="shared" si="38"/>
        <v>63.24</v>
      </c>
      <c r="AO72" s="394">
        <f t="shared" si="38"/>
        <v>62.22</v>
      </c>
      <c r="AP72" s="394">
        <f t="shared" si="38"/>
        <v>61.199999999999996</v>
      </c>
      <c r="AQ72" s="394">
        <f t="shared" si="39"/>
        <v>60.18</v>
      </c>
      <c r="AR72" s="394">
        <f t="shared" si="39"/>
        <v>59.160000000000004</v>
      </c>
      <c r="AS72" s="394">
        <f t="shared" si="39"/>
        <v>58.14</v>
      </c>
      <c r="AT72" s="394">
        <f t="shared" si="39"/>
        <v>57.12</v>
      </c>
      <c r="AU72" s="394">
        <f t="shared" si="39"/>
        <v>56.1</v>
      </c>
      <c r="AV72" s="394">
        <f t="shared" si="39"/>
        <v>55.08</v>
      </c>
      <c r="AW72" s="394">
        <f t="shared" si="39"/>
        <v>54.06</v>
      </c>
      <c r="AX72" s="394">
        <f t="shared" si="39"/>
        <v>53.04</v>
      </c>
      <c r="AY72" s="394">
        <f t="shared" si="39"/>
        <v>52.02</v>
      </c>
      <c r="AZ72" s="394">
        <f t="shared" si="39"/>
        <v>51</v>
      </c>
    </row>
    <row r="73" spans="1:52" s="390" customFormat="1" ht="14.1" customHeight="1" x14ac:dyDescent="0.25">
      <c r="A73" s="391"/>
      <c r="B73" s="392">
        <v>103</v>
      </c>
      <c r="C73" s="394">
        <f t="shared" si="35"/>
        <v>101.97</v>
      </c>
      <c r="D73" s="394">
        <f t="shared" si="35"/>
        <v>100.94</v>
      </c>
      <c r="E73" s="394">
        <f t="shared" si="35"/>
        <v>99.91</v>
      </c>
      <c r="F73" s="394">
        <f t="shared" si="35"/>
        <v>98.88</v>
      </c>
      <c r="G73" s="394">
        <f t="shared" si="35"/>
        <v>97.85</v>
      </c>
      <c r="H73" s="394">
        <f t="shared" si="35"/>
        <v>96.82</v>
      </c>
      <c r="I73" s="394">
        <f t="shared" si="35"/>
        <v>95.789999999999992</v>
      </c>
      <c r="J73" s="394">
        <f t="shared" si="35"/>
        <v>94.76</v>
      </c>
      <c r="K73" s="394">
        <f t="shared" si="35"/>
        <v>93.73</v>
      </c>
      <c r="L73" s="394">
        <f t="shared" si="35"/>
        <v>92.7</v>
      </c>
      <c r="M73" s="394">
        <f t="shared" si="36"/>
        <v>91.67</v>
      </c>
      <c r="N73" s="394">
        <f t="shared" si="36"/>
        <v>90.64</v>
      </c>
      <c r="O73" s="394">
        <f t="shared" si="36"/>
        <v>89.61</v>
      </c>
      <c r="P73" s="394">
        <f t="shared" si="36"/>
        <v>88.58</v>
      </c>
      <c r="Q73" s="394">
        <f t="shared" si="36"/>
        <v>87.55</v>
      </c>
      <c r="R73" s="394">
        <f t="shared" si="36"/>
        <v>86.52</v>
      </c>
      <c r="S73" s="394">
        <f t="shared" si="36"/>
        <v>85.49</v>
      </c>
      <c r="T73" s="394">
        <f t="shared" si="36"/>
        <v>84.460000000000008</v>
      </c>
      <c r="U73" s="394">
        <f t="shared" si="36"/>
        <v>83.43</v>
      </c>
      <c r="V73" s="394">
        <f t="shared" si="36"/>
        <v>82.4</v>
      </c>
      <c r="W73" s="394">
        <f t="shared" si="37"/>
        <v>81.37</v>
      </c>
      <c r="X73" s="394">
        <f t="shared" si="37"/>
        <v>80.34</v>
      </c>
      <c r="Y73" s="394">
        <f t="shared" si="37"/>
        <v>79.31</v>
      </c>
      <c r="Z73" s="394">
        <f t="shared" si="37"/>
        <v>78.28</v>
      </c>
      <c r="AA73" s="394">
        <f t="shared" si="37"/>
        <v>77.25</v>
      </c>
      <c r="AB73" s="394">
        <f t="shared" si="37"/>
        <v>76.22</v>
      </c>
      <c r="AC73" s="394">
        <f t="shared" si="37"/>
        <v>75.19</v>
      </c>
      <c r="AD73" s="394">
        <f t="shared" si="37"/>
        <v>74.16</v>
      </c>
      <c r="AE73" s="394">
        <f t="shared" si="37"/>
        <v>73.13</v>
      </c>
      <c r="AF73" s="394">
        <f t="shared" si="37"/>
        <v>72.099999999999994</v>
      </c>
      <c r="AG73" s="394">
        <f t="shared" si="38"/>
        <v>71.069999999999993</v>
      </c>
      <c r="AH73" s="394">
        <f t="shared" si="38"/>
        <v>70.039999999999992</v>
      </c>
      <c r="AI73" s="394">
        <f t="shared" si="38"/>
        <v>69.009999999999991</v>
      </c>
      <c r="AJ73" s="394">
        <f t="shared" si="38"/>
        <v>67.97999999999999</v>
      </c>
      <c r="AK73" s="394">
        <f t="shared" si="38"/>
        <v>66.95</v>
      </c>
      <c r="AL73" s="394">
        <f t="shared" si="38"/>
        <v>65.92</v>
      </c>
      <c r="AM73" s="394">
        <f t="shared" si="38"/>
        <v>64.89</v>
      </c>
      <c r="AN73" s="394">
        <f t="shared" si="38"/>
        <v>63.86</v>
      </c>
      <c r="AO73" s="394">
        <f t="shared" si="38"/>
        <v>62.83</v>
      </c>
      <c r="AP73" s="394">
        <f t="shared" si="38"/>
        <v>61.8</v>
      </c>
      <c r="AQ73" s="394">
        <f t="shared" si="39"/>
        <v>60.77</v>
      </c>
      <c r="AR73" s="394">
        <f t="shared" si="39"/>
        <v>59.74</v>
      </c>
      <c r="AS73" s="394">
        <f t="shared" si="39"/>
        <v>58.71</v>
      </c>
      <c r="AT73" s="394">
        <f t="shared" si="39"/>
        <v>57.68</v>
      </c>
      <c r="AU73" s="394">
        <f t="shared" si="39"/>
        <v>56.65</v>
      </c>
      <c r="AV73" s="394">
        <f t="shared" si="39"/>
        <v>55.62</v>
      </c>
      <c r="AW73" s="394">
        <f t="shared" si="39"/>
        <v>54.59</v>
      </c>
      <c r="AX73" s="394">
        <f t="shared" si="39"/>
        <v>53.56</v>
      </c>
      <c r="AY73" s="394">
        <f t="shared" si="39"/>
        <v>52.53</v>
      </c>
      <c r="AZ73" s="394">
        <f t="shared" si="39"/>
        <v>51.5</v>
      </c>
    </row>
    <row r="74" spans="1:52" s="390" customFormat="1" ht="14.1" customHeight="1" x14ac:dyDescent="0.25">
      <c r="A74" s="391"/>
      <c r="B74" s="392">
        <v>104</v>
      </c>
      <c r="C74" s="394">
        <f t="shared" si="35"/>
        <v>102.96</v>
      </c>
      <c r="D74" s="394">
        <f t="shared" si="35"/>
        <v>101.92</v>
      </c>
      <c r="E74" s="394">
        <f t="shared" si="35"/>
        <v>100.88</v>
      </c>
      <c r="F74" s="394">
        <f t="shared" si="35"/>
        <v>99.84</v>
      </c>
      <c r="G74" s="394">
        <f t="shared" si="35"/>
        <v>98.8</v>
      </c>
      <c r="H74" s="394">
        <f t="shared" si="35"/>
        <v>97.76</v>
      </c>
      <c r="I74" s="394">
        <f t="shared" si="35"/>
        <v>96.72</v>
      </c>
      <c r="J74" s="394">
        <f t="shared" si="35"/>
        <v>95.68</v>
      </c>
      <c r="K74" s="394">
        <f t="shared" si="35"/>
        <v>94.64</v>
      </c>
      <c r="L74" s="394">
        <f t="shared" si="35"/>
        <v>93.6</v>
      </c>
      <c r="M74" s="394">
        <f t="shared" si="36"/>
        <v>92.56</v>
      </c>
      <c r="N74" s="394">
        <f t="shared" si="36"/>
        <v>91.52</v>
      </c>
      <c r="O74" s="394">
        <f t="shared" si="36"/>
        <v>90.48</v>
      </c>
      <c r="P74" s="394">
        <f t="shared" si="36"/>
        <v>89.44</v>
      </c>
      <c r="Q74" s="394">
        <f t="shared" si="36"/>
        <v>88.4</v>
      </c>
      <c r="R74" s="394">
        <f t="shared" si="36"/>
        <v>87.36</v>
      </c>
      <c r="S74" s="394">
        <f t="shared" si="36"/>
        <v>86.32</v>
      </c>
      <c r="T74" s="394">
        <f t="shared" si="36"/>
        <v>85.28</v>
      </c>
      <c r="U74" s="394">
        <f t="shared" si="36"/>
        <v>84.24</v>
      </c>
      <c r="V74" s="394">
        <f t="shared" si="36"/>
        <v>83.2</v>
      </c>
      <c r="W74" s="394">
        <f t="shared" si="37"/>
        <v>82.16</v>
      </c>
      <c r="X74" s="394">
        <f t="shared" si="37"/>
        <v>81.12</v>
      </c>
      <c r="Y74" s="394">
        <f t="shared" si="37"/>
        <v>80.08</v>
      </c>
      <c r="Z74" s="394">
        <f t="shared" si="37"/>
        <v>79.039999999999992</v>
      </c>
      <c r="AA74" s="394">
        <f t="shared" si="37"/>
        <v>78</v>
      </c>
      <c r="AB74" s="394">
        <f t="shared" si="37"/>
        <v>76.960000000000008</v>
      </c>
      <c r="AC74" s="394">
        <f t="shared" si="37"/>
        <v>75.92</v>
      </c>
      <c r="AD74" s="394">
        <f t="shared" si="37"/>
        <v>74.88</v>
      </c>
      <c r="AE74" s="394">
        <f t="shared" si="37"/>
        <v>73.84</v>
      </c>
      <c r="AF74" s="394">
        <f t="shared" si="37"/>
        <v>72.8</v>
      </c>
      <c r="AG74" s="394">
        <f t="shared" si="38"/>
        <v>71.759999999999991</v>
      </c>
      <c r="AH74" s="394">
        <f t="shared" si="38"/>
        <v>70.72</v>
      </c>
      <c r="AI74" s="394">
        <f t="shared" si="38"/>
        <v>69.680000000000007</v>
      </c>
      <c r="AJ74" s="394">
        <f t="shared" si="38"/>
        <v>68.64</v>
      </c>
      <c r="AK74" s="394">
        <f t="shared" si="38"/>
        <v>67.599999999999994</v>
      </c>
      <c r="AL74" s="394">
        <f t="shared" si="38"/>
        <v>66.56</v>
      </c>
      <c r="AM74" s="394">
        <f t="shared" si="38"/>
        <v>65.52000000000001</v>
      </c>
      <c r="AN74" s="394">
        <f t="shared" si="38"/>
        <v>64.47999999999999</v>
      </c>
      <c r="AO74" s="394">
        <f t="shared" si="38"/>
        <v>63.44</v>
      </c>
      <c r="AP74" s="394">
        <f t="shared" si="38"/>
        <v>62.4</v>
      </c>
      <c r="AQ74" s="394">
        <f t="shared" si="39"/>
        <v>61.36</v>
      </c>
      <c r="AR74" s="394">
        <f t="shared" si="39"/>
        <v>60.32</v>
      </c>
      <c r="AS74" s="394">
        <f t="shared" si="39"/>
        <v>59.28</v>
      </c>
      <c r="AT74" s="394">
        <f t="shared" si="39"/>
        <v>58.24</v>
      </c>
      <c r="AU74" s="394">
        <f t="shared" si="39"/>
        <v>57.199999999999996</v>
      </c>
      <c r="AV74" s="394">
        <f t="shared" si="39"/>
        <v>56.16</v>
      </c>
      <c r="AW74" s="394">
        <f t="shared" si="39"/>
        <v>55.120000000000005</v>
      </c>
      <c r="AX74" s="394">
        <f t="shared" si="39"/>
        <v>54.08</v>
      </c>
      <c r="AY74" s="394">
        <f t="shared" si="39"/>
        <v>53.04</v>
      </c>
      <c r="AZ74" s="394">
        <f t="shared" si="39"/>
        <v>52</v>
      </c>
    </row>
    <row r="75" spans="1:52" s="390" customFormat="1" ht="14.1" customHeight="1" x14ac:dyDescent="0.25">
      <c r="A75" s="391"/>
      <c r="B75" s="392">
        <v>105</v>
      </c>
      <c r="C75" s="394">
        <f t="shared" si="35"/>
        <v>103.95</v>
      </c>
      <c r="D75" s="394">
        <f t="shared" si="35"/>
        <v>102.9</v>
      </c>
      <c r="E75" s="394">
        <f t="shared" si="35"/>
        <v>101.85</v>
      </c>
      <c r="F75" s="394">
        <f t="shared" si="35"/>
        <v>100.8</v>
      </c>
      <c r="G75" s="394">
        <f t="shared" si="35"/>
        <v>99.75</v>
      </c>
      <c r="H75" s="394">
        <f t="shared" si="35"/>
        <v>98.7</v>
      </c>
      <c r="I75" s="394">
        <f t="shared" si="35"/>
        <v>97.65</v>
      </c>
      <c r="J75" s="394">
        <f t="shared" si="35"/>
        <v>96.6</v>
      </c>
      <c r="K75" s="394">
        <f t="shared" si="35"/>
        <v>95.55</v>
      </c>
      <c r="L75" s="394">
        <f t="shared" si="35"/>
        <v>94.5</v>
      </c>
      <c r="M75" s="394">
        <f t="shared" si="36"/>
        <v>93.45</v>
      </c>
      <c r="N75" s="394">
        <f t="shared" si="36"/>
        <v>92.4</v>
      </c>
      <c r="O75" s="394">
        <f t="shared" si="36"/>
        <v>91.35</v>
      </c>
      <c r="P75" s="394">
        <f t="shared" si="36"/>
        <v>90.3</v>
      </c>
      <c r="Q75" s="394">
        <f t="shared" si="36"/>
        <v>89.25</v>
      </c>
      <c r="R75" s="394">
        <f t="shared" si="36"/>
        <v>88.2</v>
      </c>
      <c r="S75" s="394">
        <f t="shared" si="36"/>
        <v>87.15</v>
      </c>
      <c r="T75" s="394">
        <f t="shared" si="36"/>
        <v>86.1</v>
      </c>
      <c r="U75" s="394">
        <f t="shared" si="36"/>
        <v>85.05</v>
      </c>
      <c r="V75" s="394">
        <f t="shared" si="36"/>
        <v>84</v>
      </c>
      <c r="W75" s="394">
        <f t="shared" si="37"/>
        <v>82.95</v>
      </c>
      <c r="X75" s="394">
        <f t="shared" si="37"/>
        <v>81.900000000000006</v>
      </c>
      <c r="Y75" s="394">
        <f t="shared" si="37"/>
        <v>80.849999999999994</v>
      </c>
      <c r="Z75" s="394">
        <f t="shared" si="37"/>
        <v>79.8</v>
      </c>
      <c r="AA75" s="394">
        <f t="shared" si="37"/>
        <v>78.75</v>
      </c>
      <c r="AB75" s="394">
        <f t="shared" si="37"/>
        <v>77.7</v>
      </c>
      <c r="AC75" s="394">
        <f t="shared" si="37"/>
        <v>76.650000000000006</v>
      </c>
      <c r="AD75" s="394">
        <f t="shared" si="37"/>
        <v>75.599999999999994</v>
      </c>
      <c r="AE75" s="394">
        <f t="shared" si="37"/>
        <v>74.55</v>
      </c>
      <c r="AF75" s="394">
        <f t="shared" si="37"/>
        <v>73.5</v>
      </c>
      <c r="AG75" s="394">
        <f t="shared" si="38"/>
        <v>72.45</v>
      </c>
      <c r="AH75" s="394">
        <f t="shared" si="38"/>
        <v>71.400000000000006</v>
      </c>
      <c r="AI75" s="394">
        <f t="shared" si="38"/>
        <v>70.349999999999994</v>
      </c>
      <c r="AJ75" s="394">
        <f t="shared" si="38"/>
        <v>69.3</v>
      </c>
      <c r="AK75" s="394">
        <f t="shared" si="38"/>
        <v>68.25</v>
      </c>
      <c r="AL75" s="394">
        <f t="shared" si="38"/>
        <v>67.2</v>
      </c>
      <c r="AM75" s="394">
        <f t="shared" si="38"/>
        <v>66.150000000000006</v>
      </c>
      <c r="AN75" s="394">
        <f t="shared" si="38"/>
        <v>65.099999999999994</v>
      </c>
      <c r="AO75" s="394">
        <f t="shared" si="38"/>
        <v>64.05</v>
      </c>
      <c r="AP75" s="394">
        <f t="shared" si="38"/>
        <v>63</v>
      </c>
      <c r="AQ75" s="394">
        <f t="shared" si="39"/>
        <v>61.95</v>
      </c>
      <c r="AR75" s="394">
        <f t="shared" si="39"/>
        <v>60.9</v>
      </c>
      <c r="AS75" s="394">
        <f t="shared" si="39"/>
        <v>59.85</v>
      </c>
      <c r="AT75" s="394">
        <f t="shared" si="39"/>
        <v>58.8</v>
      </c>
      <c r="AU75" s="394">
        <f t="shared" si="39"/>
        <v>57.75</v>
      </c>
      <c r="AV75" s="394">
        <f t="shared" si="39"/>
        <v>56.699999999999996</v>
      </c>
      <c r="AW75" s="394">
        <f t="shared" si="39"/>
        <v>55.650000000000006</v>
      </c>
      <c r="AX75" s="394">
        <f t="shared" si="39"/>
        <v>54.6</v>
      </c>
      <c r="AY75" s="394">
        <f t="shared" si="39"/>
        <v>53.550000000000004</v>
      </c>
      <c r="AZ75" s="394">
        <f t="shared" si="39"/>
        <v>52.5</v>
      </c>
    </row>
    <row r="76" spans="1:52" s="390" customFormat="1" ht="14.1" customHeight="1" x14ac:dyDescent="0.25">
      <c r="A76" s="391"/>
      <c r="B76" s="392">
        <v>106</v>
      </c>
      <c r="C76" s="394">
        <f t="shared" si="35"/>
        <v>104.94</v>
      </c>
      <c r="D76" s="394">
        <f t="shared" si="35"/>
        <v>103.88</v>
      </c>
      <c r="E76" s="394">
        <f t="shared" si="35"/>
        <v>102.82</v>
      </c>
      <c r="F76" s="394">
        <f t="shared" si="35"/>
        <v>101.76</v>
      </c>
      <c r="G76" s="394">
        <f t="shared" si="35"/>
        <v>100.7</v>
      </c>
      <c r="H76" s="394">
        <f t="shared" si="35"/>
        <v>99.64</v>
      </c>
      <c r="I76" s="394">
        <f t="shared" si="35"/>
        <v>98.58</v>
      </c>
      <c r="J76" s="394">
        <f t="shared" si="35"/>
        <v>97.52</v>
      </c>
      <c r="K76" s="394">
        <f t="shared" si="35"/>
        <v>96.460000000000008</v>
      </c>
      <c r="L76" s="394">
        <f t="shared" si="35"/>
        <v>95.4</v>
      </c>
      <c r="M76" s="394">
        <f t="shared" si="36"/>
        <v>94.34</v>
      </c>
      <c r="N76" s="394">
        <f t="shared" si="36"/>
        <v>93.28</v>
      </c>
      <c r="O76" s="394">
        <f t="shared" si="36"/>
        <v>92.22</v>
      </c>
      <c r="P76" s="394">
        <f t="shared" si="36"/>
        <v>91.16</v>
      </c>
      <c r="Q76" s="394">
        <f t="shared" si="36"/>
        <v>90.1</v>
      </c>
      <c r="R76" s="394">
        <f t="shared" si="36"/>
        <v>89.039999999999992</v>
      </c>
      <c r="S76" s="394">
        <f t="shared" si="36"/>
        <v>87.98</v>
      </c>
      <c r="T76" s="394">
        <f t="shared" si="36"/>
        <v>86.92</v>
      </c>
      <c r="U76" s="394">
        <f t="shared" si="36"/>
        <v>85.86</v>
      </c>
      <c r="V76" s="394">
        <f t="shared" si="36"/>
        <v>84.8</v>
      </c>
      <c r="W76" s="394">
        <f t="shared" si="37"/>
        <v>83.740000000000009</v>
      </c>
      <c r="X76" s="394">
        <f t="shared" si="37"/>
        <v>82.68</v>
      </c>
      <c r="Y76" s="394">
        <f t="shared" si="37"/>
        <v>81.62</v>
      </c>
      <c r="Z76" s="394">
        <f t="shared" si="37"/>
        <v>80.56</v>
      </c>
      <c r="AA76" s="394">
        <f t="shared" si="37"/>
        <v>79.5</v>
      </c>
      <c r="AB76" s="394">
        <f t="shared" si="37"/>
        <v>78.44</v>
      </c>
      <c r="AC76" s="394">
        <f t="shared" si="37"/>
        <v>77.38</v>
      </c>
      <c r="AD76" s="394">
        <f t="shared" si="37"/>
        <v>76.319999999999993</v>
      </c>
      <c r="AE76" s="394">
        <f t="shared" si="37"/>
        <v>75.260000000000005</v>
      </c>
      <c r="AF76" s="394">
        <f t="shared" si="37"/>
        <v>74.2</v>
      </c>
      <c r="AG76" s="394">
        <f t="shared" si="38"/>
        <v>73.14</v>
      </c>
      <c r="AH76" s="394">
        <f t="shared" si="38"/>
        <v>72.08</v>
      </c>
      <c r="AI76" s="394">
        <f t="shared" si="38"/>
        <v>71.02</v>
      </c>
      <c r="AJ76" s="394">
        <f t="shared" si="38"/>
        <v>69.960000000000008</v>
      </c>
      <c r="AK76" s="394">
        <f t="shared" si="38"/>
        <v>68.900000000000006</v>
      </c>
      <c r="AL76" s="394">
        <f t="shared" si="38"/>
        <v>67.84</v>
      </c>
      <c r="AM76" s="394">
        <f t="shared" si="38"/>
        <v>66.78</v>
      </c>
      <c r="AN76" s="394">
        <f t="shared" si="38"/>
        <v>65.72</v>
      </c>
      <c r="AO76" s="394">
        <f t="shared" si="38"/>
        <v>64.66</v>
      </c>
      <c r="AP76" s="394">
        <f t="shared" si="38"/>
        <v>63.599999999999994</v>
      </c>
      <c r="AQ76" s="394">
        <f t="shared" si="39"/>
        <v>62.54</v>
      </c>
      <c r="AR76" s="394">
        <f t="shared" si="39"/>
        <v>61.480000000000004</v>
      </c>
      <c r="AS76" s="394">
        <f t="shared" si="39"/>
        <v>60.42</v>
      </c>
      <c r="AT76" s="394">
        <f t="shared" si="39"/>
        <v>59.36</v>
      </c>
      <c r="AU76" s="394">
        <f t="shared" si="39"/>
        <v>58.3</v>
      </c>
      <c r="AV76" s="394">
        <f t="shared" si="39"/>
        <v>57.239999999999995</v>
      </c>
      <c r="AW76" s="394">
        <f t="shared" si="39"/>
        <v>56.18</v>
      </c>
      <c r="AX76" s="394">
        <f t="shared" si="39"/>
        <v>55.120000000000005</v>
      </c>
      <c r="AY76" s="394">
        <f t="shared" si="39"/>
        <v>54.06</v>
      </c>
      <c r="AZ76" s="394">
        <f t="shared" si="39"/>
        <v>53</v>
      </c>
    </row>
    <row r="77" spans="1:52" s="390" customFormat="1" ht="14.1" customHeight="1" x14ac:dyDescent="0.25">
      <c r="A77" s="391"/>
      <c r="B77" s="392">
        <v>107</v>
      </c>
      <c r="C77" s="394">
        <f t="shared" si="35"/>
        <v>105.93</v>
      </c>
      <c r="D77" s="394">
        <f t="shared" si="35"/>
        <v>104.86</v>
      </c>
      <c r="E77" s="394">
        <f t="shared" si="35"/>
        <v>103.79</v>
      </c>
      <c r="F77" s="394">
        <f t="shared" si="35"/>
        <v>102.72</v>
      </c>
      <c r="G77" s="394">
        <f t="shared" si="35"/>
        <v>101.65</v>
      </c>
      <c r="H77" s="394">
        <f t="shared" si="35"/>
        <v>100.58</v>
      </c>
      <c r="I77" s="394">
        <f t="shared" si="35"/>
        <v>99.51</v>
      </c>
      <c r="J77" s="394">
        <f t="shared" si="35"/>
        <v>98.44</v>
      </c>
      <c r="K77" s="394">
        <f t="shared" si="35"/>
        <v>97.37</v>
      </c>
      <c r="L77" s="394">
        <f t="shared" si="35"/>
        <v>96.3</v>
      </c>
      <c r="M77" s="394">
        <f t="shared" si="36"/>
        <v>95.23</v>
      </c>
      <c r="N77" s="394">
        <f t="shared" si="36"/>
        <v>94.16</v>
      </c>
      <c r="O77" s="394">
        <f t="shared" si="36"/>
        <v>93.09</v>
      </c>
      <c r="P77" s="394">
        <f t="shared" si="36"/>
        <v>92.02</v>
      </c>
      <c r="Q77" s="394">
        <f t="shared" si="36"/>
        <v>90.95</v>
      </c>
      <c r="R77" s="394">
        <f t="shared" si="36"/>
        <v>89.88</v>
      </c>
      <c r="S77" s="394">
        <f t="shared" si="36"/>
        <v>88.81</v>
      </c>
      <c r="T77" s="394">
        <f t="shared" si="36"/>
        <v>87.740000000000009</v>
      </c>
      <c r="U77" s="394">
        <f t="shared" si="36"/>
        <v>86.67</v>
      </c>
      <c r="V77" s="394">
        <f t="shared" si="36"/>
        <v>85.6</v>
      </c>
      <c r="W77" s="394">
        <f t="shared" si="37"/>
        <v>84.53</v>
      </c>
      <c r="X77" s="394">
        <f t="shared" si="37"/>
        <v>83.460000000000008</v>
      </c>
      <c r="Y77" s="394">
        <f t="shared" si="37"/>
        <v>82.39</v>
      </c>
      <c r="Z77" s="394">
        <f t="shared" si="37"/>
        <v>81.319999999999993</v>
      </c>
      <c r="AA77" s="394">
        <f t="shared" si="37"/>
        <v>80.25</v>
      </c>
      <c r="AB77" s="394">
        <f t="shared" si="37"/>
        <v>79.180000000000007</v>
      </c>
      <c r="AC77" s="394">
        <f t="shared" si="37"/>
        <v>78.11</v>
      </c>
      <c r="AD77" s="394">
        <f t="shared" si="37"/>
        <v>77.039999999999992</v>
      </c>
      <c r="AE77" s="394">
        <f t="shared" si="37"/>
        <v>75.97</v>
      </c>
      <c r="AF77" s="394">
        <f t="shared" si="37"/>
        <v>74.900000000000006</v>
      </c>
      <c r="AG77" s="394">
        <f t="shared" si="38"/>
        <v>73.83</v>
      </c>
      <c r="AH77" s="394">
        <f t="shared" si="38"/>
        <v>72.759999999999991</v>
      </c>
      <c r="AI77" s="394">
        <f t="shared" si="38"/>
        <v>71.69</v>
      </c>
      <c r="AJ77" s="394">
        <f t="shared" si="38"/>
        <v>70.62</v>
      </c>
      <c r="AK77" s="394">
        <f t="shared" si="38"/>
        <v>69.550000000000011</v>
      </c>
      <c r="AL77" s="394">
        <f t="shared" si="38"/>
        <v>68.48</v>
      </c>
      <c r="AM77" s="394">
        <f t="shared" si="38"/>
        <v>67.41</v>
      </c>
      <c r="AN77" s="394">
        <f t="shared" si="38"/>
        <v>66.34</v>
      </c>
      <c r="AO77" s="394">
        <f t="shared" si="38"/>
        <v>65.27</v>
      </c>
      <c r="AP77" s="394">
        <f t="shared" si="38"/>
        <v>64.199999999999989</v>
      </c>
      <c r="AQ77" s="394">
        <f t="shared" si="39"/>
        <v>63.13</v>
      </c>
      <c r="AR77" s="394">
        <f t="shared" si="39"/>
        <v>62.06</v>
      </c>
      <c r="AS77" s="394">
        <f t="shared" si="39"/>
        <v>60.99</v>
      </c>
      <c r="AT77" s="394">
        <f t="shared" si="39"/>
        <v>59.92</v>
      </c>
      <c r="AU77" s="394">
        <f t="shared" si="39"/>
        <v>58.85</v>
      </c>
      <c r="AV77" s="394">
        <f t="shared" si="39"/>
        <v>57.78</v>
      </c>
      <c r="AW77" s="394">
        <f t="shared" si="39"/>
        <v>56.71</v>
      </c>
      <c r="AX77" s="394">
        <f t="shared" si="39"/>
        <v>55.64</v>
      </c>
      <c r="AY77" s="394">
        <f t="shared" si="39"/>
        <v>54.57</v>
      </c>
      <c r="AZ77" s="394">
        <f t="shared" si="39"/>
        <v>53.5</v>
      </c>
    </row>
    <row r="78" spans="1:52" s="390" customFormat="1" ht="14.1" customHeight="1" x14ac:dyDescent="0.25">
      <c r="A78" s="391"/>
      <c r="B78" s="392">
        <v>108</v>
      </c>
      <c r="C78" s="394">
        <f t="shared" si="35"/>
        <v>106.92</v>
      </c>
      <c r="D78" s="394">
        <f t="shared" si="35"/>
        <v>105.84</v>
      </c>
      <c r="E78" s="394">
        <f t="shared" si="35"/>
        <v>104.76</v>
      </c>
      <c r="F78" s="394">
        <f t="shared" si="35"/>
        <v>103.68</v>
      </c>
      <c r="G78" s="394">
        <f t="shared" si="35"/>
        <v>102.6</v>
      </c>
      <c r="H78" s="394">
        <f t="shared" si="35"/>
        <v>101.52</v>
      </c>
      <c r="I78" s="394">
        <f t="shared" si="35"/>
        <v>100.44</v>
      </c>
      <c r="J78" s="394">
        <f t="shared" si="35"/>
        <v>99.36</v>
      </c>
      <c r="K78" s="394">
        <f t="shared" si="35"/>
        <v>98.28</v>
      </c>
      <c r="L78" s="394">
        <f t="shared" si="35"/>
        <v>97.2</v>
      </c>
      <c r="M78" s="394">
        <f t="shared" si="36"/>
        <v>96.12</v>
      </c>
      <c r="N78" s="394">
        <f t="shared" si="36"/>
        <v>95.04</v>
      </c>
      <c r="O78" s="394">
        <f t="shared" si="36"/>
        <v>93.96</v>
      </c>
      <c r="P78" s="394">
        <f t="shared" si="36"/>
        <v>92.88</v>
      </c>
      <c r="Q78" s="394">
        <f t="shared" si="36"/>
        <v>91.8</v>
      </c>
      <c r="R78" s="394">
        <f t="shared" si="36"/>
        <v>90.72</v>
      </c>
      <c r="S78" s="394">
        <f t="shared" si="36"/>
        <v>89.64</v>
      </c>
      <c r="T78" s="394">
        <f t="shared" si="36"/>
        <v>88.56</v>
      </c>
      <c r="U78" s="394">
        <f t="shared" si="36"/>
        <v>87.48</v>
      </c>
      <c r="V78" s="394">
        <f t="shared" si="36"/>
        <v>86.4</v>
      </c>
      <c r="W78" s="394">
        <f t="shared" si="37"/>
        <v>85.32</v>
      </c>
      <c r="X78" s="394">
        <f t="shared" si="37"/>
        <v>84.24</v>
      </c>
      <c r="Y78" s="394">
        <f t="shared" si="37"/>
        <v>83.16</v>
      </c>
      <c r="Z78" s="394">
        <f t="shared" si="37"/>
        <v>82.08</v>
      </c>
      <c r="AA78" s="394">
        <f t="shared" si="37"/>
        <v>81</v>
      </c>
      <c r="AB78" s="394">
        <f t="shared" si="37"/>
        <v>79.92</v>
      </c>
      <c r="AC78" s="394">
        <f t="shared" si="37"/>
        <v>78.84</v>
      </c>
      <c r="AD78" s="394">
        <f t="shared" si="37"/>
        <v>77.759999999999991</v>
      </c>
      <c r="AE78" s="394">
        <f t="shared" si="37"/>
        <v>76.680000000000007</v>
      </c>
      <c r="AF78" s="394">
        <f t="shared" si="37"/>
        <v>75.599999999999994</v>
      </c>
      <c r="AG78" s="394">
        <f t="shared" si="38"/>
        <v>74.52000000000001</v>
      </c>
      <c r="AH78" s="394">
        <f t="shared" si="38"/>
        <v>73.44</v>
      </c>
      <c r="AI78" s="394">
        <f t="shared" si="38"/>
        <v>72.36</v>
      </c>
      <c r="AJ78" s="394">
        <f t="shared" si="38"/>
        <v>71.28</v>
      </c>
      <c r="AK78" s="394">
        <f t="shared" si="38"/>
        <v>70.2</v>
      </c>
      <c r="AL78" s="394">
        <f t="shared" si="38"/>
        <v>69.12</v>
      </c>
      <c r="AM78" s="394">
        <f t="shared" si="38"/>
        <v>68.039999999999992</v>
      </c>
      <c r="AN78" s="394">
        <f t="shared" si="38"/>
        <v>66.960000000000008</v>
      </c>
      <c r="AO78" s="394">
        <f t="shared" si="38"/>
        <v>65.88</v>
      </c>
      <c r="AP78" s="394">
        <f t="shared" si="38"/>
        <v>64.8</v>
      </c>
      <c r="AQ78" s="394">
        <f t="shared" si="39"/>
        <v>63.720000000000006</v>
      </c>
      <c r="AR78" s="394">
        <f t="shared" si="39"/>
        <v>62.64</v>
      </c>
      <c r="AS78" s="394">
        <f t="shared" si="39"/>
        <v>61.56</v>
      </c>
      <c r="AT78" s="394">
        <f t="shared" si="39"/>
        <v>60.48</v>
      </c>
      <c r="AU78" s="394">
        <f t="shared" si="39"/>
        <v>59.4</v>
      </c>
      <c r="AV78" s="394">
        <f t="shared" si="39"/>
        <v>58.32</v>
      </c>
      <c r="AW78" s="394">
        <f t="shared" si="39"/>
        <v>57.24</v>
      </c>
      <c r="AX78" s="394">
        <f t="shared" si="39"/>
        <v>56.160000000000004</v>
      </c>
      <c r="AY78" s="394">
        <f t="shared" si="39"/>
        <v>55.08</v>
      </c>
      <c r="AZ78" s="394">
        <f t="shared" si="39"/>
        <v>54</v>
      </c>
    </row>
    <row r="79" spans="1:52" s="390" customFormat="1" ht="14.1" customHeight="1" x14ac:dyDescent="0.25">
      <c r="A79" s="391"/>
      <c r="B79" s="392">
        <v>109</v>
      </c>
      <c r="C79" s="394">
        <f t="shared" si="35"/>
        <v>107.91</v>
      </c>
      <c r="D79" s="394">
        <f t="shared" si="35"/>
        <v>106.82</v>
      </c>
      <c r="E79" s="394">
        <f t="shared" si="35"/>
        <v>105.73</v>
      </c>
      <c r="F79" s="394">
        <f t="shared" si="35"/>
        <v>104.64</v>
      </c>
      <c r="G79" s="394">
        <f t="shared" si="35"/>
        <v>103.55</v>
      </c>
      <c r="H79" s="394">
        <f t="shared" si="35"/>
        <v>102.46</v>
      </c>
      <c r="I79" s="394">
        <f t="shared" si="35"/>
        <v>101.37</v>
      </c>
      <c r="J79" s="394">
        <f t="shared" si="35"/>
        <v>100.28</v>
      </c>
      <c r="K79" s="394">
        <f t="shared" si="35"/>
        <v>99.19</v>
      </c>
      <c r="L79" s="394">
        <f t="shared" si="35"/>
        <v>98.1</v>
      </c>
      <c r="M79" s="394">
        <f t="shared" si="36"/>
        <v>97.01</v>
      </c>
      <c r="N79" s="394">
        <f t="shared" si="36"/>
        <v>95.92</v>
      </c>
      <c r="O79" s="394">
        <f t="shared" si="36"/>
        <v>94.83</v>
      </c>
      <c r="P79" s="394">
        <f t="shared" si="36"/>
        <v>93.74</v>
      </c>
      <c r="Q79" s="394">
        <f t="shared" si="36"/>
        <v>92.65</v>
      </c>
      <c r="R79" s="394">
        <f t="shared" si="36"/>
        <v>91.56</v>
      </c>
      <c r="S79" s="394">
        <f t="shared" si="36"/>
        <v>90.47</v>
      </c>
      <c r="T79" s="394">
        <f t="shared" si="36"/>
        <v>89.38</v>
      </c>
      <c r="U79" s="394">
        <f t="shared" si="36"/>
        <v>88.289999999999992</v>
      </c>
      <c r="V79" s="394">
        <f t="shared" si="36"/>
        <v>87.2</v>
      </c>
      <c r="W79" s="394">
        <f t="shared" si="37"/>
        <v>86.11</v>
      </c>
      <c r="X79" s="394">
        <f t="shared" si="37"/>
        <v>85.02</v>
      </c>
      <c r="Y79" s="394">
        <f t="shared" si="37"/>
        <v>83.93</v>
      </c>
      <c r="Z79" s="394">
        <f t="shared" si="37"/>
        <v>82.84</v>
      </c>
      <c r="AA79" s="394">
        <f t="shared" si="37"/>
        <v>81.75</v>
      </c>
      <c r="AB79" s="394">
        <f t="shared" si="37"/>
        <v>80.66</v>
      </c>
      <c r="AC79" s="394">
        <f t="shared" si="37"/>
        <v>79.569999999999993</v>
      </c>
      <c r="AD79" s="394">
        <f t="shared" si="37"/>
        <v>78.47999999999999</v>
      </c>
      <c r="AE79" s="394">
        <f t="shared" si="37"/>
        <v>77.39</v>
      </c>
      <c r="AF79" s="394">
        <f t="shared" si="37"/>
        <v>76.300000000000011</v>
      </c>
      <c r="AG79" s="394">
        <f t="shared" si="38"/>
        <v>75.210000000000008</v>
      </c>
      <c r="AH79" s="394">
        <f t="shared" si="38"/>
        <v>74.12</v>
      </c>
      <c r="AI79" s="394">
        <f t="shared" si="38"/>
        <v>73.03</v>
      </c>
      <c r="AJ79" s="394">
        <f t="shared" si="38"/>
        <v>71.94</v>
      </c>
      <c r="AK79" s="394">
        <f t="shared" si="38"/>
        <v>70.849999999999994</v>
      </c>
      <c r="AL79" s="394">
        <f t="shared" si="38"/>
        <v>69.759999999999991</v>
      </c>
      <c r="AM79" s="394">
        <f t="shared" si="38"/>
        <v>68.67</v>
      </c>
      <c r="AN79" s="394">
        <f t="shared" si="38"/>
        <v>67.58</v>
      </c>
      <c r="AO79" s="394">
        <f t="shared" si="38"/>
        <v>66.490000000000009</v>
      </c>
      <c r="AP79" s="394">
        <f t="shared" si="38"/>
        <v>65.400000000000006</v>
      </c>
      <c r="AQ79" s="394">
        <f t="shared" si="39"/>
        <v>64.31</v>
      </c>
      <c r="AR79" s="394">
        <f t="shared" si="39"/>
        <v>63.22</v>
      </c>
      <c r="AS79" s="394">
        <f t="shared" si="39"/>
        <v>62.13</v>
      </c>
      <c r="AT79" s="394">
        <f t="shared" si="39"/>
        <v>61.04</v>
      </c>
      <c r="AU79" s="394">
        <f t="shared" si="39"/>
        <v>59.949999999999996</v>
      </c>
      <c r="AV79" s="394">
        <f t="shared" si="39"/>
        <v>58.86</v>
      </c>
      <c r="AW79" s="394">
        <f t="shared" si="39"/>
        <v>57.77</v>
      </c>
      <c r="AX79" s="394">
        <f t="shared" si="39"/>
        <v>56.68</v>
      </c>
      <c r="AY79" s="394">
        <f t="shared" si="39"/>
        <v>55.59</v>
      </c>
      <c r="AZ79" s="394">
        <f t="shared" si="39"/>
        <v>54.5</v>
      </c>
    </row>
    <row r="80" spans="1:52" s="390" customFormat="1" ht="14.1" customHeight="1" x14ac:dyDescent="0.25">
      <c r="A80" s="391" t="s">
        <v>33</v>
      </c>
      <c r="B80" s="392">
        <v>110</v>
      </c>
      <c r="C80" s="393">
        <f t="shared" si="35"/>
        <v>108.9</v>
      </c>
      <c r="D80" s="393">
        <f t="shared" si="35"/>
        <v>107.8</v>
      </c>
      <c r="E80" s="393">
        <f t="shared" si="35"/>
        <v>106.7</v>
      </c>
      <c r="F80" s="393">
        <f t="shared" si="35"/>
        <v>105.6</v>
      </c>
      <c r="G80" s="393">
        <f t="shared" si="35"/>
        <v>104.5</v>
      </c>
      <c r="H80" s="393">
        <f t="shared" si="35"/>
        <v>103.4</v>
      </c>
      <c r="I80" s="393">
        <f t="shared" si="35"/>
        <v>102.3</v>
      </c>
      <c r="J80" s="393">
        <f t="shared" si="35"/>
        <v>101.2</v>
      </c>
      <c r="K80" s="393">
        <f t="shared" si="35"/>
        <v>100.1</v>
      </c>
      <c r="L80" s="393">
        <f t="shared" si="35"/>
        <v>99</v>
      </c>
      <c r="M80" s="393">
        <f t="shared" si="36"/>
        <v>97.9</v>
      </c>
      <c r="N80" s="393">
        <f t="shared" si="36"/>
        <v>96.8</v>
      </c>
      <c r="O80" s="393">
        <f t="shared" si="36"/>
        <v>95.7</v>
      </c>
      <c r="P80" s="393">
        <f t="shared" si="36"/>
        <v>94.6</v>
      </c>
      <c r="Q80" s="393">
        <f t="shared" si="36"/>
        <v>93.5</v>
      </c>
      <c r="R80" s="393">
        <f t="shared" si="36"/>
        <v>92.4</v>
      </c>
      <c r="S80" s="393">
        <f t="shared" si="36"/>
        <v>91.3</v>
      </c>
      <c r="T80" s="393">
        <f t="shared" si="36"/>
        <v>90.2</v>
      </c>
      <c r="U80" s="393">
        <f t="shared" si="36"/>
        <v>89.1</v>
      </c>
      <c r="V80" s="393">
        <f t="shared" si="36"/>
        <v>88</v>
      </c>
      <c r="W80" s="393">
        <f t="shared" si="37"/>
        <v>86.9</v>
      </c>
      <c r="X80" s="393">
        <f t="shared" si="37"/>
        <v>85.8</v>
      </c>
      <c r="Y80" s="393">
        <f t="shared" si="37"/>
        <v>84.7</v>
      </c>
      <c r="Z80" s="393">
        <f t="shared" si="37"/>
        <v>83.6</v>
      </c>
      <c r="AA80" s="393">
        <f t="shared" si="37"/>
        <v>82.5</v>
      </c>
      <c r="AB80" s="393">
        <f t="shared" si="37"/>
        <v>81.400000000000006</v>
      </c>
      <c r="AC80" s="393">
        <f t="shared" si="37"/>
        <v>80.3</v>
      </c>
      <c r="AD80" s="393">
        <f t="shared" si="37"/>
        <v>79.199999999999989</v>
      </c>
      <c r="AE80" s="393">
        <f t="shared" si="37"/>
        <v>78.099999999999994</v>
      </c>
      <c r="AF80" s="393">
        <f t="shared" si="37"/>
        <v>77</v>
      </c>
      <c r="AG80" s="393">
        <f t="shared" si="38"/>
        <v>75.900000000000006</v>
      </c>
      <c r="AH80" s="393">
        <f t="shared" si="38"/>
        <v>74.8</v>
      </c>
      <c r="AI80" s="393">
        <f t="shared" si="38"/>
        <v>73.699999999999989</v>
      </c>
      <c r="AJ80" s="393">
        <f t="shared" si="38"/>
        <v>72.599999999999994</v>
      </c>
      <c r="AK80" s="393">
        <f t="shared" si="38"/>
        <v>71.5</v>
      </c>
      <c r="AL80" s="393">
        <f t="shared" si="38"/>
        <v>70.400000000000006</v>
      </c>
      <c r="AM80" s="393">
        <f t="shared" si="38"/>
        <v>69.3</v>
      </c>
      <c r="AN80" s="393">
        <f t="shared" si="38"/>
        <v>68.2</v>
      </c>
      <c r="AO80" s="393">
        <f t="shared" si="38"/>
        <v>67.099999999999994</v>
      </c>
      <c r="AP80" s="393">
        <f t="shared" si="38"/>
        <v>66</v>
      </c>
      <c r="AQ80" s="393">
        <f t="shared" si="39"/>
        <v>64.900000000000006</v>
      </c>
      <c r="AR80" s="393">
        <f t="shared" si="39"/>
        <v>63.800000000000004</v>
      </c>
      <c r="AS80" s="393">
        <f t="shared" si="39"/>
        <v>62.7</v>
      </c>
      <c r="AT80" s="393">
        <f t="shared" si="39"/>
        <v>61.6</v>
      </c>
      <c r="AU80" s="393">
        <f t="shared" si="39"/>
        <v>60.5</v>
      </c>
      <c r="AV80" s="393">
        <f t="shared" si="39"/>
        <v>59.4</v>
      </c>
      <c r="AW80" s="393">
        <f t="shared" si="39"/>
        <v>58.300000000000004</v>
      </c>
      <c r="AX80" s="393">
        <f t="shared" si="39"/>
        <v>57.2</v>
      </c>
      <c r="AY80" s="393">
        <f t="shared" si="39"/>
        <v>56.1</v>
      </c>
      <c r="AZ80" s="393">
        <f t="shared" si="39"/>
        <v>55</v>
      </c>
    </row>
    <row r="81" spans="1:52" s="390" customFormat="1" ht="14.1" customHeight="1" x14ac:dyDescent="0.25">
      <c r="A81" s="391"/>
      <c r="B81" s="392">
        <v>111</v>
      </c>
      <c r="C81" s="394">
        <f t="shared" ref="C81:L90" si="40">$B81-(C$2/100*$B81)</f>
        <v>109.89</v>
      </c>
      <c r="D81" s="394">
        <f t="shared" si="40"/>
        <v>108.78</v>
      </c>
      <c r="E81" s="394">
        <f t="shared" si="40"/>
        <v>107.67</v>
      </c>
      <c r="F81" s="394">
        <f t="shared" si="40"/>
        <v>106.56</v>
      </c>
      <c r="G81" s="394">
        <f t="shared" si="40"/>
        <v>105.45</v>
      </c>
      <c r="H81" s="394">
        <f t="shared" si="40"/>
        <v>104.34</v>
      </c>
      <c r="I81" s="394">
        <f t="shared" si="40"/>
        <v>103.23</v>
      </c>
      <c r="J81" s="394">
        <f t="shared" si="40"/>
        <v>102.12</v>
      </c>
      <c r="K81" s="394">
        <f t="shared" si="40"/>
        <v>101.01</v>
      </c>
      <c r="L81" s="394">
        <f t="shared" si="40"/>
        <v>99.9</v>
      </c>
      <c r="M81" s="394">
        <f t="shared" ref="M81:V90" si="41">$B81-(M$2/100*$B81)</f>
        <v>98.789999999999992</v>
      </c>
      <c r="N81" s="394">
        <f t="shared" si="41"/>
        <v>97.68</v>
      </c>
      <c r="O81" s="394">
        <f t="shared" si="41"/>
        <v>96.57</v>
      </c>
      <c r="P81" s="394">
        <f t="shared" si="41"/>
        <v>95.46</v>
      </c>
      <c r="Q81" s="394">
        <f t="shared" si="41"/>
        <v>94.35</v>
      </c>
      <c r="R81" s="394">
        <f t="shared" si="41"/>
        <v>93.24</v>
      </c>
      <c r="S81" s="394">
        <f t="shared" si="41"/>
        <v>92.13</v>
      </c>
      <c r="T81" s="394">
        <f t="shared" si="41"/>
        <v>91.02</v>
      </c>
      <c r="U81" s="394">
        <f t="shared" si="41"/>
        <v>89.91</v>
      </c>
      <c r="V81" s="394">
        <f t="shared" si="41"/>
        <v>88.8</v>
      </c>
      <c r="W81" s="394">
        <f t="shared" ref="W81:AF90" si="42">$B81-(W$2/100*$B81)</f>
        <v>87.69</v>
      </c>
      <c r="X81" s="394">
        <f t="shared" si="42"/>
        <v>86.58</v>
      </c>
      <c r="Y81" s="394">
        <f t="shared" si="42"/>
        <v>85.47</v>
      </c>
      <c r="Z81" s="394">
        <f t="shared" si="42"/>
        <v>84.36</v>
      </c>
      <c r="AA81" s="394">
        <f t="shared" si="42"/>
        <v>83.25</v>
      </c>
      <c r="AB81" s="394">
        <f t="shared" si="42"/>
        <v>82.14</v>
      </c>
      <c r="AC81" s="394">
        <f t="shared" si="42"/>
        <v>81.03</v>
      </c>
      <c r="AD81" s="394">
        <f t="shared" si="42"/>
        <v>79.92</v>
      </c>
      <c r="AE81" s="394">
        <f t="shared" si="42"/>
        <v>78.81</v>
      </c>
      <c r="AF81" s="394">
        <f t="shared" si="42"/>
        <v>77.7</v>
      </c>
      <c r="AG81" s="394">
        <f t="shared" ref="AG81:AP90" si="43">$B81-(AG$2/100*$B81)</f>
        <v>76.59</v>
      </c>
      <c r="AH81" s="394">
        <f t="shared" si="43"/>
        <v>75.47999999999999</v>
      </c>
      <c r="AI81" s="394">
        <f t="shared" si="43"/>
        <v>74.37</v>
      </c>
      <c r="AJ81" s="394">
        <f t="shared" si="43"/>
        <v>73.259999999999991</v>
      </c>
      <c r="AK81" s="394">
        <f t="shared" si="43"/>
        <v>72.150000000000006</v>
      </c>
      <c r="AL81" s="394">
        <f t="shared" si="43"/>
        <v>71.039999999999992</v>
      </c>
      <c r="AM81" s="394">
        <f t="shared" si="43"/>
        <v>69.930000000000007</v>
      </c>
      <c r="AN81" s="394">
        <f t="shared" si="43"/>
        <v>68.819999999999993</v>
      </c>
      <c r="AO81" s="394">
        <f t="shared" si="43"/>
        <v>67.710000000000008</v>
      </c>
      <c r="AP81" s="394">
        <f t="shared" si="43"/>
        <v>66.599999999999994</v>
      </c>
      <c r="AQ81" s="394">
        <f t="shared" ref="AQ81:AZ90" si="44">$B81-(AQ$2/100*$B81)</f>
        <v>65.490000000000009</v>
      </c>
      <c r="AR81" s="394">
        <f t="shared" si="44"/>
        <v>64.38</v>
      </c>
      <c r="AS81" s="394">
        <f t="shared" si="44"/>
        <v>63.27</v>
      </c>
      <c r="AT81" s="394">
        <f t="shared" si="44"/>
        <v>62.16</v>
      </c>
      <c r="AU81" s="394">
        <f t="shared" si="44"/>
        <v>61.05</v>
      </c>
      <c r="AV81" s="394">
        <f t="shared" si="44"/>
        <v>59.94</v>
      </c>
      <c r="AW81" s="394">
        <f t="shared" si="44"/>
        <v>58.830000000000005</v>
      </c>
      <c r="AX81" s="394">
        <f t="shared" si="44"/>
        <v>57.72</v>
      </c>
      <c r="AY81" s="394">
        <f t="shared" si="44"/>
        <v>56.61</v>
      </c>
      <c r="AZ81" s="394">
        <f t="shared" si="44"/>
        <v>55.5</v>
      </c>
    </row>
    <row r="82" spans="1:52" s="390" customFormat="1" ht="14.1" customHeight="1" x14ac:dyDescent="0.25">
      <c r="A82" s="391"/>
      <c r="B82" s="392">
        <v>112</v>
      </c>
      <c r="C82" s="394">
        <f t="shared" si="40"/>
        <v>110.88</v>
      </c>
      <c r="D82" s="394">
        <f t="shared" si="40"/>
        <v>109.76</v>
      </c>
      <c r="E82" s="394">
        <f t="shared" si="40"/>
        <v>108.64</v>
      </c>
      <c r="F82" s="394">
        <f t="shared" si="40"/>
        <v>107.52</v>
      </c>
      <c r="G82" s="394">
        <f t="shared" si="40"/>
        <v>106.4</v>
      </c>
      <c r="H82" s="394">
        <f t="shared" si="40"/>
        <v>105.28</v>
      </c>
      <c r="I82" s="394">
        <f t="shared" si="40"/>
        <v>104.16</v>
      </c>
      <c r="J82" s="394">
        <f t="shared" si="40"/>
        <v>103.03999999999999</v>
      </c>
      <c r="K82" s="394">
        <f t="shared" si="40"/>
        <v>101.92</v>
      </c>
      <c r="L82" s="394">
        <f t="shared" si="40"/>
        <v>100.8</v>
      </c>
      <c r="M82" s="394">
        <f t="shared" si="41"/>
        <v>99.68</v>
      </c>
      <c r="N82" s="394">
        <f t="shared" si="41"/>
        <v>98.56</v>
      </c>
      <c r="O82" s="394">
        <f t="shared" si="41"/>
        <v>97.44</v>
      </c>
      <c r="P82" s="394">
        <f t="shared" si="41"/>
        <v>96.32</v>
      </c>
      <c r="Q82" s="394">
        <f t="shared" si="41"/>
        <v>95.2</v>
      </c>
      <c r="R82" s="394">
        <f t="shared" si="41"/>
        <v>94.08</v>
      </c>
      <c r="S82" s="394">
        <f t="shared" si="41"/>
        <v>92.96</v>
      </c>
      <c r="T82" s="394">
        <f t="shared" si="41"/>
        <v>91.84</v>
      </c>
      <c r="U82" s="394">
        <f t="shared" si="41"/>
        <v>90.72</v>
      </c>
      <c r="V82" s="394">
        <f t="shared" si="41"/>
        <v>89.6</v>
      </c>
      <c r="W82" s="394">
        <f t="shared" si="42"/>
        <v>88.48</v>
      </c>
      <c r="X82" s="394">
        <f t="shared" si="42"/>
        <v>87.36</v>
      </c>
      <c r="Y82" s="394">
        <f t="shared" si="42"/>
        <v>86.24</v>
      </c>
      <c r="Z82" s="394">
        <f t="shared" si="42"/>
        <v>85.12</v>
      </c>
      <c r="AA82" s="394">
        <f t="shared" si="42"/>
        <v>84</v>
      </c>
      <c r="AB82" s="394">
        <f t="shared" si="42"/>
        <v>82.88</v>
      </c>
      <c r="AC82" s="394">
        <f t="shared" si="42"/>
        <v>81.759999999999991</v>
      </c>
      <c r="AD82" s="394">
        <f t="shared" si="42"/>
        <v>80.64</v>
      </c>
      <c r="AE82" s="394">
        <f t="shared" si="42"/>
        <v>79.52000000000001</v>
      </c>
      <c r="AF82" s="394">
        <f t="shared" si="42"/>
        <v>78.400000000000006</v>
      </c>
      <c r="AG82" s="394">
        <f t="shared" si="43"/>
        <v>77.28</v>
      </c>
      <c r="AH82" s="394">
        <f t="shared" si="43"/>
        <v>76.16</v>
      </c>
      <c r="AI82" s="394">
        <f t="shared" si="43"/>
        <v>75.039999999999992</v>
      </c>
      <c r="AJ82" s="394">
        <f t="shared" si="43"/>
        <v>73.919999999999987</v>
      </c>
      <c r="AK82" s="394">
        <f t="shared" si="43"/>
        <v>72.800000000000011</v>
      </c>
      <c r="AL82" s="394">
        <f t="shared" si="43"/>
        <v>71.680000000000007</v>
      </c>
      <c r="AM82" s="394">
        <f t="shared" si="43"/>
        <v>70.56</v>
      </c>
      <c r="AN82" s="394">
        <f t="shared" si="43"/>
        <v>69.44</v>
      </c>
      <c r="AO82" s="394">
        <f t="shared" si="43"/>
        <v>68.319999999999993</v>
      </c>
      <c r="AP82" s="394">
        <f t="shared" si="43"/>
        <v>67.199999999999989</v>
      </c>
      <c r="AQ82" s="394">
        <f t="shared" si="44"/>
        <v>66.080000000000013</v>
      </c>
      <c r="AR82" s="394">
        <f t="shared" si="44"/>
        <v>64.960000000000008</v>
      </c>
      <c r="AS82" s="394">
        <f t="shared" si="44"/>
        <v>63.84</v>
      </c>
      <c r="AT82" s="394">
        <f t="shared" si="44"/>
        <v>62.72</v>
      </c>
      <c r="AU82" s="394">
        <f t="shared" si="44"/>
        <v>61.6</v>
      </c>
      <c r="AV82" s="394">
        <f t="shared" si="44"/>
        <v>60.48</v>
      </c>
      <c r="AW82" s="394">
        <f t="shared" si="44"/>
        <v>59.36</v>
      </c>
      <c r="AX82" s="394">
        <f t="shared" si="44"/>
        <v>58.24</v>
      </c>
      <c r="AY82" s="394">
        <f t="shared" si="44"/>
        <v>57.120000000000005</v>
      </c>
      <c r="AZ82" s="394">
        <f t="shared" si="44"/>
        <v>56</v>
      </c>
    </row>
    <row r="83" spans="1:52" s="390" customFormat="1" ht="14.1" customHeight="1" x14ac:dyDescent="0.25">
      <c r="A83" s="391"/>
      <c r="B83" s="392">
        <v>113</v>
      </c>
      <c r="C83" s="394">
        <f t="shared" si="40"/>
        <v>111.87</v>
      </c>
      <c r="D83" s="394">
        <f t="shared" si="40"/>
        <v>110.74</v>
      </c>
      <c r="E83" s="394">
        <f t="shared" si="40"/>
        <v>109.61</v>
      </c>
      <c r="F83" s="394">
        <f t="shared" si="40"/>
        <v>108.48</v>
      </c>
      <c r="G83" s="394">
        <f t="shared" si="40"/>
        <v>107.35</v>
      </c>
      <c r="H83" s="394">
        <f t="shared" si="40"/>
        <v>106.22</v>
      </c>
      <c r="I83" s="394">
        <f t="shared" si="40"/>
        <v>105.09</v>
      </c>
      <c r="J83" s="394">
        <f t="shared" si="40"/>
        <v>103.96</v>
      </c>
      <c r="K83" s="394">
        <f t="shared" si="40"/>
        <v>102.83</v>
      </c>
      <c r="L83" s="394">
        <f t="shared" si="40"/>
        <v>101.7</v>
      </c>
      <c r="M83" s="394">
        <f t="shared" si="41"/>
        <v>100.57</v>
      </c>
      <c r="N83" s="394">
        <f t="shared" si="41"/>
        <v>99.44</v>
      </c>
      <c r="O83" s="394">
        <f t="shared" si="41"/>
        <v>98.31</v>
      </c>
      <c r="P83" s="394">
        <f t="shared" si="41"/>
        <v>97.179999999999993</v>
      </c>
      <c r="Q83" s="394">
        <f t="shared" si="41"/>
        <v>96.05</v>
      </c>
      <c r="R83" s="394">
        <f t="shared" si="41"/>
        <v>94.92</v>
      </c>
      <c r="S83" s="394">
        <f t="shared" si="41"/>
        <v>93.789999999999992</v>
      </c>
      <c r="T83" s="394">
        <f t="shared" si="41"/>
        <v>92.66</v>
      </c>
      <c r="U83" s="394">
        <f t="shared" si="41"/>
        <v>91.53</v>
      </c>
      <c r="V83" s="394">
        <f t="shared" si="41"/>
        <v>90.4</v>
      </c>
      <c r="W83" s="394">
        <f t="shared" si="42"/>
        <v>89.27</v>
      </c>
      <c r="X83" s="394">
        <f t="shared" si="42"/>
        <v>88.14</v>
      </c>
      <c r="Y83" s="394">
        <f t="shared" si="42"/>
        <v>87.009999999999991</v>
      </c>
      <c r="Z83" s="394">
        <f t="shared" si="42"/>
        <v>85.88</v>
      </c>
      <c r="AA83" s="394">
        <f t="shared" si="42"/>
        <v>84.75</v>
      </c>
      <c r="AB83" s="394">
        <f t="shared" si="42"/>
        <v>83.62</v>
      </c>
      <c r="AC83" s="394">
        <f t="shared" si="42"/>
        <v>82.49</v>
      </c>
      <c r="AD83" s="394">
        <f t="shared" si="42"/>
        <v>81.36</v>
      </c>
      <c r="AE83" s="394">
        <f t="shared" si="42"/>
        <v>80.23</v>
      </c>
      <c r="AF83" s="394">
        <f t="shared" si="42"/>
        <v>79.099999999999994</v>
      </c>
      <c r="AG83" s="394">
        <f t="shared" si="43"/>
        <v>77.97</v>
      </c>
      <c r="AH83" s="394">
        <f t="shared" si="43"/>
        <v>76.84</v>
      </c>
      <c r="AI83" s="394">
        <f t="shared" si="43"/>
        <v>75.710000000000008</v>
      </c>
      <c r="AJ83" s="394">
        <f t="shared" si="43"/>
        <v>74.58</v>
      </c>
      <c r="AK83" s="394">
        <f t="shared" si="43"/>
        <v>73.45</v>
      </c>
      <c r="AL83" s="394">
        <f t="shared" si="43"/>
        <v>72.319999999999993</v>
      </c>
      <c r="AM83" s="394">
        <f t="shared" si="43"/>
        <v>71.19</v>
      </c>
      <c r="AN83" s="394">
        <f t="shared" si="43"/>
        <v>70.06</v>
      </c>
      <c r="AO83" s="394">
        <f t="shared" si="43"/>
        <v>68.930000000000007</v>
      </c>
      <c r="AP83" s="394">
        <f t="shared" si="43"/>
        <v>67.8</v>
      </c>
      <c r="AQ83" s="394">
        <f t="shared" si="44"/>
        <v>66.67</v>
      </c>
      <c r="AR83" s="394">
        <f t="shared" si="44"/>
        <v>65.539999999999992</v>
      </c>
      <c r="AS83" s="394">
        <f t="shared" si="44"/>
        <v>64.41</v>
      </c>
      <c r="AT83" s="394">
        <f t="shared" si="44"/>
        <v>63.28</v>
      </c>
      <c r="AU83" s="394">
        <f t="shared" si="44"/>
        <v>62.15</v>
      </c>
      <c r="AV83" s="394">
        <f t="shared" si="44"/>
        <v>61.019999999999996</v>
      </c>
      <c r="AW83" s="394">
        <f t="shared" si="44"/>
        <v>59.89</v>
      </c>
      <c r="AX83" s="394">
        <f t="shared" si="44"/>
        <v>58.760000000000005</v>
      </c>
      <c r="AY83" s="394">
        <f t="shared" si="44"/>
        <v>57.63</v>
      </c>
      <c r="AZ83" s="394">
        <f t="shared" si="44"/>
        <v>56.5</v>
      </c>
    </row>
    <row r="84" spans="1:52" s="390" customFormat="1" ht="14.1" customHeight="1" x14ac:dyDescent="0.25">
      <c r="A84" s="391"/>
      <c r="B84" s="392">
        <v>114</v>
      </c>
      <c r="C84" s="394">
        <f t="shared" si="40"/>
        <v>112.86</v>
      </c>
      <c r="D84" s="394">
        <f t="shared" si="40"/>
        <v>111.72</v>
      </c>
      <c r="E84" s="394">
        <f t="shared" si="40"/>
        <v>110.58</v>
      </c>
      <c r="F84" s="394">
        <f t="shared" si="40"/>
        <v>109.44</v>
      </c>
      <c r="G84" s="394">
        <f t="shared" si="40"/>
        <v>108.3</v>
      </c>
      <c r="H84" s="394">
        <f t="shared" si="40"/>
        <v>107.16</v>
      </c>
      <c r="I84" s="394">
        <f t="shared" si="40"/>
        <v>106.02</v>
      </c>
      <c r="J84" s="394">
        <f t="shared" si="40"/>
        <v>104.88</v>
      </c>
      <c r="K84" s="394">
        <f t="shared" si="40"/>
        <v>103.74</v>
      </c>
      <c r="L84" s="394">
        <f t="shared" si="40"/>
        <v>102.6</v>
      </c>
      <c r="M84" s="394">
        <f t="shared" si="41"/>
        <v>101.46</v>
      </c>
      <c r="N84" s="394">
        <f t="shared" si="41"/>
        <v>100.32</v>
      </c>
      <c r="O84" s="394">
        <f t="shared" si="41"/>
        <v>99.18</v>
      </c>
      <c r="P84" s="394">
        <f t="shared" si="41"/>
        <v>98.039999999999992</v>
      </c>
      <c r="Q84" s="394">
        <f t="shared" si="41"/>
        <v>96.9</v>
      </c>
      <c r="R84" s="394">
        <f t="shared" si="41"/>
        <v>95.759999999999991</v>
      </c>
      <c r="S84" s="394">
        <f t="shared" si="41"/>
        <v>94.62</v>
      </c>
      <c r="T84" s="394">
        <f t="shared" si="41"/>
        <v>93.48</v>
      </c>
      <c r="U84" s="394">
        <f t="shared" si="41"/>
        <v>92.34</v>
      </c>
      <c r="V84" s="394">
        <f t="shared" si="41"/>
        <v>91.2</v>
      </c>
      <c r="W84" s="394">
        <f t="shared" si="42"/>
        <v>90.06</v>
      </c>
      <c r="X84" s="394">
        <f t="shared" si="42"/>
        <v>88.92</v>
      </c>
      <c r="Y84" s="394">
        <f t="shared" si="42"/>
        <v>87.78</v>
      </c>
      <c r="Z84" s="394">
        <f t="shared" si="42"/>
        <v>86.64</v>
      </c>
      <c r="AA84" s="394">
        <f t="shared" si="42"/>
        <v>85.5</v>
      </c>
      <c r="AB84" s="394">
        <f t="shared" si="42"/>
        <v>84.36</v>
      </c>
      <c r="AC84" s="394">
        <f t="shared" si="42"/>
        <v>83.22</v>
      </c>
      <c r="AD84" s="394">
        <f t="shared" si="42"/>
        <v>82.08</v>
      </c>
      <c r="AE84" s="394">
        <f t="shared" si="42"/>
        <v>80.94</v>
      </c>
      <c r="AF84" s="394">
        <f t="shared" si="42"/>
        <v>79.800000000000011</v>
      </c>
      <c r="AG84" s="394">
        <f t="shared" si="43"/>
        <v>78.66</v>
      </c>
      <c r="AH84" s="394">
        <f t="shared" si="43"/>
        <v>77.52</v>
      </c>
      <c r="AI84" s="394">
        <f t="shared" si="43"/>
        <v>76.38</v>
      </c>
      <c r="AJ84" s="394">
        <f t="shared" si="43"/>
        <v>75.239999999999995</v>
      </c>
      <c r="AK84" s="394">
        <f t="shared" si="43"/>
        <v>74.099999999999994</v>
      </c>
      <c r="AL84" s="394">
        <f t="shared" si="43"/>
        <v>72.960000000000008</v>
      </c>
      <c r="AM84" s="394">
        <f t="shared" si="43"/>
        <v>71.819999999999993</v>
      </c>
      <c r="AN84" s="394">
        <f t="shared" si="43"/>
        <v>70.680000000000007</v>
      </c>
      <c r="AO84" s="394">
        <f t="shared" si="43"/>
        <v>69.539999999999992</v>
      </c>
      <c r="AP84" s="394">
        <f t="shared" si="43"/>
        <v>68.400000000000006</v>
      </c>
      <c r="AQ84" s="394">
        <f t="shared" si="44"/>
        <v>67.260000000000005</v>
      </c>
      <c r="AR84" s="394">
        <f t="shared" si="44"/>
        <v>66.12</v>
      </c>
      <c r="AS84" s="394">
        <f t="shared" si="44"/>
        <v>64.98</v>
      </c>
      <c r="AT84" s="394">
        <f t="shared" si="44"/>
        <v>63.839999999999996</v>
      </c>
      <c r="AU84" s="394">
        <f t="shared" si="44"/>
        <v>62.699999999999996</v>
      </c>
      <c r="AV84" s="394">
        <f t="shared" si="44"/>
        <v>61.559999999999995</v>
      </c>
      <c r="AW84" s="394">
        <f t="shared" si="44"/>
        <v>60.42</v>
      </c>
      <c r="AX84" s="394">
        <f t="shared" si="44"/>
        <v>59.28</v>
      </c>
      <c r="AY84" s="394">
        <f t="shared" si="44"/>
        <v>58.14</v>
      </c>
      <c r="AZ84" s="394">
        <f t="shared" si="44"/>
        <v>57</v>
      </c>
    </row>
    <row r="85" spans="1:52" s="390" customFormat="1" ht="14.1" customHeight="1" x14ac:dyDescent="0.25">
      <c r="A85" s="391"/>
      <c r="B85" s="392">
        <v>115</v>
      </c>
      <c r="C85" s="394">
        <f t="shared" si="40"/>
        <v>113.85</v>
      </c>
      <c r="D85" s="394">
        <f t="shared" si="40"/>
        <v>112.7</v>
      </c>
      <c r="E85" s="394">
        <f t="shared" si="40"/>
        <v>111.55</v>
      </c>
      <c r="F85" s="394">
        <f t="shared" si="40"/>
        <v>110.4</v>
      </c>
      <c r="G85" s="394">
        <f t="shared" si="40"/>
        <v>109.25</v>
      </c>
      <c r="H85" s="394">
        <f t="shared" si="40"/>
        <v>108.1</v>
      </c>
      <c r="I85" s="394">
        <f t="shared" si="40"/>
        <v>106.95</v>
      </c>
      <c r="J85" s="394">
        <f t="shared" si="40"/>
        <v>105.8</v>
      </c>
      <c r="K85" s="394">
        <f t="shared" si="40"/>
        <v>104.65</v>
      </c>
      <c r="L85" s="394">
        <f t="shared" si="40"/>
        <v>103.5</v>
      </c>
      <c r="M85" s="394">
        <f t="shared" si="41"/>
        <v>102.35</v>
      </c>
      <c r="N85" s="394">
        <f t="shared" si="41"/>
        <v>101.2</v>
      </c>
      <c r="O85" s="394">
        <f t="shared" si="41"/>
        <v>100.05</v>
      </c>
      <c r="P85" s="394">
        <f t="shared" si="41"/>
        <v>98.9</v>
      </c>
      <c r="Q85" s="394">
        <f t="shared" si="41"/>
        <v>97.75</v>
      </c>
      <c r="R85" s="394">
        <f t="shared" si="41"/>
        <v>96.6</v>
      </c>
      <c r="S85" s="394">
        <f t="shared" si="41"/>
        <v>95.45</v>
      </c>
      <c r="T85" s="394">
        <f t="shared" si="41"/>
        <v>94.3</v>
      </c>
      <c r="U85" s="394">
        <f t="shared" si="41"/>
        <v>93.15</v>
      </c>
      <c r="V85" s="394">
        <f t="shared" si="41"/>
        <v>92</v>
      </c>
      <c r="W85" s="394">
        <f t="shared" si="42"/>
        <v>90.85</v>
      </c>
      <c r="X85" s="394">
        <f t="shared" si="42"/>
        <v>89.7</v>
      </c>
      <c r="Y85" s="394">
        <f t="shared" si="42"/>
        <v>88.55</v>
      </c>
      <c r="Z85" s="394">
        <f t="shared" si="42"/>
        <v>87.4</v>
      </c>
      <c r="AA85" s="394">
        <f t="shared" si="42"/>
        <v>86.25</v>
      </c>
      <c r="AB85" s="394">
        <f t="shared" si="42"/>
        <v>85.1</v>
      </c>
      <c r="AC85" s="394">
        <f t="shared" si="42"/>
        <v>83.95</v>
      </c>
      <c r="AD85" s="394">
        <f t="shared" si="42"/>
        <v>82.8</v>
      </c>
      <c r="AE85" s="394">
        <f t="shared" si="42"/>
        <v>81.650000000000006</v>
      </c>
      <c r="AF85" s="394">
        <f t="shared" si="42"/>
        <v>80.5</v>
      </c>
      <c r="AG85" s="394">
        <f t="shared" si="43"/>
        <v>79.349999999999994</v>
      </c>
      <c r="AH85" s="394">
        <f t="shared" si="43"/>
        <v>78.199999999999989</v>
      </c>
      <c r="AI85" s="394">
        <f t="shared" si="43"/>
        <v>77.05</v>
      </c>
      <c r="AJ85" s="394">
        <f t="shared" si="43"/>
        <v>75.900000000000006</v>
      </c>
      <c r="AK85" s="394">
        <f t="shared" si="43"/>
        <v>74.75</v>
      </c>
      <c r="AL85" s="394">
        <f t="shared" si="43"/>
        <v>73.599999999999994</v>
      </c>
      <c r="AM85" s="394">
        <f t="shared" si="43"/>
        <v>72.45</v>
      </c>
      <c r="AN85" s="394">
        <f t="shared" si="43"/>
        <v>71.3</v>
      </c>
      <c r="AO85" s="394">
        <f t="shared" si="43"/>
        <v>70.150000000000006</v>
      </c>
      <c r="AP85" s="394">
        <f t="shared" si="43"/>
        <v>69</v>
      </c>
      <c r="AQ85" s="394">
        <f t="shared" si="44"/>
        <v>67.849999999999994</v>
      </c>
      <c r="AR85" s="394">
        <f t="shared" si="44"/>
        <v>66.7</v>
      </c>
      <c r="AS85" s="394">
        <f t="shared" si="44"/>
        <v>65.550000000000011</v>
      </c>
      <c r="AT85" s="394">
        <f t="shared" si="44"/>
        <v>64.400000000000006</v>
      </c>
      <c r="AU85" s="394">
        <f t="shared" si="44"/>
        <v>63.25</v>
      </c>
      <c r="AV85" s="394">
        <f t="shared" si="44"/>
        <v>62.099999999999994</v>
      </c>
      <c r="AW85" s="394">
        <f t="shared" si="44"/>
        <v>60.95</v>
      </c>
      <c r="AX85" s="394">
        <f t="shared" si="44"/>
        <v>59.800000000000004</v>
      </c>
      <c r="AY85" s="394">
        <f t="shared" si="44"/>
        <v>58.65</v>
      </c>
      <c r="AZ85" s="394">
        <f t="shared" si="44"/>
        <v>57.5</v>
      </c>
    </row>
    <row r="86" spans="1:52" s="390" customFormat="1" ht="14.1" customHeight="1" x14ac:dyDescent="0.25">
      <c r="A86" s="391"/>
      <c r="B86" s="392">
        <v>116</v>
      </c>
      <c r="C86" s="394">
        <f t="shared" si="40"/>
        <v>114.84</v>
      </c>
      <c r="D86" s="394">
        <f t="shared" si="40"/>
        <v>113.68</v>
      </c>
      <c r="E86" s="394">
        <f t="shared" si="40"/>
        <v>112.52</v>
      </c>
      <c r="F86" s="394">
        <f t="shared" si="40"/>
        <v>111.36</v>
      </c>
      <c r="G86" s="394">
        <f t="shared" si="40"/>
        <v>110.2</v>
      </c>
      <c r="H86" s="394">
        <f t="shared" si="40"/>
        <v>109.04</v>
      </c>
      <c r="I86" s="394">
        <f t="shared" si="40"/>
        <v>107.88</v>
      </c>
      <c r="J86" s="394">
        <f t="shared" si="40"/>
        <v>106.72</v>
      </c>
      <c r="K86" s="394">
        <f t="shared" si="40"/>
        <v>105.56</v>
      </c>
      <c r="L86" s="394">
        <f t="shared" si="40"/>
        <v>104.4</v>
      </c>
      <c r="M86" s="394">
        <f t="shared" si="41"/>
        <v>103.24</v>
      </c>
      <c r="N86" s="394">
        <f t="shared" si="41"/>
        <v>102.08</v>
      </c>
      <c r="O86" s="394">
        <f t="shared" si="41"/>
        <v>100.92</v>
      </c>
      <c r="P86" s="394">
        <f t="shared" si="41"/>
        <v>99.759999999999991</v>
      </c>
      <c r="Q86" s="394">
        <f t="shared" si="41"/>
        <v>98.6</v>
      </c>
      <c r="R86" s="394">
        <f t="shared" si="41"/>
        <v>97.44</v>
      </c>
      <c r="S86" s="394">
        <f t="shared" si="41"/>
        <v>96.28</v>
      </c>
      <c r="T86" s="394">
        <f t="shared" si="41"/>
        <v>95.12</v>
      </c>
      <c r="U86" s="394">
        <f t="shared" si="41"/>
        <v>93.960000000000008</v>
      </c>
      <c r="V86" s="394">
        <f t="shared" si="41"/>
        <v>92.8</v>
      </c>
      <c r="W86" s="394">
        <f t="shared" si="42"/>
        <v>91.64</v>
      </c>
      <c r="X86" s="394">
        <f t="shared" si="42"/>
        <v>90.48</v>
      </c>
      <c r="Y86" s="394">
        <f t="shared" si="42"/>
        <v>89.32</v>
      </c>
      <c r="Z86" s="394">
        <f t="shared" si="42"/>
        <v>88.16</v>
      </c>
      <c r="AA86" s="394">
        <f t="shared" si="42"/>
        <v>87</v>
      </c>
      <c r="AB86" s="394">
        <f t="shared" si="42"/>
        <v>85.84</v>
      </c>
      <c r="AC86" s="394">
        <f t="shared" si="42"/>
        <v>84.68</v>
      </c>
      <c r="AD86" s="394">
        <f t="shared" si="42"/>
        <v>83.52</v>
      </c>
      <c r="AE86" s="394">
        <f t="shared" si="42"/>
        <v>82.36</v>
      </c>
      <c r="AF86" s="394">
        <f t="shared" si="42"/>
        <v>81.2</v>
      </c>
      <c r="AG86" s="394">
        <f t="shared" si="43"/>
        <v>80.039999999999992</v>
      </c>
      <c r="AH86" s="394">
        <f t="shared" si="43"/>
        <v>78.88</v>
      </c>
      <c r="AI86" s="394">
        <f t="shared" si="43"/>
        <v>77.72</v>
      </c>
      <c r="AJ86" s="394">
        <f t="shared" si="43"/>
        <v>76.56</v>
      </c>
      <c r="AK86" s="394">
        <f t="shared" si="43"/>
        <v>75.400000000000006</v>
      </c>
      <c r="AL86" s="394">
        <f t="shared" si="43"/>
        <v>74.240000000000009</v>
      </c>
      <c r="AM86" s="394">
        <f t="shared" si="43"/>
        <v>73.08</v>
      </c>
      <c r="AN86" s="394">
        <f t="shared" si="43"/>
        <v>71.92</v>
      </c>
      <c r="AO86" s="394">
        <f t="shared" si="43"/>
        <v>70.759999999999991</v>
      </c>
      <c r="AP86" s="394">
        <f t="shared" si="43"/>
        <v>69.599999999999994</v>
      </c>
      <c r="AQ86" s="394">
        <f t="shared" si="44"/>
        <v>68.44</v>
      </c>
      <c r="AR86" s="394">
        <f t="shared" si="44"/>
        <v>67.28</v>
      </c>
      <c r="AS86" s="394">
        <f t="shared" si="44"/>
        <v>66.12</v>
      </c>
      <c r="AT86" s="394">
        <f t="shared" si="44"/>
        <v>64.960000000000008</v>
      </c>
      <c r="AU86" s="394">
        <f t="shared" si="44"/>
        <v>63.8</v>
      </c>
      <c r="AV86" s="394">
        <f t="shared" si="44"/>
        <v>62.64</v>
      </c>
      <c r="AW86" s="394">
        <f t="shared" si="44"/>
        <v>61.480000000000004</v>
      </c>
      <c r="AX86" s="394">
        <f t="shared" si="44"/>
        <v>60.32</v>
      </c>
      <c r="AY86" s="394">
        <f t="shared" si="44"/>
        <v>59.160000000000004</v>
      </c>
      <c r="AZ86" s="394">
        <f t="shared" si="44"/>
        <v>58</v>
      </c>
    </row>
    <row r="87" spans="1:52" s="390" customFormat="1" ht="14.1" customHeight="1" x14ac:dyDescent="0.25">
      <c r="A87" s="391"/>
      <c r="B87" s="392">
        <v>117</v>
      </c>
      <c r="C87" s="394">
        <f t="shared" si="40"/>
        <v>115.83</v>
      </c>
      <c r="D87" s="394">
        <f t="shared" si="40"/>
        <v>114.66</v>
      </c>
      <c r="E87" s="394">
        <f t="shared" si="40"/>
        <v>113.49</v>
      </c>
      <c r="F87" s="394">
        <f t="shared" si="40"/>
        <v>112.32</v>
      </c>
      <c r="G87" s="394">
        <f t="shared" si="40"/>
        <v>111.15</v>
      </c>
      <c r="H87" s="394">
        <f t="shared" si="40"/>
        <v>109.98</v>
      </c>
      <c r="I87" s="394">
        <f t="shared" si="40"/>
        <v>108.81</v>
      </c>
      <c r="J87" s="394">
        <f t="shared" si="40"/>
        <v>107.64</v>
      </c>
      <c r="K87" s="394">
        <f t="shared" si="40"/>
        <v>106.47</v>
      </c>
      <c r="L87" s="394">
        <f t="shared" si="40"/>
        <v>105.3</v>
      </c>
      <c r="M87" s="394">
        <f t="shared" si="41"/>
        <v>104.13</v>
      </c>
      <c r="N87" s="394">
        <f t="shared" si="41"/>
        <v>102.96000000000001</v>
      </c>
      <c r="O87" s="394">
        <f t="shared" si="41"/>
        <v>101.78999999999999</v>
      </c>
      <c r="P87" s="394">
        <f t="shared" si="41"/>
        <v>100.62</v>
      </c>
      <c r="Q87" s="394">
        <f t="shared" si="41"/>
        <v>99.45</v>
      </c>
      <c r="R87" s="394">
        <f t="shared" si="41"/>
        <v>98.28</v>
      </c>
      <c r="S87" s="394">
        <f t="shared" si="41"/>
        <v>97.11</v>
      </c>
      <c r="T87" s="394">
        <f t="shared" si="41"/>
        <v>95.94</v>
      </c>
      <c r="U87" s="394">
        <f t="shared" si="41"/>
        <v>94.77</v>
      </c>
      <c r="V87" s="394">
        <f t="shared" si="41"/>
        <v>93.6</v>
      </c>
      <c r="W87" s="394">
        <f t="shared" si="42"/>
        <v>92.43</v>
      </c>
      <c r="X87" s="394">
        <f t="shared" si="42"/>
        <v>91.26</v>
      </c>
      <c r="Y87" s="394">
        <f t="shared" si="42"/>
        <v>90.09</v>
      </c>
      <c r="Z87" s="394">
        <f t="shared" si="42"/>
        <v>88.92</v>
      </c>
      <c r="AA87" s="394">
        <f t="shared" si="42"/>
        <v>87.75</v>
      </c>
      <c r="AB87" s="394">
        <f t="shared" si="42"/>
        <v>86.58</v>
      </c>
      <c r="AC87" s="394">
        <f t="shared" si="42"/>
        <v>85.41</v>
      </c>
      <c r="AD87" s="394">
        <f t="shared" si="42"/>
        <v>84.24</v>
      </c>
      <c r="AE87" s="394">
        <f t="shared" si="42"/>
        <v>83.07</v>
      </c>
      <c r="AF87" s="394">
        <f t="shared" si="42"/>
        <v>81.900000000000006</v>
      </c>
      <c r="AG87" s="394">
        <f t="shared" si="43"/>
        <v>80.72999999999999</v>
      </c>
      <c r="AH87" s="394">
        <f t="shared" si="43"/>
        <v>79.56</v>
      </c>
      <c r="AI87" s="394">
        <f t="shared" si="43"/>
        <v>78.39</v>
      </c>
      <c r="AJ87" s="394">
        <f t="shared" si="43"/>
        <v>77.22</v>
      </c>
      <c r="AK87" s="394">
        <f t="shared" si="43"/>
        <v>76.050000000000011</v>
      </c>
      <c r="AL87" s="394">
        <f t="shared" si="43"/>
        <v>74.88</v>
      </c>
      <c r="AM87" s="394">
        <f t="shared" si="43"/>
        <v>73.710000000000008</v>
      </c>
      <c r="AN87" s="394">
        <f t="shared" si="43"/>
        <v>72.539999999999992</v>
      </c>
      <c r="AO87" s="394">
        <f t="shared" si="43"/>
        <v>71.37</v>
      </c>
      <c r="AP87" s="394">
        <f t="shared" si="43"/>
        <v>70.199999999999989</v>
      </c>
      <c r="AQ87" s="394">
        <f t="shared" si="44"/>
        <v>69.03</v>
      </c>
      <c r="AR87" s="394">
        <f t="shared" si="44"/>
        <v>67.86</v>
      </c>
      <c r="AS87" s="394">
        <f t="shared" si="44"/>
        <v>66.69</v>
      </c>
      <c r="AT87" s="394">
        <f t="shared" si="44"/>
        <v>65.52000000000001</v>
      </c>
      <c r="AU87" s="394">
        <f t="shared" si="44"/>
        <v>64.349999999999994</v>
      </c>
      <c r="AV87" s="394">
        <f t="shared" si="44"/>
        <v>63.18</v>
      </c>
      <c r="AW87" s="394">
        <f t="shared" si="44"/>
        <v>62.010000000000005</v>
      </c>
      <c r="AX87" s="394">
        <f t="shared" si="44"/>
        <v>60.84</v>
      </c>
      <c r="AY87" s="394">
        <f t="shared" si="44"/>
        <v>59.67</v>
      </c>
      <c r="AZ87" s="394">
        <f t="shared" si="44"/>
        <v>58.5</v>
      </c>
    </row>
    <row r="88" spans="1:52" s="390" customFormat="1" ht="14.1" customHeight="1" x14ac:dyDescent="0.25">
      <c r="A88" s="391"/>
      <c r="B88" s="392">
        <v>118</v>
      </c>
      <c r="C88" s="394">
        <f t="shared" si="40"/>
        <v>116.82</v>
      </c>
      <c r="D88" s="394">
        <f t="shared" si="40"/>
        <v>115.64</v>
      </c>
      <c r="E88" s="394">
        <f t="shared" si="40"/>
        <v>114.46</v>
      </c>
      <c r="F88" s="394">
        <f t="shared" si="40"/>
        <v>113.28</v>
      </c>
      <c r="G88" s="394">
        <f t="shared" si="40"/>
        <v>112.1</v>
      </c>
      <c r="H88" s="394">
        <f t="shared" si="40"/>
        <v>110.92</v>
      </c>
      <c r="I88" s="394">
        <f t="shared" si="40"/>
        <v>109.74</v>
      </c>
      <c r="J88" s="394">
        <f t="shared" si="40"/>
        <v>108.56</v>
      </c>
      <c r="K88" s="394">
        <f t="shared" si="40"/>
        <v>107.38</v>
      </c>
      <c r="L88" s="394">
        <f t="shared" si="40"/>
        <v>106.2</v>
      </c>
      <c r="M88" s="394">
        <f t="shared" si="41"/>
        <v>105.02</v>
      </c>
      <c r="N88" s="394">
        <f t="shared" si="41"/>
        <v>103.84</v>
      </c>
      <c r="O88" s="394">
        <f t="shared" si="41"/>
        <v>102.66</v>
      </c>
      <c r="P88" s="394">
        <f t="shared" si="41"/>
        <v>101.47999999999999</v>
      </c>
      <c r="Q88" s="394">
        <f t="shared" si="41"/>
        <v>100.3</v>
      </c>
      <c r="R88" s="394">
        <f t="shared" si="41"/>
        <v>99.12</v>
      </c>
      <c r="S88" s="394">
        <f t="shared" si="41"/>
        <v>97.94</v>
      </c>
      <c r="T88" s="394">
        <f t="shared" si="41"/>
        <v>96.76</v>
      </c>
      <c r="U88" s="394">
        <f t="shared" si="41"/>
        <v>95.58</v>
      </c>
      <c r="V88" s="394">
        <f t="shared" si="41"/>
        <v>94.4</v>
      </c>
      <c r="W88" s="394">
        <f t="shared" si="42"/>
        <v>93.22</v>
      </c>
      <c r="X88" s="394">
        <f t="shared" si="42"/>
        <v>92.039999999999992</v>
      </c>
      <c r="Y88" s="394">
        <f t="shared" si="42"/>
        <v>90.86</v>
      </c>
      <c r="Z88" s="394">
        <f t="shared" si="42"/>
        <v>89.68</v>
      </c>
      <c r="AA88" s="394">
        <f t="shared" si="42"/>
        <v>88.5</v>
      </c>
      <c r="AB88" s="394">
        <f t="shared" si="42"/>
        <v>87.32</v>
      </c>
      <c r="AC88" s="394">
        <f t="shared" si="42"/>
        <v>86.14</v>
      </c>
      <c r="AD88" s="394">
        <f t="shared" si="42"/>
        <v>84.96</v>
      </c>
      <c r="AE88" s="394">
        <f t="shared" si="42"/>
        <v>83.78</v>
      </c>
      <c r="AF88" s="394">
        <f t="shared" si="42"/>
        <v>82.6</v>
      </c>
      <c r="AG88" s="394">
        <f t="shared" si="43"/>
        <v>81.42</v>
      </c>
      <c r="AH88" s="394">
        <f t="shared" si="43"/>
        <v>80.240000000000009</v>
      </c>
      <c r="AI88" s="394">
        <f t="shared" si="43"/>
        <v>79.06</v>
      </c>
      <c r="AJ88" s="394">
        <f t="shared" si="43"/>
        <v>77.88</v>
      </c>
      <c r="AK88" s="394">
        <f t="shared" si="43"/>
        <v>76.7</v>
      </c>
      <c r="AL88" s="394">
        <f t="shared" si="43"/>
        <v>75.52000000000001</v>
      </c>
      <c r="AM88" s="394">
        <f t="shared" si="43"/>
        <v>74.34</v>
      </c>
      <c r="AN88" s="394">
        <f t="shared" si="43"/>
        <v>73.16</v>
      </c>
      <c r="AO88" s="394">
        <f t="shared" si="43"/>
        <v>71.97999999999999</v>
      </c>
      <c r="AP88" s="394">
        <f t="shared" si="43"/>
        <v>70.8</v>
      </c>
      <c r="AQ88" s="394">
        <f t="shared" si="44"/>
        <v>69.62</v>
      </c>
      <c r="AR88" s="394">
        <f t="shared" si="44"/>
        <v>68.44</v>
      </c>
      <c r="AS88" s="394">
        <f t="shared" si="44"/>
        <v>67.259999999999991</v>
      </c>
      <c r="AT88" s="394">
        <f t="shared" si="44"/>
        <v>66.08</v>
      </c>
      <c r="AU88" s="394">
        <f t="shared" si="44"/>
        <v>64.900000000000006</v>
      </c>
      <c r="AV88" s="394">
        <f t="shared" si="44"/>
        <v>63.72</v>
      </c>
      <c r="AW88" s="394">
        <f t="shared" si="44"/>
        <v>62.540000000000006</v>
      </c>
      <c r="AX88" s="394">
        <f t="shared" si="44"/>
        <v>61.36</v>
      </c>
      <c r="AY88" s="394">
        <f t="shared" si="44"/>
        <v>60.18</v>
      </c>
      <c r="AZ88" s="394">
        <f t="shared" si="44"/>
        <v>59</v>
      </c>
    </row>
    <row r="89" spans="1:52" s="390" customFormat="1" ht="14.1" customHeight="1" x14ac:dyDescent="0.25">
      <c r="A89" s="391"/>
      <c r="B89" s="392">
        <v>119</v>
      </c>
      <c r="C89" s="394">
        <f t="shared" si="40"/>
        <v>117.81</v>
      </c>
      <c r="D89" s="394">
        <f t="shared" si="40"/>
        <v>116.62</v>
      </c>
      <c r="E89" s="394">
        <f t="shared" si="40"/>
        <v>115.43</v>
      </c>
      <c r="F89" s="394">
        <f t="shared" si="40"/>
        <v>114.24</v>
      </c>
      <c r="G89" s="394">
        <f t="shared" si="40"/>
        <v>113.05</v>
      </c>
      <c r="H89" s="394">
        <f t="shared" si="40"/>
        <v>111.86</v>
      </c>
      <c r="I89" s="394">
        <f t="shared" si="40"/>
        <v>110.67</v>
      </c>
      <c r="J89" s="394">
        <f t="shared" si="40"/>
        <v>109.48</v>
      </c>
      <c r="K89" s="394">
        <f t="shared" si="40"/>
        <v>108.29</v>
      </c>
      <c r="L89" s="394">
        <f t="shared" si="40"/>
        <v>107.1</v>
      </c>
      <c r="M89" s="394">
        <f t="shared" si="41"/>
        <v>105.91</v>
      </c>
      <c r="N89" s="394">
        <f t="shared" si="41"/>
        <v>104.72</v>
      </c>
      <c r="O89" s="394">
        <f t="shared" si="41"/>
        <v>103.53</v>
      </c>
      <c r="P89" s="394">
        <f t="shared" si="41"/>
        <v>102.34</v>
      </c>
      <c r="Q89" s="394">
        <f t="shared" si="41"/>
        <v>101.15</v>
      </c>
      <c r="R89" s="394">
        <f t="shared" si="41"/>
        <v>99.960000000000008</v>
      </c>
      <c r="S89" s="394">
        <f t="shared" si="41"/>
        <v>98.77</v>
      </c>
      <c r="T89" s="394">
        <f t="shared" si="41"/>
        <v>97.58</v>
      </c>
      <c r="U89" s="394">
        <f t="shared" si="41"/>
        <v>96.39</v>
      </c>
      <c r="V89" s="394">
        <f t="shared" si="41"/>
        <v>95.2</v>
      </c>
      <c r="W89" s="394">
        <f t="shared" si="42"/>
        <v>94.01</v>
      </c>
      <c r="X89" s="394">
        <f t="shared" si="42"/>
        <v>92.82</v>
      </c>
      <c r="Y89" s="394">
        <f t="shared" si="42"/>
        <v>91.63</v>
      </c>
      <c r="Z89" s="394">
        <f t="shared" si="42"/>
        <v>90.44</v>
      </c>
      <c r="AA89" s="394">
        <f t="shared" si="42"/>
        <v>89.25</v>
      </c>
      <c r="AB89" s="394">
        <f t="shared" si="42"/>
        <v>88.06</v>
      </c>
      <c r="AC89" s="394">
        <f t="shared" si="42"/>
        <v>86.87</v>
      </c>
      <c r="AD89" s="394">
        <f t="shared" si="42"/>
        <v>85.68</v>
      </c>
      <c r="AE89" s="394">
        <f t="shared" si="42"/>
        <v>84.490000000000009</v>
      </c>
      <c r="AF89" s="394">
        <f t="shared" si="42"/>
        <v>83.300000000000011</v>
      </c>
      <c r="AG89" s="394">
        <f t="shared" si="43"/>
        <v>82.11</v>
      </c>
      <c r="AH89" s="394">
        <f t="shared" si="43"/>
        <v>80.92</v>
      </c>
      <c r="AI89" s="394">
        <f t="shared" si="43"/>
        <v>79.72999999999999</v>
      </c>
      <c r="AJ89" s="394">
        <f t="shared" si="43"/>
        <v>78.539999999999992</v>
      </c>
      <c r="AK89" s="394">
        <f t="shared" si="43"/>
        <v>77.349999999999994</v>
      </c>
      <c r="AL89" s="394">
        <f t="shared" si="43"/>
        <v>76.16</v>
      </c>
      <c r="AM89" s="394">
        <f t="shared" si="43"/>
        <v>74.97</v>
      </c>
      <c r="AN89" s="394">
        <f t="shared" si="43"/>
        <v>73.78</v>
      </c>
      <c r="AO89" s="394">
        <f t="shared" si="43"/>
        <v>72.59</v>
      </c>
      <c r="AP89" s="394">
        <f t="shared" si="43"/>
        <v>71.400000000000006</v>
      </c>
      <c r="AQ89" s="394">
        <f t="shared" si="44"/>
        <v>70.210000000000008</v>
      </c>
      <c r="AR89" s="394">
        <f t="shared" si="44"/>
        <v>69.02000000000001</v>
      </c>
      <c r="AS89" s="394">
        <f t="shared" si="44"/>
        <v>67.83</v>
      </c>
      <c r="AT89" s="394">
        <f t="shared" si="44"/>
        <v>66.64</v>
      </c>
      <c r="AU89" s="394">
        <f t="shared" si="44"/>
        <v>65.449999999999989</v>
      </c>
      <c r="AV89" s="394">
        <f t="shared" si="44"/>
        <v>64.259999999999991</v>
      </c>
      <c r="AW89" s="394">
        <f t="shared" si="44"/>
        <v>63.07</v>
      </c>
      <c r="AX89" s="394">
        <f t="shared" si="44"/>
        <v>61.88</v>
      </c>
      <c r="AY89" s="394">
        <f t="shared" si="44"/>
        <v>60.69</v>
      </c>
      <c r="AZ89" s="394">
        <f t="shared" si="44"/>
        <v>59.5</v>
      </c>
    </row>
    <row r="90" spans="1:52" s="390" customFormat="1" ht="14.1" customHeight="1" x14ac:dyDescent="0.25">
      <c r="A90" s="391"/>
      <c r="B90" s="392">
        <v>120</v>
      </c>
      <c r="C90" s="393">
        <f t="shared" si="40"/>
        <v>118.8</v>
      </c>
      <c r="D90" s="393">
        <f t="shared" si="40"/>
        <v>117.6</v>
      </c>
      <c r="E90" s="393">
        <f t="shared" si="40"/>
        <v>116.4</v>
      </c>
      <c r="F90" s="393">
        <f t="shared" si="40"/>
        <v>115.2</v>
      </c>
      <c r="G90" s="393">
        <f t="shared" si="40"/>
        <v>114</v>
      </c>
      <c r="H90" s="393">
        <f t="shared" si="40"/>
        <v>112.8</v>
      </c>
      <c r="I90" s="393">
        <f t="shared" si="40"/>
        <v>111.6</v>
      </c>
      <c r="J90" s="393">
        <f t="shared" si="40"/>
        <v>110.4</v>
      </c>
      <c r="K90" s="393">
        <f t="shared" si="40"/>
        <v>109.2</v>
      </c>
      <c r="L90" s="393">
        <f t="shared" si="40"/>
        <v>108</v>
      </c>
      <c r="M90" s="393">
        <f t="shared" si="41"/>
        <v>106.8</v>
      </c>
      <c r="N90" s="393">
        <f t="shared" si="41"/>
        <v>105.6</v>
      </c>
      <c r="O90" s="393">
        <f t="shared" si="41"/>
        <v>104.4</v>
      </c>
      <c r="P90" s="393">
        <f t="shared" si="41"/>
        <v>103.2</v>
      </c>
      <c r="Q90" s="393">
        <f t="shared" si="41"/>
        <v>102</v>
      </c>
      <c r="R90" s="393">
        <f t="shared" si="41"/>
        <v>100.8</v>
      </c>
      <c r="S90" s="393">
        <f t="shared" si="41"/>
        <v>99.6</v>
      </c>
      <c r="T90" s="393">
        <f t="shared" si="41"/>
        <v>98.4</v>
      </c>
      <c r="U90" s="393">
        <f t="shared" si="41"/>
        <v>97.2</v>
      </c>
      <c r="V90" s="393">
        <f t="shared" si="41"/>
        <v>96</v>
      </c>
      <c r="W90" s="393">
        <f t="shared" si="42"/>
        <v>94.8</v>
      </c>
      <c r="X90" s="393">
        <f t="shared" si="42"/>
        <v>93.6</v>
      </c>
      <c r="Y90" s="393">
        <f t="shared" si="42"/>
        <v>92.4</v>
      </c>
      <c r="Z90" s="393">
        <f t="shared" si="42"/>
        <v>91.2</v>
      </c>
      <c r="AA90" s="393">
        <f t="shared" si="42"/>
        <v>90</v>
      </c>
      <c r="AB90" s="393">
        <f t="shared" si="42"/>
        <v>88.8</v>
      </c>
      <c r="AC90" s="393">
        <f t="shared" si="42"/>
        <v>87.6</v>
      </c>
      <c r="AD90" s="393">
        <f t="shared" si="42"/>
        <v>86.4</v>
      </c>
      <c r="AE90" s="393">
        <f t="shared" si="42"/>
        <v>85.2</v>
      </c>
      <c r="AF90" s="393">
        <f t="shared" si="42"/>
        <v>84</v>
      </c>
      <c r="AG90" s="393">
        <f t="shared" si="43"/>
        <v>82.8</v>
      </c>
      <c r="AH90" s="393">
        <f t="shared" si="43"/>
        <v>81.599999999999994</v>
      </c>
      <c r="AI90" s="393">
        <f t="shared" si="43"/>
        <v>80.400000000000006</v>
      </c>
      <c r="AJ90" s="393">
        <f t="shared" si="43"/>
        <v>79.199999999999989</v>
      </c>
      <c r="AK90" s="393">
        <f t="shared" si="43"/>
        <v>78</v>
      </c>
      <c r="AL90" s="393">
        <f t="shared" si="43"/>
        <v>76.800000000000011</v>
      </c>
      <c r="AM90" s="393">
        <f t="shared" si="43"/>
        <v>75.599999999999994</v>
      </c>
      <c r="AN90" s="393">
        <f t="shared" si="43"/>
        <v>74.400000000000006</v>
      </c>
      <c r="AO90" s="393">
        <f t="shared" si="43"/>
        <v>73.199999999999989</v>
      </c>
      <c r="AP90" s="393">
        <f t="shared" si="43"/>
        <v>72</v>
      </c>
      <c r="AQ90" s="393">
        <f t="shared" si="44"/>
        <v>70.800000000000011</v>
      </c>
      <c r="AR90" s="393">
        <f t="shared" si="44"/>
        <v>69.599999999999994</v>
      </c>
      <c r="AS90" s="393">
        <f t="shared" si="44"/>
        <v>68.400000000000006</v>
      </c>
      <c r="AT90" s="393">
        <f t="shared" si="44"/>
        <v>67.2</v>
      </c>
      <c r="AU90" s="393">
        <f t="shared" si="44"/>
        <v>66</v>
      </c>
      <c r="AV90" s="393">
        <f t="shared" si="44"/>
        <v>64.8</v>
      </c>
      <c r="AW90" s="393">
        <f t="shared" si="44"/>
        <v>63.6</v>
      </c>
      <c r="AX90" s="393">
        <f t="shared" si="44"/>
        <v>62.400000000000006</v>
      </c>
      <c r="AY90" s="393">
        <f t="shared" si="44"/>
        <v>61.2</v>
      </c>
      <c r="AZ90" s="393">
        <f t="shared" si="44"/>
        <v>60</v>
      </c>
    </row>
    <row r="91" spans="1:52" s="390" customFormat="1" ht="14.1" customHeight="1" x14ac:dyDescent="0.25">
      <c r="A91" s="391"/>
      <c r="B91" s="392">
        <v>121</v>
      </c>
      <c r="C91" s="394">
        <f t="shared" ref="C91:L100" si="45">$B91-(C$2/100*$B91)</f>
        <v>119.79</v>
      </c>
      <c r="D91" s="394">
        <f t="shared" si="45"/>
        <v>118.58</v>
      </c>
      <c r="E91" s="394">
        <f t="shared" si="45"/>
        <v>117.37</v>
      </c>
      <c r="F91" s="394">
        <f t="shared" si="45"/>
        <v>116.16</v>
      </c>
      <c r="G91" s="394">
        <f t="shared" si="45"/>
        <v>114.95</v>
      </c>
      <c r="H91" s="394">
        <f t="shared" si="45"/>
        <v>113.74</v>
      </c>
      <c r="I91" s="394">
        <f t="shared" si="45"/>
        <v>112.53</v>
      </c>
      <c r="J91" s="394">
        <f t="shared" si="45"/>
        <v>111.32</v>
      </c>
      <c r="K91" s="394">
        <f t="shared" si="45"/>
        <v>110.11</v>
      </c>
      <c r="L91" s="394">
        <f t="shared" si="45"/>
        <v>108.9</v>
      </c>
      <c r="M91" s="394">
        <f t="shared" ref="M91:V100" si="46">$B91-(M$2/100*$B91)</f>
        <v>107.69</v>
      </c>
      <c r="N91" s="394">
        <f t="shared" si="46"/>
        <v>106.48</v>
      </c>
      <c r="O91" s="394">
        <f t="shared" si="46"/>
        <v>105.27</v>
      </c>
      <c r="P91" s="394">
        <f t="shared" si="46"/>
        <v>104.06</v>
      </c>
      <c r="Q91" s="394">
        <f t="shared" si="46"/>
        <v>102.85</v>
      </c>
      <c r="R91" s="394">
        <f t="shared" si="46"/>
        <v>101.64</v>
      </c>
      <c r="S91" s="394">
        <f t="shared" si="46"/>
        <v>100.43</v>
      </c>
      <c r="T91" s="394">
        <f t="shared" si="46"/>
        <v>99.22</v>
      </c>
      <c r="U91" s="394">
        <f t="shared" si="46"/>
        <v>98.009999999999991</v>
      </c>
      <c r="V91" s="394">
        <f t="shared" si="46"/>
        <v>96.8</v>
      </c>
      <c r="W91" s="394">
        <f t="shared" ref="W91:AF100" si="47">$B91-(W$2/100*$B91)</f>
        <v>95.59</v>
      </c>
      <c r="X91" s="394">
        <f t="shared" si="47"/>
        <v>94.38</v>
      </c>
      <c r="Y91" s="394">
        <f t="shared" si="47"/>
        <v>93.17</v>
      </c>
      <c r="Z91" s="394">
        <f t="shared" si="47"/>
        <v>91.960000000000008</v>
      </c>
      <c r="AA91" s="394">
        <f t="shared" si="47"/>
        <v>90.75</v>
      </c>
      <c r="AB91" s="394">
        <f t="shared" si="47"/>
        <v>89.539999999999992</v>
      </c>
      <c r="AC91" s="394">
        <f t="shared" si="47"/>
        <v>88.33</v>
      </c>
      <c r="AD91" s="394">
        <f t="shared" si="47"/>
        <v>87.12</v>
      </c>
      <c r="AE91" s="394">
        <f t="shared" si="47"/>
        <v>85.91</v>
      </c>
      <c r="AF91" s="394">
        <f t="shared" si="47"/>
        <v>84.7</v>
      </c>
      <c r="AG91" s="394">
        <f t="shared" ref="AG91:AP100" si="48">$B91-(AG$2/100*$B91)</f>
        <v>83.490000000000009</v>
      </c>
      <c r="AH91" s="394">
        <f t="shared" si="48"/>
        <v>82.28</v>
      </c>
      <c r="AI91" s="394">
        <f t="shared" si="48"/>
        <v>81.069999999999993</v>
      </c>
      <c r="AJ91" s="394">
        <f t="shared" si="48"/>
        <v>79.86</v>
      </c>
      <c r="AK91" s="394">
        <f t="shared" si="48"/>
        <v>78.650000000000006</v>
      </c>
      <c r="AL91" s="394">
        <f t="shared" si="48"/>
        <v>77.44</v>
      </c>
      <c r="AM91" s="394">
        <f t="shared" si="48"/>
        <v>76.23</v>
      </c>
      <c r="AN91" s="394">
        <f t="shared" si="48"/>
        <v>75.02</v>
      </c>
      <c r="AO91" s="394">
        <f t="shared" si="48"/>
        <v>73.81</v>
      </c>
      <c r="AP91" s="394">
        <f t="shared" si="48"/>
        <v>72.599999999999994</v>
      </c>
      <c r="AQ91" s="394">
        <f t="shared" ref="AQ91:AZ100" si="49">$B91-(AQ$2/100*$B91)</f>
        <v>71.39</v>
      </c>
      <c r="AR91" s="394">
        <f t="shared" si="49"/>
        <v>70.180000000000007</v>
      </c>
      <c r="AS91" s="394">
        <f t="shared" si="49"/>
        <v>68.97</v>
      </c>
      <c r="AT91" s="394">
        <f t="shared" si="49"/>
        <v>67.759999999999991</v>
      </c>
      <c r="AU91" s="394">
        <f t="shared" si="49"/>
        <v>66.55</v>
      </c>
      <c r="AV91" s="394">
        <f t="shared" si="49"/>
        <v>65.34</v>
      </c>
      <c r="AW91" s="394">
        <f t="shared" si="49"/>
        <v>64.13</v>
      </c>
      <c r="AX91" s="394">
        <f t="shared" si="49"/>
        <v>62.92</v>
      </c>
      <c r="AY91" s="394">
        <f t="shared" si="49"/>
        <v>61.71</v>
      </c>
      <c r="AZ91" s="394">
        <f t="shared" si="49"/>
        <v>60.5</v>
      </c>
    </row>
    <row r="92" spans="1:52" s="390" customFormat="1" ht="14.1" customHeight="1" x14ac:dyDescent="0.25">
      <c r="A92" s="391"/>
      <c r="B92" s="392">
        <v>122</v>
      </c>
      <c r="C92" s="394">
        <f t="shared" si="45"/>
        <v>120.78</v>
      </c>
      <c r="D92" s="394">
        <f t="shared" si="45"/>
        <v>119.56</v>
      </c>
      <c r="E92" s="394">
        <f t="shared" si="45"/>
        <v>118.34</v>
      </c>
      <c r="F92" s="394">
        <f t="shared" si="45"/>
        <v>117.12</v>
      </c>
      <c r="G92" s="394">
        <f t="shared" si="45"/>
        <v>115.9</v>
      </c>
      <c r="H92" s="394">
        <f t="shared" si="45"/>
        <v>114.68</v>
      </c>
      <c r="I92" s="394">
        <f t="shared" si="45"/>
        <v>113.46</v>
      </c>
      <c r="J92" s="394">
        <f t="shared" si="45"/>
        <v>112.24</v>
      </c>
      <c r="K92" s="394">
        <f t="shared" si="45"/>
        <v>111.02</v>
      </c>
      <c r="L92" s="394">
        <f t="shared" si="45"/>
        <v>109.8</v>
      </c>
      <c r="M92" s="394">
        <f t="shared" si="46"/>
        <v>108.58</v>
      </c>
      <c r="N92" s="394">
        <f t="shared" si="46"/>
        <v>107.36</v>
      </c>
      <c r="O92" s="394">
        <f t="shared" si="46"/>
        <v>106.14</v>
      </c>
      <c r="P92" s="394">
        <f t="shared" si="46"/>
        <v>104.92</v>
      </c>
      <c r="Q92" s="394">
        <f t="shared" si="46"/>
        <v>103.7</v>
      </c>
      <c r="R92" s="394">
        <f t="shared" si="46"/>
        <v>102.48</v>
      </c>
      <c r="S92" s="394">
        <f t="shared" si="46"/>
        <v>101.25999999999999</v>
      </c>
      <c r="T92" s="394">
        <f t="shared" si="46"/>
        <v>100.03999999999999</v>
      </c>
      <c r="U92" s="394">
        <f t="shared" si="46"/>
        <v>98.82</v>
      </c>
      <c r="V92" s="394">
        <f t="shared" si="46"/>
        <v>97.6</v>
      </c>
      <c r="W92" s="394">
        <f t="shared" si="47"/>
        <v>96.38</v>
      </c>
      <c r="X92" s="394">
        <f t="shared" si="47"/>
        <v>95.16</v>
      </c>
      <c r="Y92" s="394">
        <f t="shared" si="47"/>
        <v>93.94</v>
      </c>
      <c r="Z92" s="394">
        <f t="shared" si="47"/>
        <v>92.72</v>
      </c>
      <c r="AA92" s="394">
        <f t="shared" si="47"/>
        <v>91.5</v>
      </c>
      <c r="AB92" s="394">
        <f t="shared" si="47"/>
        <v>90.28</v>
      </c>
      <c r="AC92" s="394">
        <f t="shared" si="47"/>
        <v>89.06</v>
      </c>
      <c r="AD92" s="394">
        <f t="shared" si="47"/>
        <v>87.84</v>
      </c>
      <c r="AE92" s="394">
        <f t="shared" si="47"/>
        <v>86.62</v>
      </c>
      <c r="AF92" s="394">
        <f t="shared" si="47"/>
        <v>85.4</v>
      </c>
      <c r="AG92" s="394">
        <f t="shared" si="48"/>
        <v>84.18</v>
      </c>
      <c r="AH92" s="394">
        <f t="shared" si="48"/>
        <v>82.960000000000008</v>
      </c>
      <c r="AI92" s="394">
        <f t="shared" si="48"/>
        <v>81.739999999999995</v>
      </c>
      <c r="AJ92" s="394">
        <f t="shared" si="48"/>
        <v>80.52</v>
      </c>
      <c r="AK92" s="394">
        <f t="shared" si="48"/>
        <v>79.300000000000011</v>
      </c>
      <c r="AL92" s="394">
        <f t="shared" si="48"/>
        <v>78.08</v>
      </c>
      <c r="AM92" s="394">
        <f t="shared" si="48"/>
        <v>76.86</v>
      </c>
      <c r="AN92" s="394">
        <f t="shared" si="48"/>
        <v>75.64</v>
      </c>
      <c r="AO92" s="394">
        <f t="shared" si="48"/>
        <v>74.42</v>
      </c>
      <c r="AP92" s="394">
        <f t="shared" si="48"/>
        <v>73.199999999999989</v>
      </c>
      <c r="AQ92" s="394">
        <f t="shared" si="49"/>
        <v>71.98</v>
      </c>
      <c r="AR92" s="394">
        <f t="shared" si="49"/>
        <v>70.760000000000005</v>
      </c>
      <c r="AS92" s="394">
        <f t="shared" si="49"/>
        <v>69.539999999999992</v>
      </c>
      <c r="AT92" s="394">
        <f t="shared" si="49"/>
        <v>68.319999999999993</v>
      </c>
      <c r="AU92" s="394">
        <f t="shared" si="49"/>
        <v>67.099999999999994</v>
      </c>
      <c r="AV92" s="394">
        <f t="shared" si="49"/>
        <v>65.88</v>
      </c>
      <c r="AW92" s="394">
        <f t="shared" si="49"/>
        <v>64.66</v>
      </c>
      <c r="AX92" s="394">
        <f t="shared" si="49"/>
        <v>63.440000000000005</v>
      </c>
      <c r="AY92" s="394">
        <f t="shared" si="49"/>
        <v>62.22</v>
      </c>
      <c r="AZ92" s="394">
        <f t="shared" si="49"/>
        <v>61</v>
      </c>
    </row>
    <row r="93" spans="1:52" s="390" customFormat="1" ht="14.1" customHeight="1" x14ac:dyDescent="0.25">
      <c r="A93" s="391"/>
      <c r="B93" s="392">
        <v>123</v>
      </c>
      <c r="C93" s="394">
        <f t="shared" si="45"/>
        <v>121.77</v>
      </c>
      <c r="D93" s="394">
        <f t="shared" si="45"/>
        <v>120.54</v>
      </c>
      <c r="E93" s="394">
        <f t="shared" si="45"/>
        <v>119.31</v>
      </c>
      <c r="F93" s="394">
        <f t="shared" si="45"/>
        <v>118.08</v>
      </c>
      <c r="G93" s="394">
        <f t="shared" si="45"/>
        <v>116.85</v>
      </c>
      <c r="H93" s="394">
        <f t="shared" si="45"/>
        <v>115.62</v>
      </c>
      <c r="I93" s="394">
        <f t="shared" si="45"/>
        <v>114.39</v>
      </c>
      <c r="J93" s="394">
        <f t="shared" si="45"/>
        <v>113.16</v>
      </c>
      <c r="K93" s="394">
        <f t="shared" si="45"/>
        <v>111.93</v>
      </c>
      <c r="L93" s="394">
        <f t="shared" si="45"/>
        <v>110.7</v>
      </c>
      <c r="M93" s="394">
        <f t="shared" si="46"/>
        <v>109.47</v>
      </c>
      <c r="N93" s="394">
        <f t="shared" si="46"/>
        <v>108.24</v>
      </c>
      <c r="O93" s="394">
        <f t="shared" si="46"/>
        <v>107.01</v>
      </c>
      <c r="P93" s="394">
        <f t="shared" si="46"/>
        <v>105.78</v>
      </c>
      <c r="Q93" s="394">
        <f t="shared" si="46"/>
        <v>104.55</v>
      </c>
      <c r="R93" s="394">
        <f t="shared" si="46"/>
        <v>103.32</v>
      </c>
      <c r="S93" s="394">
        <f t="shared" si="46"/>
        <v>102.09</v>
      </c>
      <c r="T93" s="394">
        <f t="shared" si="46"/>
        <v>100.86</v>
      </c>
      <c r="U93" s="394">
        <f t="shared" si="46"/>
        <v>99.63</v>
      </c>
      <c r="V93" s="394">
        <f t="shared" si="46"/>
        <v>98.4</v>
      </c>
      <c r="W93" s="394">
        <f t="shared" si="47"/>
        <v>97.17</v>
      </c>
      <c r="X93" s="394">
        <f t="shared" si="47"/>
        <v>95.94</v>
      </c>
      <c r="Y93" s="394">
        <f t="shared" si="47"/>
        <v>94.71</v>
      </c>
      <c r="Z93" s="394">
        <f t="shared" si="47"/>
        <v>93.48</v>
      </c>
      <c r="AA93" s="394">
        <f t="shared" si="47"/>
        <v>92.25</v>
      </c>
      <c r="AB93" s="394">
        <f t="shared" si="47"/>
        <v>91.02</v>
      </c>
      <c r="AC93" s="394">
        <f t="shared" si="47"/>
        <v>89.789999999999992</v>
      </c>
      <c r="AD93" s="394">
        <f t="shared" si="47"/>
        <v>88.56</v>
      </c>
      <c r="AE93" s="394">
        <f t="shared" si="47"/>
        <v>87.330000000000013</v>
      </c>
      <c r="AF93" s="394">
        <f t="shared" si="47"/>
        <v>86.1</v>
      </c>
      <c r="AG93" s="394">
        <f t="shared" si="48"/>
        <v>84.87</v>
      </c>
      <c r="AH93" s="394">
        <f t="shared" si="48"/>
        <v>83.64</v>
      </c>
      <c r="AI93" s="394">
        <f t="shared" si="48"/>
        <v>82.41</v>
      </c>
      <c r="AJ93" s="394">
        <f t="shared" si="48"/>
        <v>81.180000000000007</v>
      </c>
      <c r="AK93" s="394">
        <f t="shared" si="48"/>
        <v>79.95</v>
      </c>
      <c r="AL93" s="394">
        <f t="shared" si="48"/>
        <v>78.72</v>
      </c>
      <c r="AM93" s="394">
        <f t="shared" si="48"/>
        <v>77.490000000000009</v>
      </c>
      <c r="AN93" s="394">
        <f t="shared" si="48"/>
        <v>76.259999999999991</v>
      </c>
      <c r="AO93" s="394">
        <f t="shared" si="48"/>
        <v>75.03</v>
      </c>
      <c r="AP93" s="394">
        <f t="shared" si="48"/>
        <v>73.8</v>
      </c>
      <c r="AQ93" s="394">
        <f t="shared" si="49"/>
        <v>72.569999999999993</v>
      </c>
      <c r="AR93" s="394">
        <f t="shared" si="49"/>
        <v>71.34</v>
      </c>
      <c r="AS93" s="394">
        <f t="shared" si="49"/>
        <v>70.11</v>
      </c>
      <c r="AT93" s="394">
        <f t="shared" si="49"/>
        <v>68.88</v>
      </c>
      <c r="AU93" s="394">
        <f t="shared" si="49"/>
        <v>67.650000000000006</v>
      </c>
      <c r="AV93" s="394">
        <f t="shared" si="49"/>
        <v>66.419999999999987</v>
      </c>
      <c r="AW93" s="394">
        <f t="shared" si="49"/>
        <v>65.19</v>
      </c>
      <c r="AX93" s="394">
        <f t="shared" si="49"/>
        <v>63.96</v>
      </c>
      <c r="AY93" s="394">
        <f t="shared" si="49"/>
        <v>62.730000000000004</v>
      </c>
      <c r="AZ93" s="394">
        <f t="shared" si="49"/>
        <v>61.5</v>
      </c>
    </row>
    <row r="94" spans="1:52" s="390" customFormat="1" ht="14.1" customHeight="1" x14ac:dyDescent="0.25">
      <c r="A94" s="391"/>
      <c r="B94" s="392">
        <v>124</v>
      </c>
      <c r="C94" s="394">
        <f t="shared" si="45"/>
        <v>122.76</v>
      </c>
      <c r="D94" s="394">
        <f t="shared" si="45"/>
        <v>121.52</v>
      </c>
      <c r="E94" s="394">
        <f t="shared" si="45"/>
        <v>120.28</v>
      </c>
      <c r="F94" s="394">
        <f t="shared" si="45"/>
        <v>119.04</v>
      </c>
      <c r="G94" s="394">
        <f t="shared" si="45"/>
        <v>117.8</v>
      </c>
      <c r="H94" s="394">
        <f t="shared" si="45"/>
        <v>116.56</v>
      </c>
      <c r="I94" s="394">
        <f t="shared" si="45"/>
        <v>115.32</v>
      </c>
      <c r="J94" s="394">
        <f t="shared" si="45"/>
        <v>114.08</v>
      </c>
      <c r="K94" s="394">
        <f t="shared" si="45"/>
        <v>112.84</v>
      </c>
      <c r="L94" s="394">
        <f t="shared" si="45"/>
        <v>111.6</v>
      </c>
      <c r="M94" s="394">
        <f t="shared" si="46"/>
        <v>110.36</v>
      </c>
      <c r="N94" s="394">
        <f t="shared" si="46"/>
        <v>109.12</v>
      </c>
      <c r="O94" s="394">
        <f t="shared" si="46"/>
        <v>107.88</v>
      </c>
      <c r="P94" s="394">
        <f t="shared" si="46"/>
        <v>106.64</v>
      </c>
      <c r="Q94" s="394">
        <f t="shared" si="46"/>
        <v>105.4</v>
      </c>
      <c r="R94" s="394">
        <f t="shared" si="46"/>
        <v>104.16</v>
      </c>
      <c r="S94" s="394">
        <f t="shared" si="46"/>
        <v>102.92</v>
      </c>
      <c r="T94" s="394">
        <f t="shared" si="46"/>
        <v>101.68</v>
      </c>
      <c r="U94" s="394">
        <f t="shared" si="46"/>
        <v>100.44</v>
      </c>
      <c r="V94" s="394">
        <f t="shared" si="46"/>
        <v>99.2</v>
      </c>
      <c r="W94" s="394">
        <f t="shared" si="47"/>
        <v>97.960000000000008</v>
      </c>
      <c r="X94" s="394">
        <f t="shared" si="47"/>
        <v>96.72</v>
      </c>
      <c r="Y94" s="394">
        <f t="shared" si="47"/>
        <v>95.48</v>
      </c>
      <c r="Z94" s="394">
        <f t="shared" si="47"/>
        <v>94.240000000000009</v>
      </c>
      <c r="AA94" s="394">
        <f t="shared" si="47"/>
        <v>93</v>
      </c>
      <c r="AB94" s="394">
        <f t="shared" si="47"/>
        <v>91.759999999999991</v>
      </c>
      <c r="AC94" s="394">
        <f t="shared" si="47"/>
        <v>90.52</v>
      </c>
      <c r="AD94" s="394">
        <f t="shared" si="47"/>
        <v>89.28</v>
      </c>
      <c r="AE94" s="394">
        <f t="shared" si="47"/>
        <v>88.039999999999992</v>
      </c>
      <c r="AF94" s="394">
        <f t="shared" si="47"/>
        <v>86.800000000000011</v>
      </c>
      <c r="AG94" s="394">
        <f t="shared" si="48"/>
        <v>85.56</v>
      </c>
      <c r="AH94" s="394">
        <f t="shared" si="48"/>
        <v>84.32</v>
      </c>
      <c r="AI94" s="394">
        <f t="shared" si="48"/>
        <v>83.08</v>
      </c>
      <c r="AJ94" s="394">
        <f t="shared" si="48"/>
        <v>81.84</v>
      </c>
      <c r="AK94" s="394">
        <f t="shared" si="48"/>
        <v>80.599999999999994</v>
      </c>
      <c r="AL94" s="394">
        <f t="shared" si="48"/>
        <v>79.36</v>
      </c>
      <c r="AM94" s="394">
        <f t="shared" si="48"/>
        <v>78.12</v>
      </c>
      <c r="AN94" s="394">
        <f t="shared" si="48"/>
        <v>76.88</v>
      </c>
      <c r="AO94" s="394">
        <f t="shared" si="48"/>
        <v>75.64</v>
      </c>
      <c r="AP94" s="394">
        <f t="shared" si="48"/>
        <v>74.400000000000006</v>
      </c>
      <c r="AQ94" s="394">
        <f t="shared" si="49"/>
        <v>73.16</v>
      </c>
      <c r="AR94" s="394">
        <f t="shared" si="49"/>
        <v>71.92</v>
      </c>
      <c r="AS94" s="394">
        <f t="shared" si="49"/>
        <v>70.680000000000007</v>
      </c>
      <c r="AT94" s="394">
        <f t="shared" si="49"/>
        <v>69.44</v>
      </c>
      <c r="AU94" s="394">
        <f t="shared" si="49"/>
        <v>68.199999999999989</v>
      </c>
      <c r="AV94" s="394">
        <f t="shared" si="49"/>
        <v>66.960000000000008</v>
      </c>
      <c r="AW94" s="394">
        <f t="shared" si="49"/>
        <v>65.72</v>
      </c>
      <c r="AX94" s="394">
        <f t="shared" si="49"/>
        <v>64.48</v>
      </c>
      <c r="AY94" s="394">
        <f t="shared" si="49"/>
        <v>63.24</v>
      </c>
      <c r="AZ94" s="394">
        <f t="shared" si="49"/>
        <v>62</v>
      </c>
    </row>
    <row r="95" spans="1:52" s="390" customFormat="1" ht="14.1" customHeight="1" x14ac:dyDescent="0.25">
      <c r="A95" s="391"/>
      <c r="B95" s="392">
        <v>125</v>
      </c>
      <c r="C95" s="394">
        <f t="shared" si="45"/>
        <v>123.75</v>
      </c>
      <c r="D95" s="394">
        <f t="shared" si="45"/>
        <v>122.5</v>
      </c>
      <c r="E95" s="394">
        <f t="shared" si="45"/>
        <v>121.25</v>
      </c>
      <c r="F95" s="394">
        <f t="shared" si="45"/>
        <v>120</v>
      </c>
      <c r="G95" s="394">
        <f t="shared" si="45"/>
        <v>118.75</v>
      </c>
      <c r="H95" s="394">
        <f t="shared" si="45"/>
        <v>117.5</v>
      </c>
      <c r="I95" s="394">
        <f t="shared" si="45"/>
        <v>116.25</v>
      </c>
      <c r="J95" s="394">
        <f t="shared" si="45"/>
        <v>115</v>
      </c>
      <c r="K95" s="394">
        <f t="shared" si="45"/>
        <v>113.75</v>
      </c>
      <c r="L95" s="394">
        <f t="shared" si="45"/>
        <v>112.5</v>
      </c>
      <c r="M95" s="394">
        <f t="shared" si="46"/>
        <v>111.25</v>
      </c>
      <c r="N95" s="394">
        <f t="shared" si="46"/>
        <v>110</v>
      </c>
      <c r="O95" s="394">
        <f t="shared" si="46"/>
        <v>108.75</v>
      </c>
      <c r="P95" s="394">
        <f t="shared" si="46"/>
        <v>107.5</v>
      </c>
      <c r="Q95" s="394">
        <f t="shared" si="46"/>
        <v>106.25</v>
      </c>
      <c r="R95" s="394">
        <f t="shared" si="46"/>
        <v>105</v>
      </c>
      <c r="S95" s="394">
        <f t="shared" si="46"/>
        <v>103.75</v>
      </c>
      <c r="T95" s="394">
        <f t="shared" si="46"/>
        <v>102.5</v>
      </c>
      <c r="U95" s="394">
        <f t="shared" si="46"/>
        <v>101.25</v>
      </c>
      <c r="V95" s="394">
        <f t="shared" si="46"/>
        <v>100</v>
      </c>
      <c r="W95" s="394">
        <f t="shared" si="47"/>
        <v>98.75</v>
      </c>
      <c r="X95" s="394">
        <f t="shared" si="47"/>
        <v>97.5</v>
      </c>
      <c r="Y95" s="394">
        <f t="shared" si="47"/>
        <v>96.25</v>
      </c>
      <c r="Z95" s="394">
        <f t="shared" si="47"/>
        <v>95</v>
      </c>
      <c r="AA95" s="394">
        <f t="shared" si="47"/>
        <v>93.75</v>
      </c>
      <c r="AB95" s="394">
        <f t="shared" si="47"/>
        <v>92.5</v>
      </c>
      <c r="AC95" s="394">
        <f t="shared" si="47"/>
        <v>91.25</v>
      </c>
      <c r="AD95" s="394">
        <f t="shared" si="47"/>
        <v>90</v>
      </c>
      <c r="AE95" s="394">
        <f t="shared" si="47"/>
        <v>88.75</v>
      </c>
      <c r="AF95" s="394">
        <f t="shared" si="47"/>
        <v>87.5</v>
      </c>
      <c r="AG95" s="394">
        <f t="shared" si="48"/>
        <v>86.25</v>
      </c>
      <c r="AH95" s="394">
        <f t="shared" si="48"/>
        <v>85</v>
      </c>
      <c r="AI95" s="394">
        <f t="shared" si="48"/>
        <v>83.75</v>
      </c>
      <c r="AJ95" s="394">
        <f t="shared" si="48"/>
        <v>82.5</v>
      </c>
      <c r="AK95" s="394">
        <f t="shared" si="48"/>
        <v>81.25</v>
      </c>
      <c r="AL95" s="394">
        <f t="shared" si="48"/>
        <v>80</v>
      </c>
      <c r="AM95" s="394">
        <f t="shared" si="48"/>
        <v>78.75</v>
      </c>
      <c r="AN95" s="394">
        <f t="shared" si="48"/>
        <v>77.5</v>
      </c>
      <c r="AO95" s="394">
        <f t="shared" si="48"/>
        <v>76.25</v>
      </c>
      <c r="AP95" s="394">
        <f t="shared" si="48"/>
        <v>75</v>
      </c>
      <c r="AQ95" s="394">
        <f t="shared" si="49"/>
        <v>73.75</v>
      </c>
      <c r="AR95" s="394">
        <f t="shared" si="49"/>
        <v>72.5</v>
      </c>
      <c r="AS95" s="394">
        <f t="shared" si="49"/>
        <v>71.25</v>
      </c>
      <c r="AT95" s="394">
        <f t="shared" si="49"/>
        <v>70</v>
      </c>
      <c r="AU95" s="394">
        <f t="shared" si="49"/>
        <v>68.75</v>
      </c>
      <c r="AV95" s="394">
        <f t="shared" si="49"/>
        <v>67.5</v>
      </c>
      <c r="AW95" s="394">
        <f t="shared" si="49"/>
        <v>66.25</v>
      </c>
      <c r="AX95" s="394">
        <f t="shared" si="49"/>
        <v>65</v>
      </c>
      <c r="AY95" s="394">
        <f t="shared" si="49"/>
        <v>63.75</v>
      </c>
      <c r="AZ95" s="394">
        <f t="shared" si="49"/>
        <v>62.5</v>
      </c>
    </row>
    <row r="96" spans="1:52" s="390" customFormat="1" ht="14.1" customHeight="1" x14ac:dyDescent="0.25">
      <c r="A96" s="391"/>
      <c r="B96" s="392">
        <v>126</v>
      </c>
      <c r="C96" s="394">
        <f t="shared" si="45"/>
        <v>124.74</v>
      </c>
      <c r="D96" s="394">
        <f t="shared" si="45"/>
        <v>123.48</v>
      </c>
      <c r="E96" s="394">
        <f t="shared" si="45"/>
        <v>122.22</v>
      </c>
      <c r="F96" s="394">
        <f t="shared" si="45"/>
        <v>120.96</v>
      </c>
      <c r="G96" s="394">
        <f t="shared" si="45"/>
        <v>119.7</v>
      </c>
      <c r="H96" s="394">
        <f t="shared" si="45"/>
        <v>118.44</v>
      </c>
      <c r="I96" s="394">
        <f t="shared" si="45"/>
        <v>117.18</v>
      </c>
      <c r="J96" s="394">
        <f t="shared" si="45"/>
        <v>115.92</v>
      </c>
      <c r="K96" s="394">
        <f t="shared" si="45"/>
        <v>114.66</v>
      </c>
      <c r="L96" s="394">
        <f t="shared" si="45"/>
        <v>113.4</v>
      </c>
      <c r="M96" s="394">
        <f t="shared" si="46"/>
        <v>112.14</v>
      </c>
      <c r="N96" s="394">
        <f t="shared" si="46"/>
        <v>110.88</v>
      </c>
      <c r="O96" s="394">
        <f t="shared" si="46"/>
        <v>109.62</v>
      </c>
      <c r="P96" s="394">
        <f t="shared" si="46"/>
        <v>108.36</v>
      </c>
      <c r="Q96" s="394">
        <f t="shared" si="46"/>
        <v>107.1</v>
      </c>
      <c r="R96" s="394">
        <f t="shared" si="46"/>
        <v>105.84</v>
      </c>
      <c r="S96" s="394">
        <f t="shared" si="46"/>
        <v>104.58</v>
      </c>
      <c r="T96" s="394">
        <f t="shared" si="46"/>
        <v>103.32</v>
      </c>
      <c r="U96" s="394">
        <f t="shared" si="46"/>
        <v>102.06</v>
      </c>
      <c r="V96" s="394">
        <f t="shared" si="46"/>
        <v>100.8</v>
      </c>
      <c r="W96" s="394">
        <f t="shared" si="47"/>
        <v>99.54</v>
      </c>
      <c r="X96" s="394">
        <f t="shared" si="47"/>
        <v>98.28</v>
      </c>
      <c r="Y96" s="394">
        <f t="shared" si="47"/>
        <v>97.02</v>
      </c>
      <c r="Z96" s="394">
        <f t="shared" si="47"/>
        <v>95.76</v>
      </c>
      <c r="AA96" s="394">
        <f t="shared" si="47"/>
        <v>94.5</v>
      </c>
      <c r="AB96" s="394">
        <f t="shared" si="47"/>
        <v>93.240000000000009</v>
      </c>
      <c r="AC96" s="394">
        <f t="shared" si="47"/>
        <v>91.97999999999999</v>
      </c>
      <c r="AD96" s="394">
        <f t="shared" si="47"/>
        <v>90.72</v>
      </c>
      <c r="AE96" s="394">
        <f t="shared" si="47"/>
        <v>89.460000000000008</v>
      </c>
      <c r="AF96" s="394">
        <f t="shared" si="47"/>
        <v>88.2</v>
      </c>
      <c r="AG96" s="394">
        <f t="shared" si="48"/>
        <v>86.94</v>
      </c>
      <c r="AH96" s="394">
        <f t="shared" si="48"/>
        <v>85.68</v>
      </c>
      <c r="AI96" s="394">
        <f t="shared" si="48"/>
        <v>84.419999999999987</v>
      </c>
      <c r="AJ96" s="394">
        <f t="shared" si="48"/>
        <v>83.16</v>
      </c>
      <c r="AK96" s="394">
        <f t="shared" si="48"/>
        <v>81.900000000000006</v>
      </c>
      <c r="AL96" s="394">
        <f t="shared" si="48"/>
        <v>80.64</v>
      </c>
      <c r="AM96" s="394">
        <f t="shared" si="48"/>
        <v>79.38</v>
      </c>
      <c r="AN96" s="394">
        <f t="shared" si="48"/>
        <v>78.12</v>
      </c>
      <c r="AO96" s="394">
        <f t="shared" si="48"/>
        <v>76.86</v>
      </c>
      <c r="AP96" s="394">
        <f t="shared" si="48"/>
        <v>75.599999999999994</v>
      </c>
      <c r="AQ96" s="394">
        <f t="shared" si="49"/>
        <v>74.34</v>
      </c>
      <c r="AR96" s="394">
        <f t="shared" si="49"/>
        <v>73.080000000000013</v>
      </c>
      <c r="AS96" s="394">
        <f t="shared" si="49"/>
        <v>71.819999999999993</v>
      </c>
      <c r="AT96" s="394">
        <f t="shared" si="49"/>
        <v>70.56</v>
      </c>
      <c r="AU96" s="394">
        <f t="shared" si="49"/>
        <v>69.3</v>
      </c>
      <c r="AV96" s="394">
        <f t="shared" si="49"/>
        <v>68.039999999999992</v>
      </c>
      <c r="AW96" s="394">
        <f t="shared" si="49"/>
        <v>66.78</v>
      </c>
      <c r="AX96" s="394">
        <f t="shared" si="49"/>
        <v>65.52000000000001</v>
      </c>
      <c r="AY96" s="394">
        <f t="shared" si="49"/>
        <v>64.259999999999991</v>
      </c>
      <c r="AZ96" s="394">
        <f t="shared" si="49"/>
        <v>63</v>
      </c>
    </row>
    <row r="97" spans="1:52" s="390" customFormat="1" ht="14.1" customHeight="1" x14ac:dyDescent="0.25">
      <c r="A97" s="391"/>
      <c r="B97" s="392">
        <v>127</v>
      </c>
      <c r="C97" s="394">
        <f t="shared" si="45"/>
        <v>125.73</v>
      </c>
      <c r="D97" s="394">
        <f t="shared" si="45"/>
        <v>124.46</v>
      </c>
      <c r="E97" s="394">
        <f t="shared" si="45"/>
        <v>123.19</v>
      </c>
      <c r="F97" s="394">
        <f t="shared" si="45"/>
        <v>121.92</v>
      </c>
      <c r="G97" s="394">
        <f t="shared" si="45"/>
        <v>120.65</v>
      </c>
      <c r="H97" s="394">
        <f t="shared" si="45"/>
        <v>119.38</v>
      </c>
      <c r="I97" s="394">
        <f t="shared" si="45"/>
        <v>118.11</v>
      </c>
      <c r="J97" s="394">
        <f t="shared" si="45"/>
        <v>116.84</v>
      </c>
      <c r="K97" s="394">
        <f t="shared" si="45"/>
        <v>115.57</v>
      </c>
      <c r="L97" s="394">
        <f t="shared" si="45"/>
        <v>114.3</v>
      </c>
      <c r="M97" s="394">
        <f t="shared" si="46"/>
        <v>113.03</v>
      </c>
      <c r="N97" s="394">
        <f t="shared" si="46"/>
        <v>111.76</v>
      </c>
      <c r="O97" s="394">
        <f t="shared" si="46"/>
        <v>110.49</v>
      </c>
      <c r="P97" s="394">
        <f t="shared" si="46"/>
        <v>109.22</v>
      </c>
      <c r="Q97" s="394">
        <f t="shared" si="46"/>
        <v>107.95</v>
      </c>
      <c r="R97" s="394">
        <f t="shared" si="46"/>
        <v>106.68</v>
      </c>
      <c r="S97" s="394">
        <f t="shared" si="46"/>
        <v>105.41</v>
      </c>
      <c r="T97" s="394">
        <f t="shared" si="46"/>
        <v>104.14</v>
      </c>
      <c r="U97" s="394">
        <f t="shared" si="46"/>
        <v>102.87</v>
      </c>
      <c r="V97" s="394">
        <f t="shared" si="46"/>
        <v>101.6</v>
      </c>
      <c r="W97" s="394">
        <f t="shared" si="47"/>
        <v>100.33</v>
      </c>
      <c r="X97" s="394">
        <f t="shared" si="47"/>
        <v>99.06</v>
      </c>
      <c r="Y97" s="394">
        <f t="shared" si="47"/>
        <v>97.789999999999992</v>
      </c>
      <c r="Z97" s="394">
        <f t="shared" si="47"/>
        <v>96.52</v>
      </c>
      <c r="AA97" s="394">
        <f t="shared" si="47"/>
        <v>95.25</v>
      </c>
      <c r="AB97" s="394">
        <f t="shared" si="47"/>
        <v>93.97999999999999</v>
      </c>
      <c r="AC97" s="394">
        <f t="shared" si="47"/>
        <v>92.710000000000008</v>
      </c>
      <c r="AD97" s="394">
        <f t="shared" si="47"/>
        <v>91.44</v>
      </c>
      <c r="AE97" s="394">
        <f t="shared" si="47"/>
        <v>90.17</v>
      </c>
      <c r="AF97" s="394">
        <f t="shared" si="47"/>
        <v>88.9</v>
      </c>
      <c r="AG97" s="394">
        <f t="shared" si="48"/>
        <v>87.63</v>
      </c>
      <c r="AH97" s="394">
        <f t="shared" si="48"/>
        <v>86.36</v>
      </c>
      <c r="AI97" s="394">
        <f t="shared" si="48"/>
        <v>85.09</v>
      </c>
      <c r="AJ97" s="394">
        <f t="shared" si="48"/>
        <v>83.82</v>
      </c>
      <c r="AK97" s="394">
        <f t="shared" si="48"/>
        <v>82.550000000000011</v>
      </c>
      <c r="AL97" s="394">
        <f t="shared" si="48"/>
        <v>81.28</v>
      </c>
      <c r="AM97" s="394">
        <f t="shared" si="48"/>
        <v>80.009999999999991</v>
      </c>
      <c r="AN97" s="394">
        <f t="shared" si="48"/>
        <v>78.740000000000009</v>
      </c>
      <c r="AO97" s="394">
        <f t="shared" si="48"/>
        <v>77.47</v>
      </c>
      <c r="AP97" s="394">
        <f t="shared" si="48"/>
        <v>76.199999999999989</v>
      </c>
      <c r="AQ97" s="394">
        <f t="shared" si="49"/>
        <v>74.930000000000007</v>
      </c>
      <c r="AR97" s="394">
        <f t="shared" si="49"/>
        <v>73.66</v>
      </c>
      <c r="AS97" s="394">
        <f t="shared" si="49"/>
        <v>72.39</v>
      </c>
      <c r="AT97" s="394">
        <f t="shared" si="49"/>
        <v>71.12</v>
      </c>
      <c r="AU97" s="394">
        <f t="shared" si="49"/>
        <v>69.849999999999994</v>
      </c>
      <c r="AV97" s="394">
        <f t="shared" si="49"/>
        <v>68.58</v>
      </c>
      <c r="AW97" s="394">
        <f t="shared" si="49"/>
        <v>67.31</v>
      </c>
      <c r="AX97" s="394">
        <f t="shared" si="49"/>
        <v>66.039999999999992</v>
      </c>
      <c r="AY97" s="394">
        <f t="shared" si="49"/>
        <v>64.77000000000001</v>
      </c>
      <c r="AZ97" s="394">
        <f t="shared" si="49"/>
        <v>63.5</v>
      </c>
    </row>
    <row r="98" spans="1:52" s="390" customFormat="1" ht="14.1" customHeight="1" x14ac:dyDescent="0.25">
      <c r="A98" s="391"/>
      <c r="B98" s="392">
        <v>128</v>
      </c>
      <c r="C98" s="394">
        <f t="shared" si="45"/>
        <v>126.72</v>
      </c>
      <c r="D98" s="394">
        <f t="shared" si="45"/>
        <v>125.44</v>
      </c>
      <c r="E98" s="394">
        <f t="shared" si="45"/>
        <v>124.16</v>
      </c>
      <c r="F98" s="394">
        <f t="shared" si="45"/>
        <v>122.88</v>
      </c>
      <c r="G98" s="394">
        <f t="shared" si="45"/>
        <v>121.6</v>
      </c>
      <c r="H98" s="394">
        <f t="shared" si="45"/>
        <v>120.32</v>
      </c>
      <c r="I98" s="394">
        <f t="shared" si="45"/>
        <v>119.03999999999999</v>
      </c>
      <c r="J98" s="394">
        <f t="shared" si="45"/>
        <v>117.76</v>
      </c>
      <c r="K98" s="394">
        <f t="shared" si="45"/>
        <v>116.48</v>
      </c>
      <c r="L98" s="394">
        <f t="shared" si="45"/>
        <v>115.2</v>
      </c>
      <c r="M98" s="394">
        <f t="shared" si="46"/>
        <v>113.92</v>
      </c>
      <c r="N98" s="394">
        <f t="shared" si="46"/>
        <v>112.64</v>
      </c>
      <c r="O98" s="394">
        <f t="shared" si="46"/>
        <v>111.36</v>
      </c>
      <c r="P98" s="394">
        <f t="shared" si="46"/>
        <v>110.08</v>
      </c>
      <c r="Q98" s="394">
        <f t="shared" si="46"/>
        <v>108.8</v>
      </c>
      <c r="R98" s="394">
        <f t="shared" si="46"/>
        <v>107.52</v>
      </c>
      <c r="S98" s="394">
        <f t="shared" si="46"/>
        <v>106.24</v>
      </c>
      <c r="T98" s="394">
        <f t="shared" si="46"/>
        <v>104.96000000000001</v>
      </c>
      <c r="U98" s="394">
        <f t="shared" si="46"/>
        <v>103.68</v>
      </c>
      <c r="V98" s="394">
        <f t="shared" si="46"/>
        <v>102.4</v>
      </c>
      <c r="W98" s="394">
        <f t="shared" si="47"/>
        <v>101.12</v>
      </c>
      <c r="X98" s="394">
        <f t="shared" si="47"/>
        <v>99.84</v>
      </c>
      <c r="Y98" s="394">
        <f t="shared" si="47"/>
        <v>98.56</v>
      </c>
      <c r="Z98" s="394">
        <f t="shared" si="47"/>
        <v>97.28</v>
      </c>
      <c r="AA98" s="394">
        <f t="shared" si="47"/>
        <v>96</v>
      </c>
      <c r="AB98" s="394">
        <f t="shared" si="47"/>
        <v>94.72</v>
      </c>
      <c r="AC98" s="394">
        <f t="shared" si="47"/>
        <v>93.44</v>
      </c>
      <c r="AD98" s="394">
        <f t="shared" si="47"/>
        <v>92.16</v>
      </c>
      <c r="AE98" s="394">
        <f t="shared" si="47"/>
        <v>90.88</v>
      </c>
      <c r="AF98" s="394">
        <f t="shared" si="47"/>
        <v>89.6</v>
      </c>
      <c r="AG98" s="394">
        <f t="shared" si="48"/>
        <v>88.32</v>
      </c>
      <c r="AH98" s="394">
        <f t="shared" si="48"/>
        <v>87.039999999999992</v>
      </c>
      <c r="AI98" s="394">
        <f t="shared" si="48"/>
        <v>85.759999999999991</v>
      </c>
      <c r="AJ98" s="394">
        <f t="shared" si="48"/>
        <v>84.47999999999999</v>
      </c>
      <c r="AK98" s="394">
        <f t="shared" si="48"/>
        <v>83.2</v>
      </c>
      <c r="AL98" s="394">
        <f t="shared" si="48"/>
        <v>81.92</v>
      </c>
      <c r="AM98" s="394">
        <f t="shared" si="48"/>
        <v>80.64</v>
      </c>
      <c r="AN98" s="394">
        <f t="shared" si="48"/>
        <v>79.36</v>
      </c>
      <c r="AO98" s="394">
        <f t="shared" si="48"/>
        <v>78.08</v>
      </c>
      <c r="AP98" s="394">
        <f t="shared" si="48"/>
        <v>76.8</v>
      </c>
      <c r="AQ98" s="394">
        <f t="shared" si="49"/>
        <v>75.52000000000001</v>
      </c>
      <c r="AR98" s="394">
        <f t="shared" si="49"/>
        <v>74.240000000000009</v>
      </c>
      <c r="AS98" s="394">
        <f t="shared" si="49"/>
        <v>72.960000000000008</v>
      </c>
      <c r="AT98" s="394">
        <f t="shared" si="49"/>
        <v>71.680000000000007</v>
      </c>
      <c r="AU98" s="394">
        <f t="shared" si="49"/>
        <v>70.400000000000006</v>
      </c>
      <c r="AV98" s="394">
        <f t="shared" si="49"/>
        <v>69.12</v>
      </c>
      <c r="AW98" s="394">
        <f t="shared" si="49"/>
        <v>67.84</v>
      </c>
      <c r="AX98" s="394">
        <f t="shared" si="49"/>
        <v>66.56</v>
      </c>
      <c r="AY98" s="394">
        <f t="shared" si="49"/>
        <v>65.28</v>
      </c>
      <c r="AZ98" s="394">
        <f t="shared" si="49"/>
        <v>64</v>
      </c>
    </row>
    <row r="99" spans="1:52" s="390" customFormat="1" ht="14.1" customHeight="1" x14ac:dyDescent="0.25">
      <c r="A99" s="391"/>
      <c r="B99" s="392">
        <v>129</v>
      </c>
      <c r="C99" s="394">
        <f t="shared" si="45"/>
        <v>127.71</v>
      </c>
      <c r="D99" s="394">
        <f t="shared" si="45"/>
        <v>126.42</v>
      </c>
      <c r="E99" s="394">
        <f t="shared" si="45"/>
        <v>125.13</v>
      </c>
      <c r="F99" s="394">
        <f t="shared" si="45"/>
        <v>123.84</v>
      </c>
      <c r="G99" s="394">
        <f t="shared" si="45"/>
        <v>122.55</v>
      </c>
      <c r="H99" s="394">
        <f t="shared" si="45"/>
        <v>121.26</v>
      </c>
      <c r="I99" s="394">
        <f t="shared" si="45"/>
        <v>119.97</v>
      </c>
      <c r="J99" s="394">
        <f t="shared" si="45"/>
        <v>118.68</v>
      </c>
      <c r="K99" s="394">
        <f t="shared" si="45"/>
        <v>117.39</v>
      </c>
      <c r="L99" s="394">
        <f t="shared" si="45"/>
        <v>116.1</v>
      </c>
      <c r="M99" s="394">
        <f t="shared" si="46"/>
        <v>114.81</v>
      </c>
      <c r="N99" s="394">
        <f t="shared" si="46"/>
        <v>113.52</v>
      </c>
      <c r="O99" s="394">
        <f t="shared" si="46"/>
        <v>112.23</v>
      </c>
      <c r="P99" s="394">
        <f t="shared" si="46"/>
        <v>110.94</v>
      </c>
      <c r="Q99" s="394">
        <f t="shared" si="46"/>
        <v>109.65</v>
      </c>
      <c r="R99" s="394">
        <f t="shared" si="46"/>
        <v>108.36</v>
      </c>
      <c r="S99" s="394">
        <f t="shared" si="46"/>
        <v>107.07</v>
      </c>
      <c r="T99" s="394">
        <f t="shared" si="46"/>
        <v>105.78</v>
      </c>
      <c r="U99" s="394">
        <f t="shared" si="46"/>
        <v>104.49</v>
      </c>
      <c r="V99" s="394">
        <f t="shared" si="46"/>
        <v>103.2</v>
      </c>
      <c r="W99" s="394">
        <f t="shared" si="47"/>
        <v>101.91</v>
      </c>
      <c r="X99" s="394">
        <f t="shared" si="47"/>
        <v>100.62</v>
      </c>
      <c r="Y99" s="394">
        <f t="shared" si="47"/>
        <v>99.33</v>
      </c>
      <c r="Z99" s="394">
        <f t="shared" si="47"/>
        <v>98.04</v>
      </c>
      <c r="AA99" s="394">
        <f t="shared" si="47"/>
        <v>96.75</v>
      </c>
      <c r="AB99" s="394">
        <f t="shared" si="47"/>
        <v>95.460000000000008</v>
      </c>
      <c r="AC99" s="394">
        <f t="shared" si="47"/>
        <v>94.169999999999987</v>
      </c>
      <c r="AD99" s="394">
        <f t="shared" si="47"/>
        <v>92.88</v>
      </c>
      <c r="AE99" s="394">
        <f t="shared" si="47"/>
        <v>91.59</v>
      </c>
      <c r="AF99" s="394">
        <f t="shared" si="47"/>
        <v>90.300000000000011</v>
      </c>
      <c r="AG99" s="394">
        <f t="shared" si="48"/>
        <v>89.009999999999991</v>
      </c>
      <c r="AH99" s="394">
        <f t="shared" si="48"/>
        <v>87.72</v>
      </c>
      <c r="AI99" s="394">
        <f t="shared" si="48"/>
        <v>86.43</v>
      </c>
      <c r="AJ99" s="394">
        <f t="shared" si="48"/>
        <v>85.139999999999986</v>
      </c>
      <c r="AK99" s="394">
        <f t="shared" si="48"/>
        <v>83.85</v>
      </c>
      <c r="AL99" s="394">
        <f t="shared" si="48"/>
        <v>82.56</v>
      </c>
      <c r="AM99" s="394">
        <f t="shared" si="48"/>
        <v>81.27000000000001</v>
      </c>
      <c r="AN99" s="394">
        <f t="shared" si="48"/>
        <v>79.97999999999999</v>
      </c>
      <c r="AO99" s="394">
        <f t="shared" si="48"/>
        <v>78.69</v>
      </c>
      <c r="AP99" s="394">
        <f t="shared" si="48"/>
        <v>77.400000000000006</v>
      </c>
      <c r="AQ99" s="394">
        <f t="shared" si="49"/>
        <v>76.110000000000014</v>
      </c>
      <c r="AR99" s="394">
        <f t="shared" si="49"/>
        <v>74.819999999999993</v>
      </c>
      <c r="AS99" s="394">
        <f t="shared" si="49"/>
        <v>73.53</v>
      </c>
      <c r="AT99" s="394">
        <f t="shared" si="49"/>
        <v>72.240000000000009</v>
      </c>
      <c r="AU99" s="394">
        <f t="shared" si="49"/>
        <v>70.949999999999989</v>
      </c>
      <c r="AV99" s="394">
        <f t="shared" si="49"/>
        <v>69.66</v>
      </c>
      <c r="AW99" s="394">
        <f t="shared" si="49"/>
        <v>68.37</v>
      </c>
      <c r="AX99" s="394">
        <f t="shared" si="49"/>
        <v>67.080000000000013</v>
      </c>
      <c r="AY99" s="394">
        <f t="shared" si="49"/>
        <v>65.789999999999992</v>
      </c>
      <c r="AZ99" s="394">
        <f t="shared" si="49"/>
        <v>64.5</v>
      </c>
    </row>
    <row r="100" spans="1:52" s="390" customFormat="1" ht="14.1" customHeight="1" x14ac:dyDescent="0.25">
      <c r="A100" s="391"/>
      <c r="B100" s="392">
        <v>130</v>
      </c>
      <c r="C100" s="393">
        <f t="shared" si="45"/>
        <v>128.69999999999999</v>
      </c>
      <c r="D100" s="393">
        <f t="shared" si="45"/>
        <v>127.4</v>
      </c>
      <c r="E100" s="393">
        <f t="shared" si="45"/>
        <v>126.1</v>
      </c>
      <c r="F100" s="393">
        <f t="shared" si="45"/>
        <v>124.8</v>
      </c>
      <c r="G100" s="393">
        <f t="shared" si="45"/>
        <v>123.5</v>
      </c>
      <c r="H100" s="393">
        <f t="shared" si="45"/>
        <v>122.2</v>
      </c>
      <c r="I100" s="393">
        <f t="shared" si="45"/>
        <v>120.9</v>
      </c>
      <c r="J100" s="393">
        <f t="shared" si="45"/>
        <v>119.6</v>
      </c>
      <c r="K100" s="393">
        <f t="shared" si="45"/>
        <v>118.3</v>
      </c>
      <c r="L100" s="393">
        <f t="shared" si="45"/>
        <v>117</v>
      </c>
      <c r="M100" s="393">
        <f t="shared" si="46"/>
        <v>115.7</v>
      </c>
      <c r="N100" s="393">
        <f t="shared" si="46"/>
        <v>114.4</v>
      </c>
      <c r="O100" s="393">
        <f t="shared" si="46"/>
        <v>113.1</v>
      </c>
      <c r="P100" s="393">
        <f t="shared" si="46"/>
        <v>111.8</v>
      </c>
      <c r="Q100" s="393">
        <f t="shared" si="46"/>
        <v>110.5</v>
      </c>
      <c r="R100" s="393">
        <f t="shared" si="46"/>
        <v>109.2</v>
      </c>
      <c r="S100" s="393">
        <f t="shared" si="46"/>
        <v>107.9</v>
      </c>
      <c r="T100" s="393">
        <f t="shared" si="46"/>
        <v>106.6</v>
      </c>
      <c r="U100" s="393">
        <f t="shared" si="46"/>
        <v>105.3</v>
      </c>
      <c r="V100" s="393">
        <f t="shared" si="46"/>
        <v>104</v>
      </c>
      <c r="W100" s="393">
        <f t="shared" si="47"/>
        <v>102.7</v>
      </c>
      <c r="X100" s="393">
        <f t="shared" si="47"/>
        <v>101.4</v>
      </c>
      <c r="Y100" s="393">
        <f t="shared" si="47"/>
        <v>100.1</v>
      </c>
      <c r="Z100" s="393">
        <f t="shared" si="47"/>
        <v>98.8</v>
      </c>
      <c r="AA100" s="393">
        <f t="shared" si="47"/>
        <v>97.5</v>
      </c>
      <c r="AB100" s="393">
        <f t="shared" si="47"/>
        <v>96.199999999999989</v>
      </c>
      <c r="AC100" s="393">
        <f t="shared" si="47"/>
        <v>94.9</v>
      </c>
      <c r="AD100" s="393">
        <f t="shared" si="47"/>
        <v>93.6</v>
      </c>
      <c r="AE100" s="393">
        <f t="shared" si="47"/>
        <v>92.300000000000011</v>
      </c>
      <c r="AF100" s="393">
        <f t="shared" si="47"/>
        <v>91</v>
      </c>
      <c r="AG100" s="393">
        <f t="shared" si="48"/>
        <v>89.7</v>
      </c>
      <c r="AH100" s="393">
        <f t="shared" si="48"/>
        <v>88.4</v>
      </c>
      <c r="AI100" s="393">
        <f t="shared" si="48"/>
        <v>87.1</v>
      </c>
      <c r="AJ100" s="393">
        <f t="shared" si="48"/>
        <v>85.8</v>
      </c>
      <c r="AK100" s="393">
        <f t="shared" si="48"/>
        <v>84.5</v>
      </c>
      <c r="AL100" s="393">
        <f t="shared" si="48"/>
        <v>83.2</v>
      </c>
      <c r="AM100" s="393">
        <f t="shared" si="48"/>
        <v>81.900000000000006</v>
      </c>
      <c r="AN100" s="393">
        <f t="shared" si="48"/>
        <v>80.599999999999994</v>
      </c>
      <c r="AO100" s="393">
        <f t="shared" si="48"/>
        <v>79.3</v>
      </c>
      <c r="AP100" s="393">
        <f t="shared" si="48"/>
        <v>78</v>
      </c>
      <c r="AQ100" s="393">
        <f t="shared" si="49"/>
        <v>76.7</v>
      </c>
      <c r="AR100" s="393">
        <f t="shared" si="49"/>
        <v>75.400000000000006</v>
      </c>
      <c r="AS100" s="393">
        <f t="shared" si="49"/>
        <v>74.099999999999994</v>
      </c>
      <c r="AT100" s="393">
        <f t="shared" si="49"/>
        <v>72.8</v>
      </c>
      <c r="AU100" s="393">
        <f t="shared" si="49"/>
        <v>71.5</v>
      </c>
      <c r="AV100" s="393">
        <f t="shared" si="49"/>
        <v>70.199999999999989</v>
      </c>
      <c r="AW100" s="393">
        <f t="shared" si="49"/>
        <v>68.900000000000006</v>
      </c>
      <c r="AX100" s="393">
        <f t="shared" si="49"/>
        <v>67.599999999999994</v>
      </c>
      <c r="AY100" s="393">
        <f t="shared" si="49"/>
        <v>66.300000000000011</v>
      </c>
      <c r="AZ100" s="393">
        <f t="shared" si="49"/>
        <v>65</v>
      </c>
    </row>
    <row r="101" spans="1:52" s="390" customFormat="1" ht="14.1" customHeight="1" x14ac:dyDescent="0.25">
      <c r="A101" s="391"/>
      <c r="B101" s="392">
        <v>131</v>
      </c>
      <c r="C101" s="394">
        <f t="shared" ref="C101:L110" si="50">$B101-(C$2/100*$B101)</f>
        <v>129.69</v>
      </c>
      <c r="D101" s="394">
        <f t="shared" si="50"/>
        <v>128.38</v>
      </c>
      <c r="E101" s="394">
        <f t="shared" si="50"/>
        <v>127.07</v>
      </c>
      <c r="F101" s="394">
        <f t="shared" si="50"/>
        <v>125.76</v>
      </c>
      <c r="G101" s="394">
        <f t="shared" si="50"/>
        <v>124.45</v>
      </c>
      <c r="H101" s="394">
        <f t="shared" si="50"/>
        <v>123.14</v>
      </c>
      <c r="I101" s="394">
        <f t="shared" si="50"/>
        <v>121.83</v>
      </c>
      <c r="J101" s="394">
        <f t="shared" si="50"/>
        <v>120.52</v>
      </c>
      <c r="K101" s="394">
        <f t="shared" si="50"/>
        <v>119.21000000000001</v>
      </c>
      <c r="L101" s="394">
        <f t="shared" si="50"/>
        <v>117.9</v>
      </c>
      <c r="M101" s="394">
        <f t="shared" ref="M101:V110" si="51">$B101-(M$2/100*$B101)</f>
        <v>116.59</v>
      </c>
      <c r="N101" s="394">
        <f t="shared" si="51"/>
        <v>115.28</v>
      </c>
      <c r="O101" s="394">
        <f t="shared" si="51"/>
        <v>113.97</v>
      </c>
      <c r="P101" s="394">
        <f t="shared" si="51"/>
        <v>112.66</v>
      </c>
      <c r="Q101" s="394">
        <f t="shared" si="51"/>
        <v>111.35</v>
      </c>
      <c r="R101" s="394">
        <f t="shared" si="51"/>
        <v>110.03999999999999</v>
      </c>
      <c r="S101" s="394">
        <f t="shared" si="51"/>
        <v>108.72999999999999</v>
      </c>
      <c r="T101" s="394">
        <f t="shared" si="51"/>
        <v>107.42</v>
      </c>
      <c r="U101" s="394">
        <f t="shared" si="51"/>
        <v>106.11</v>
      </c>
      <c r="V101" s="394">
        <f t="shared" si="51"/>
        <v>104.8</v>
      </c>
      <c r="W101" s="394">
        <f t="shared" ref="W101:AF110" si="52">$B101-(W$2/100*$B101)</f>
        <v>103.49000000000001</v>
      </c>
      <c r="X101" s="394">
        <f t="shared" si="52"/>
        <v>102.18</v>
      </c>
      <c r="Y101" s="394">
        <f t="shared" si="52"/>
        <v>100.87</v>
      </c>
      <c r="Z101" s="394">
        <f t="shared" si="52"/>
        <v>99.56</v>
      </c>
      <c r="AA101" s="394">
        <f t="shared" si="52"/>
        <v>98.25</v>
      </c>
      <c r="AB101" s="394">
        <f t="shared" si="52"/>
        <v>96.94</v>
      </c>
      <c r="AC101" s="394">
        <f t="shared" si="52"/>
        <v>95.63</v>
      </c>
      <c r="AD101" s="394">
        <f t="shared" si="52"/>
        <v>94.32</v>
      </c>
      <c r="AE101" s="394">
        <f t="shared" si="52"/>
        <v>93.01</v>
      </c>
      <c r="AF101" s="394">
        <f t="shared" si="52"/>
        <v>91.7</v>
      </c>
      <c r="AG101" s="394">
        <f t="shared" ref="AG101:AP110" si="53">$B101-(AG$2/100*$B101)</f>
        <v>90.39</v>
      </c>
      <c r="AH101" s="394">
        <f t="shared" si="53"/>
        <v>89.08</v>
      </c>
      <c r="AI101" s="394">
        <f t="shared" si="53"/>
        <v>87.77</v>
      </c>
      <c r="AJ101" s="394">
        <f t="shared" si="53"/>
        <v>86.46</v>
      </c>
      <c r="AK101" s="394">
        <f t="shared" si="53"/>
        <v>85.15</v>
      </c>
      <c r="AL101" s="394">
        <f t="shared" si="53"/>
        <v>83.84</v>
      </c>
      <c r="AM101" s="394">
        <f t="shared" si="53"/>
        <v>82.53</v>
      </c>
      <c r="AN101" s="394">
        <f t="shared" si="53"/>
        <v>81.22</v>
      </c>
      <c r="AO101" s="394">
        <f t="shared" si="53"/>
        <v>79.91</v>
      </c>
      <c r="AP101" s="394">
        <f t="shared" si="53"/>
        <v>78.599999999999994</v>
      </c>
      <c r="AQ101" s="394">
        <f t="shared" ref="AQ101:AZ110" si="54">$B101-(AQ$2/100*$B101)</f>
        <v>77.290000000000006</v>
      </c>
      <c r="AR101" s="394">
        <f t="shared" si="54"/>
        <v>75.98</v>
      </c>
      <c r="AS101" s="394">
        <f t="shared" si="54"/>
        <v>74.67</v>
      </c>
      <c r="AT101" s="394">
        <f t="shared" si="54"/>
        <v>73.36</v>
      </c>
      <c r="AU101" s="394">
        <f t="shared" si="54"/>
        <v>72.05</v>
      </c>
      <c r="AV101" s="394">
        <f t="shared" si="54"/>
        <v>70.739999999999995</v>
      </c>
      <c r="AW101" s="394">
        <f t="shared" si="54"/>
        <v>69.430000000000007</v>
      </c>
      <c r="AX101" s="394">
        <f t="shared" si="54"/>
        <v>68.12</v>
      </c>
      <c r="AY101" s="394">
        <f t="shared" si="54"/>
        <v>66.81</v>
      </c>
      <c r="AZ101" s="394">
        <f t="shared" si="54"/>
        <v>65.5</v>
      </c>
    </row>
    <row r="102" spans="1:52" s="390" customFormat="1" ht="14.1" customHeight="1" x14ac:dyDescent="0.25">
      <c r="A102" s="391"/>
      <c r="B102" s="392">
        <v>132</v>
      </c>
      <c r="C102" s="394">
        <f t="shared" si="50"/>
        <v>130.68</v>
      </c>
      <c r="D102" s="394">
        <f t="shared" si="50"/>
        <v>129.36000000000001</v>
      </c>
      <c r="E102" s="394">
        <f t="shared" si="50"/>
        <v>128.04</v>
      </c>
      <c r="F102" s="394">
        <f t="shared" si="50"/>
        <v>126.72</v>
      </c>
      <c r="G102" s="394">
        <f t="shared" si="50"/>
        <v>125.4</v>
      </c>
      <c r="H102" s="394">
        <f t="shared" si="50"/>
        <v>124.08</v>
      </c>
      <c r="I102" s="394">
        <f t="shared" si="50"/>
        <v>122.76</v>
      </c>
      <c r="J102" s="394">
        <f t="shared" si="50"/>
        <v>121.44</v>
      </c>
      <c r="K102" s="394">
        <f t="shared" si="50"/>
        <v>120.12</v>
      </c>
      <c r="L102" s="394">
        <f t="shared" si="50"/>
        <v>118.8</v>
      </c>
      <c r="M102" s="394">
        <f t="shared" si="51"/>
        <v>117.48</v>
      </c>
      <c r="N102" s="394">
        <f t="shared" si="51"/>
        <v>116.16</v>
      </c>
      <c r="O102" s="394">
        <f t="shared" si="51"/>
        <v>114.84</v>
      </c>
      <c r="P102" s="394">
        <f t="shared" si="51"/>
        <v>113.52</v>
      </c>
      <c r="Q102" s="394">
        <f t="shared" si="51"/>
        <v>112.2</v>
      </c>
      <c r="R102" s="394">
        <f t="shared" si="51"/>
        <v>110.88</v>
      </c>
      <c r="S102" s="394">
        <f t="shared" si="51"/>
        <v>109.56</v>
      </c>
      <c r="T102" s="394">
        <f t="shared" si="51"/>
        <v>108.24000000000001</v>
      </c>
      <c r="U102" s="394">
        <f t="shared" si="51"/>
        <v>106.92</v>
      </c>
      <c r="V102" s="394">
        <f t="shared" si="51"/>
        <v>105.6</v>
      </c>
      <c r="W102" s="394">
        <f t="shared" si="52"/>
        <v>104.28</v>
      </c>
      <c r="X102" s="394">
        <f t="shared" si="52"/>
        <v>102.96000000000001</v>
      </c>
      <c r="Y102" s="394">
        <f t="shared" si="52"/>
        <v>101.64</v>
      </c>
      <c r="Z102" s="394">
        <f t="shared" si="52"/>
        <v>100.32</v>
      </c>
      <c r="AA102" s="394">
        <f t="shared" si="52"/>
        <v>99</v>
      </c>
      <c r="AB102" s="394">
        <f t="shared" si="52"/>
        <v>97.68</v>
      </c>
      <c r="AC102" s="394">
        <f t="shared" si="52"/>
        <v>96.36</v>
      </c>
      <c r="AD102" s="394">
        <f t="shared" si="52"/>
        <v>95.039999999999992</v>
      </c>
      <c r="AE102" s="394">
        <f t="shared" si="52"/>
        <v>93.72</v>
      </c>
      <c r="AF102" s="394">
        <f t="shared" si="52"/>
        <v>92.4</v>
      </c>
      <c r="AG102" s="394">
        <f t="shared" si="53"/>
        <v>91.08</v>
      </c>
      <c r="AH102" s="394">
        <f t="shared" si="53"/>
        <v>89.759999999999991</v>
      </c>
      <c r="AI102" s="394">
        <f t="shared" si="53"/>
        <v>88.44</v>
      </c>
      <c r="AJ102" s="394">
        <f t="shared" si="53"/>
        <v>87.12</v>
      </c>
      <c r="AK102" s="394">
        <f t="shared" si="53"/>
        <v>85.800000000000011</v>
      </c>
      <c r="AL102" s="394">
        <f t="shared" si="53"/>
        <v>84.48</v>
      </c>
      <c r="AM102" s="394">
        <f t="shared" si="53"/>
        <v>83.16</v>
      </c>
      <c r="AN102" s="394">
        <f t="shared" si="53"/>
        <v>81.84</v>
      </c>
      <c r="AO102" s="394">
        <f t="shared" si="53"/>
        <v>80.52</v>
      </c>
      <c r="AP102" s="394">
        <f t="shared" si="53"/>
        <v>79.199999999999989</v>
      </c>
      <c r="AQ102" s="394">
        <f t="shared" si="54"/>
        <v>77.88</v>
      </c>
      <c r="AR102" s="394">
        <f t="shared" si="54"/>
        <v>76.56</v>
      </c>
      <c r="AS102" s="394">
        <f t="shared" si="54"/>
        <v>75.240000000000009</v>
      </c>
      <c r="AT102" s="394">
        <f t="shared" si="54"/>
        <v>73.92</v>
      </c>
      <c r="AU102" s="394">
        <f t="shared" si="54"/>
        <v>72.599999999999994</v>
      </c>
      <c r="AV102" s="394">
        <f t="shared" si="54"/>
        <v>71.28</v>
      </c>
      <c r="AW102" s="394">
        <f t="shared" si="54"/>
        <v>69.960000000000008</v>
      </c>
      <c r="AX102" s="394">
        <f t="shared" si="54"/>
        <v>68.64</v>
      </c>
      <c r="AY102" s="394">
        <f t="shared" si="54"/>
        <v>67.320000000000007</v>
      </c>
      <c r="AZ102" s="394">
        <f t="shared" si="54"/>
        <v>66</v>
      </c>
    </row>
    <row r="103" spans="1:52" s="390" customFormat="1" ht="14.1" customHeight="1" x14ac:dyDescent="0.25">
      <c r="A103" s="391"/>
      <c r="B103" s="392">
        <v>133</v>
      </c>
      <c r="C103" s="394">
        <f t="shared" si="50"/>
        <v>131.66999999999999</v>
      </c>
      <c r="D103" s="394">
        <f t="shared" si="50"/>
        <v>130.34</v>
      </c>
      <c r="E103" s="394">
        <f t="shared" si="50"/>
        <v>129.01</v>
      </c>
      <c r="F103" s="394">
        <f t="shared" si="50"/>
        <v>127.68</v>
      </c>
      <c r="G103" s="394">
        <f t="shared" si="50"/>
        <v>126.35</v>
      </c>
      <c r="H103" s="394">
        <f t="shared" si="50"/>
        <v>125.02</v>
      </c>
      <c r="I103" s="394">
        <f t="shared" si="50"/>
        <v>123.69</v>
      </c>
      <c r="J103" s="394">
        <f t="shared" si="50"/>
        <v>122.36</v>
      </c>
      <c r="K103" s="394">
        <f t="shared" si="50"/>
        <v>121.03</v>
      </c>
      <c r="L103" s="394">
        <f t="shared" si="50"/>
        <v>119.7</v>
      </c>
      <c r="M103" s="394">
        <f t="shared" si="51"/>
        <v>118.37</v>
      </c>
      <c r="N103" s="394">
        <f t="shared" si="51"/>
        <v>117.04</v>
      </c>
      <c r="O103" s="394">
        <f t="shared" si="51"/>
        <v>115.71000000000001</v>
      </c>
      <c r="P103" s="394">
        <f t="shared" si="51"/>
        <v>114.38</v>
      </c>
      <c r="Q103" s="394">
        <f t="shared" si="51"/>
        <v>113.05</v>
      </c>
      <c r="R103" s="394">
        <f t="shared" si="51"/>
        <v>111.72</v>
      </c>
      <c r="S103" s="394">
        <f t="shared" si="51"/>
        <v>110.39</v>
      </c>
      <c r="T103" s="394">
        <f t="shared" si="51"/>
        <v>109.06</v>
      </c>
      <c r="U103" s="394">
        <f t="shared" si="51"/>
        <v>107.73</v>
      </c>
      <c r="V103" s="394">
        <f t="shared" si="51"/>
        <v>106.4</v>
      </c>
      <c r="W103" s="394">
        <f t="shared" si="52"/>
        <v>105.07</v>
      </c>
      <c r="X103" s="394">
        <f t="shared" si="52"/>
        <v>103.74</v>
      </c>
      <c r="Y103" s="394">
        <f t="shared" si="52"/>
        <v>102.41</v>
      </c>
      <c r="Z103" s="394">
        <f t="shared" si="52"/>
        <v>101.08</v>
      </c>
      <c r="AA103" s="394">
        <f t="shared" si="52"/>
        <v>99.75</v>
      </c>
      <c r="AB103" s="394">
        <f t="shared" si="52"/>
        <v>98.42</v>
      </c>
      <c r="AC103" s="394">
        <f t="shared" si="52"/>
        <v>97.09</v>
      </c>
      <c r="AD103" s="394">
        <f t="shared" si="52"/>
        <v>95.759999999999991</v>
      </c>
      <c r="AE103" s="394">
        <f t="shared" si="52"/>
        <v>94.43</v>
      </c>
      <c r="AF103" s="394">
        <f t="shared" si="52"/>
        <v>93.1</v>
      </c>
      <c r="AG103" s="394">
        <f t="shared" si="53"/>
        <v>91.77000000000001</v>
      </c>
      <c r="AH103" s="394">
        <f t="shared" si="53"/>
        <v>90.44</v>
      </c>
      <c r="AI103" s="394">
        <f t="shared" si="53"/>
        <v>89.11</v>
      </c>
      <c r="AJ103" s="394">
        <f t="shared" si="53"/>
        <v>87.78</v>
      </c>
      <c r="AK103" s="394">
        <f t="shared" si="53"/>
        <v>86.45</v>
      </c>
      <c r="AL103" s="394">
        <f t="shared" si="53"/>
        <v>85.12</v>
      </c>
      <c r="AM103" s="394">
        <f t="shared" si="53"/>
        <v>83.789999999999992</v>
      </c>
      <c r="AN103" s="394">
        <f t="shared" si="53"/>
        <v>82.460000000000008</v>
      </c>
      <c r="AO103" s="394">
        <f t="shared" si="53"/>
        <v>81.13</v>
      </c>
      <c r="AP103" s="394">
        <f t="shared" si="53"/>
        <v>79.8</v>
      </c>
      <c r="AQ103" s="394">
        <f t="shared" si="54"/>
        <v>78.47</v>
      </c>
      <c r="AR103" s="394">
        <f t="shared" si="54"/>
        <v>77.14</v>
      </c>
      <c r="AS103" s="394">
        <f t="shared" si="54"/>
        <v>75.81</v>
      </c>
      <c r="AT103" s="394">
        <f t="shared" si="54"/>
        <v>74.47999999999999</v>
      </c>
      <c r="AU103" s="394">
        <f t="shared" si="54"/>
        <v>73.150000000000006</v>
      </c>
      <c r="AV103" s="394">
        <f t="shared" si="54"/>
        <v>71.819999999999993</v>
      </c>
      <c r="AW103" s="394">
        <f t="shared" si="54"/>
        <v>70.490000000000009</v>
      </c>
      <c r="AX103" s="394">
        <f t="shared" si="54"/>
        <v>69.16</v>
      </c>
      <c r="AY103" s="394">
        <f t="shared" si="54"/>
        <v>67.83</v>
      </c>
      <c r="AZ103" s="394">
        <f t="shared" si="54"/>
        <v>66.5</v>
      </c>
    </row>
    <row r="104" spans="1:52" s="390" customFormat="1" ht="14.1" customHeight="1" x14ac:dyDescent="0.25">
      <c r="A104" s="391"/>
      <c r="B104" s="392">
        <v>134</v>
      </c>
      <c r="C104" s="394">
        <f t="shared" si="50"/>
        <v>132.66</v>
      </c>
      <c r="D104" s="394">
        <f t="shared" si="50"/>
        <v>131.32</v>
      </c>
      <c r="E104" s="394">
        <f t="shared" si="50"/>
        <v>129.97999999999999</v>
      </c>
      <c r="F104" s="394">
        <f t="shared" si="50"/>
        <v>128.63999999999999</v>
      </c>
      <c r="G104" s="394">
        <f t="shared" si="50"/>
        <v>127.3</v>
      </c>
      <c r="H104" s="394">
        <f t="shared" si="50"/>
        <v>125.96000000000001</v>
      </c>
      <c r="I104" s="394">
        <f t="shared" si="50"/>
        <v>124.62</v>
      </c>
      <c r="J104" s="394">
        <f t="shared" si="50"/>
        <v>123.28</v>
      </c>
      <c r="K104" s="394">
        <f t="shared" si="50"/>
        <v>121.94</v>
      </c>
      <c r="L104" s="394">
        <f t="shared" si="50"/>
        <v>120.6</v>
      </c>
      <c r="M104" s="394">
        <f t="shared" si="51"/>
        <v>119.26</v>
      </c>
      <c r="N104" s="394">
        <f t="shared" si="51"/>
        <v>117.92</v>
      </c>
      <c r="O104" s="394">
        <f t="shared" si="51"/>
        <v>116.58</v>
      </c>
      <c r="P104" s="394">
        <f t="shared" si="51"/>
        <v>115.24</v>
      </c>
      <c r="Q104" s="394">
        <f t="shared" si="51"/>
        <v>113.9</v>
      </c>
      <c r="R104" s="394">
        <f t="shared" si="51"/>
        <v>112.56</v>
      </c>
      <c r="S104" s="394">
        <f t="shared" si="51"/>
        <v>111.22</v>
      </c>
      <c r="T104" s="394">
        <f t="shared" si="51"/>
        <v>109.88</v>
      </c>
      <c r="U104" s="394">
        <f t="shared" si="51"/>
        <v>108.53999999999999</v>
      </c>
      <c r="V104" s="394">
        <f t="shared" si="51"/>
        <v>107.2</v>
      </c>
      <c r="W104" s="394">
        <f t="shared" si="52"/>
        <v>105.86</v>
      </c>
      <c r="X104" s="394">
        <f t="shared" si="52"/>
        <v>104.52</v>
      </c>
      <c r="Y104" s="394">
        <f t="shared" si="52"/>
        <v>103.18</v>
      </c>
      <c r="Z104" s="394">
        <f t="shared" si="52"/>
        <v>101.84</v>
      </c>
      <c r="AA104" s="394">
        <f t="shared" si="52"/>
        <v>100.5</v>
      </c>
      <c r="AB104" s="394">
        <f t="shared" si="52"/>
        <v>99.16</v>
      </c>
      <c r="AC104" s="394">
        <f t="shared" si="52"/>
        <v>97.82</v>
      </c>
      <c r="AD104" s="394">
        <f t="shared" si="52"/>
        <v>96.47999999999999</v>
      </c>
      <c r="AE104" s="394">
        <f t="shared" si="52"/>
        <v>95.14</v>
      </c>
      <c r="AF104" s="394">
        <f t="shared" si="52"/>
        <v>93.800000000000011</v>
      </c>
      <c r="AG104" s="394">
        <f t="shared" si="53"/>
        <v>92.460000000000008</v>
      </c>
      <c r="AH104" s="394">
        <f t="shared" si="53"/>
        <v>91.12</v>
      </c>
      <c r="AI104" s="394">
        <f t="shared" si="53"/>
        <v>89.78</v>
      </c>
      <c r="AJ104" s="394">
        <f t="shared" si="53"/>
        <v>88.44</v>
      </c>
      <c r="AK104" s="394">
        <f t="shared" si="53"/>
        <v>87.1</v>
      </c>
      <c r="AL104" s="394">
        <f t="shared" si="53"/>
        <v>85.76</v>
      </c>
      <c r="AM104" s="394">
        <f t="shared" si="53"/>
        <v>84.42</v>
      </c>
      <c r="AN104" s="394">
        <f t="shared" si="53"/>
        <v>83.08</v>
      </c>
      <c r="AO104" s="394">
        <f t="shared" si="53"/>
        <v>81.739999999999995</v>
      </c>
      <c r="AP104" s="394">
        <f t="shared" si="53"/>
        <v>80.400000000000006</v>
      </c>
      <c r="AQ104" s="394">
        <f t="shared" si="54"/>
        <v>79.06</v>
      </c>
      <c r="AR104" s="394">
        <f t="shared" si="54"/>
        <v>77.72</v>
      </c>
      <c r="AS104" s="394">
        <f t="shared" si="54"/>
        <v>76.38</v>
      </c>
      <c r="AT104" s="394">
        <f t="shared" si="54"/>
        <v>75.039999999999992</v>
      </c>
      <c r="AU104" s="394">
        <f t="shared" si="54"/>
        <v>73.699999999999989</v>
      </c>
      <c r="AV104" s="394">
        <f t="shared" si="54"/>
        <v>72.36</v>
      </c>
      <c r="AW104" s="394">
        <f t="shared" si="54"/>
        <v>71.02000000000001</v>
      </c>
      <c r="AX104" s="394">
        <f t="shared" si="54"/>
        <v>69.680000000000007</v>
      </c>
      <c r="AY104" s="394">
        <f t="shared" si="54"/>
        <v>68.34</v>
      </c>
      <c r="AZ104" s="394">
        <f t="shared" si="54"/>
        <v>67</v>
      </c>
    </row>
    <row r="105" spans="1:52" s="390" customFormat="1" ht="14.1" customHeight="1" x14ac:dyDescent="0.25">
      <c r="A105" s="391"/>
      <c r="B105" s="392">
        <v>135</v>
      </c>
      <c r="C105" s="394">
        <f t="shared" si="50"/>
        <v>133.65</v>
      </c>
      <c r="D105" s="394">
        <f t="shared" si="50"/>
        <v>132.30000000000001</v>
      </c>
      <c r="E105" s="394">
        <f t="shared" si="50"/>
        <v>130.94999999999999</v>
      </c>
      <c r="F105" s="394">
        <f t="shared" si="50"/>
        <v>129.6</v>
      </c>
      <c r="G105" s="394">
        <f t="shared" si="50"/>
        <v>128.25</v>
      </c>
      <c r="H105" s="394">
        <f t="shared" si="50"/>
        <v>126.9</v>
      </c>
      <c r="I105" s="394">
        <f t="shared" si="50"/>
        <v>125.55</v>
      </c>
      <c r="J105" s="394">
        <f t="shared" si="50"/>
        <v>124.2</v>
      </c>
      <c r="K105" s="394">
        <f t="shared" si="50"/>
        <v>122.85</v>
      </c>
      <c r="L105" s="394">
        <f t="shared" si="50"/>
        <v>121.5</v>
      </c>
      <c r="M105" s="394">
        <f t="shared" si="51"/>
        <v>120.15</v>
      </c>
      <c r="N105" s="394">
        <f t="shared" si="51"/>
        <v>118.8</v>
      </c>
      <c r="O105" s="394">
        <f t="shared" si="51"/>
        <v>117.45</v>
      </c>
      <c r="P105" s="394">
        <f t="shared" si="51"/>
        <v>116.1</v>
      </c>
      <c r="Q105" s="394">
        <f t="shared" si="51"/>
        <v>114.75</v>
      </c>
      <c r="R105" s="394">
        <f t="shared" si="51"/>
        <v>113.4</v>
      </c>
      <c r="S105" s="394">
        <f t="shared" si="51"/>
        <v>112.05</v>
      </c>
      <c r="T105" s="394">
        <f t="shared" si="51"/>
        <v>110.7</v>
      </c>
      <c r="U105" s="394">
        <f t="shared" si="51"/>
        <v>109.35</v>
      </c>
      <c r="V105" s="394">
        <f t="shared" si="51"/>
        <v>108</v>
      </c>
      <c r="W105" s="394">
        <f t="shared" si="52"/>
        <v>106.65</v>
      </c>
      <c r="X105" s="394">
        <f t="shared" si="52"/>
        <v>105.3</v>
      </c>
      <c r="Y105" s="394">
        <f t="shared" si="52"/>
        <v>103.95</v>
      </c>
      <c r="Z105" s="394">
        <f t="shared" si="52"/>
        <v>102.6</v>
      </c>
      <c r="AA105" s="394">
        <f t="shared" si="52"/>
        <v>101.25</v>
      </c>
      <c r="AB105" s="394">
        <f t="shared" si="52"/>
        <v>99.9</v>
      </c>
      <c r="AC105" s="394">
        <f t="shared" si="52"/>
        <v>98.55</v>
      </c>
      <c r="AD105" s="394">
        <f t="shared" si="52"/>
        <v>97.199999999999989</v>
      </c>
      <c r="AE105" s="394">
        <f t="shared" si="52"/>
        <v>95.85</v>
      </c>
      <c r="AF105" s="394">
        <f t="shared" si="52"/>
        <v>94.5</v>
      </c>
      <c r="AG105" s="394">
        <f t="shared" si="53"/>
        <v>93.15</v>
      </c>
      <c r="AH105" s="394">
        <f t="shared" si="53"/>
        <v>91.8</v>
      </c>
      <c r="AI105" s="394">
        <f t="shared" si="53"/>
        <v>90.449999999999989</v>
      </c>
      <c r="AJ105" s="394">
        <f t="shared" si="53"/>
        <v>89.1</v>
      </c>
      <c r="AK105" s="394">
        <f t="shared" si="53"/>
        <v>87.75</v>
      </c>
      <c r="AL105" s="394">
        <f t="shared" si="53"/>
        <v>86.4</v>
      </c>
      <c r="AM105" s="394">
        <f t="shared" si="53"/>
        <v>85.05</v>
      </c>
      <c r="AN105" s="394">
        <f t="shared" si="53"/>
        <v>83.7</v>
      </c>
      <c r="AO105" s="394">
        <f t="shared" si="53"/>
        <v>82.35</v>
      </c>
      <c r="AP105" s="394">
        <f t="shared" si="53"/>
        <v>81</v>
      </c>
      <c r="AQ105" s="394">
        <f t="shared" si="54"/>
        <v>79.650000000000006</v>
      </c>
      <c r="AR105" s="394">
        <f t="shared" si="54"/>
        <v>78.300000000000011</v>
      </c>
      <c r="AS105" s="394">
        <f t="shared" si="54"/>
        <v>76.95</v>
      </c>
      <c r="AT105" s="394">
        <f t="shared" si="54"/>
        <v>75.599999999999994</v>
      </c>
      <c r="AU105" s="394">
        <f t="shared" si="54"/>
        <v>74.25</v>
      </c>
      <c r="AV105" s="394">
        <f t="shared" si="54"/>
        <v>72.900000000000006</v>
      </c>
      <c r="AW105" s="394">
        <f t="shared" si="54"/>
        <v>71.550000000000011</v>
      </c>
      <c r="AX105" s="394">
        <f t="shared" si="54"/>
        <v>70.2</v>
      </c>
      <c r="AY105" s="394">
        <f t="shared" si="54"/>
        <v>68.849999999999994</v>
      </c>
      <c r="AZ105" s="394">
        <f t="shared" si="54"/>
        <v>67.5</v>
      </c>
    </row>
    <row r="106" spans="1:52" s="390" customFormat="1" ht="14.1" customHeight="1" x14ac:dyDescent="0.25">
      <c r="A106" s="391"/>
      <c r="B106" s="392">
        <v>136</v>
      </c>
      <c r="C106" s="394">
        <f t="shared" si="50"/>
        <v>134.63999999999999</v>
      </c>
      <c r="D106" s="394">
        <f t="shared" si="50"/>
        <v>133.28</v>
      </c>
      <c r="E106" s="394">
        <f t="shared" si="50"/>
        <v>131.91999999999999</v>
      </c>
      <c r="F106" s="394">
        <f t="shared" si="50"/>
        <v>130.56</v>
      </c>
      <c r="G106" s="394">
        <f t="shared" si="50"/>
        <v>129.19999999999999</v>
      </c>
      <c r="H106" s="394">
        <f t="shared" si="50"/>
        <v>127.84</v>
      </c>
      <c r="I106" s="394">
        <f t="shared" si="50"/>
        <v>126.48</v>
      </c>
      <c r="J106" s="394">
        <f t="shared" si="50"/>
        <v>125.12</v>
      </c>
      <c r="K106" s="394">
        <f t="shared" si="50"/>
        <v>123.76</v>
      </c>
      <c r="L106" s="394">
        <f t="shared" si="50"/>
        <v>122.4</v>
      </c>
      <c r="M106" s="394">
        <f t="shared" si="51"/>
        <v>121.03999999999999</v>
      </c>
      <c r="N106" s="394">
        <f t="shared" si="51"/>
        <v>119.68</v>
      </c>
      <c r="O106" s="394">
        <f t="shared" si="51"/>
        <v>118.32</v>
      </c>
      <c r="P106" s="394">
        <f t="shared" si="51"/>
        <v>116.96</v>
      </c>
      <c r="Q106" s="394">
        <f t="shared" si="51"/>
        <v>115.6</v>
      </c>
      <c r="R106" s="394">
        <f t="shared" si="51"/>
        <v>114.24</v>
      </c>
      <c r="S106" s="394">
        <f t="shared" si="51"/>
        <v>112.88</v>
      </c>
      <c r="T106" s="394">
        <f t="shared" si="51"/>
        <v>111.52</v>
      </c>
      <c r="U106" s="394">
        <f t="shared" si="51"/>
        <v>110.16</v>
      </c>
      <c r="V106" s="394">
        <f t="shared" si="51"/>
        <v>108.8</v>
      </c>
      <c r="W106" s="394">
        <f t="shared" si="52"/>
        <v>107.44</v>
      </c>
      <c r="X106" s="394">
        <f t="shared" si="52"/>
        <v>106.08</v>
      </c>
      <c r="Y106" s="394">
        <f t="shared" si="52"/>
        <v>104.72</v>
      </c>
      <c r="Z106" s="394">
        <f t="shared" si="52"/>
        <v>103.36</v>
      </c>
      <c r="AA106" s="394">
        <f t="shared" si="52"/>
        <v>102</v>
      </c>
      <c r="AB106" s="394">
        <f t="shared" si="52"/>
        <v>100.64</v>
      </c>
      <c r="AC106" s="394">
        <f t="shared" si="52"/>
        <v>99.28</v>
      </c>
      <c r="AD106" s="394">
        <f t="shared" si="52"/>
        <v>97.919999999999987</v>
      </c>
      <c r="AE106" s="394">
        <f t="shared" si="52"/>
        <v>96.56</v>
      </c>
      <c r="AF106" s="394">
        <f t="shared" si="52"/>
        <v>95.2</v>
      </c>
      <c r="AG106" s="394">
        <f t="shared" si="53"/>
        <v>93.84</v>
      </c>
      <c r="AH106" s="394">
        <f t="shared" si="53"/>
        <v>92.47999999999999</v>
      </c>
      <c r="AI106" s="394">
        <f t="shared" si="53"/>
        <v>91.12</v>
      </c>
      <c r="AJ106" s="394">
        <f t="shared" si="53"/>
        <v>89.759999999999991</v>
      </c>
      <c r="AK106" s="394">
        <f t="shared" si="53"/>
        <v>88.4</v>
      </c>
      <c r="AL106" s="394">
        <f t="shared" si="53"/>
        <v>87.039999999999992</v>
      </c>
      <c r="AM106" s="394">
        <f t="shared" si="53"/>
        <v>85.68</v>
      </c>
      <c r="AN106" s="394">
        <f t="shared" si="53"/>
        <v>84.32</v>
      </c>
      <c r="AO106" s="394">
        <f t="shared" si="53"/>
        <v>82.960000000000008</v>
      </c>
      <c r="AP106" s="394">
        <f t="shared" si="53"/>
        <v>81.599999999999994</v>
      </c>
      <c r="AQ106" s="394">
        <f t="shared" si="54"/>
        <v>80.240000000000009</v>
      </c>
      <c r="AR106" s="394">
        <f t="shared" si="54"/>
        <v>78.88</v>
      </c>
      <c r="AS106" s="394">
        <f t="shared" si="54"/>
        <v>77.52000000000001</v>
      </c>
      <c r="AT106" s="394">
        <f t="shared" si="54"/>
        <v>76.16</v>
      </c>
      <c r="AU106" s="394">
        <f t="shared" si="54"/>
        <v>74.8</v>
      </c>
      <c r="AV106" s="394">
        <f t="shared" si="54"/>
        <v>73.44</v>
      </c>
      <c r="AW106" s="394">
        <f t="shared" si="54"/>
        <v>72.080000000000013</v>
      </c>
      <c r="AX106" s="394">
        <f t="shared" si="54"/>
        <v>70.72</v>
      </c>
      <c r="AY106" s="394">
        <f t="shared" si="54"/>
        <v>69.36</v>
      </c>
      <c r="AZ106" s="394">
        <f t="shared" si="54"/>
        <v>68</v>
      </c>
    </row>
    <row r="107" spans="1:52" s="390" customFormat="1" ht="14.1" customHeight="1" x14ac:dyDescent="0.25">
      <c r="A107" s="391"/>
      <c r="B107" s="392">
        <v>137</v>
      </c>
      <c r="C107" s="394">
        <f t="shared" si="50"/>
        <v>135.63</v>
      </c>
      <c r="D107" s="394">
        <f t="shared" si="50"/>
        <v>134.26</v>
      </c>
      <c r="E107" s="394">
        <f t="shared" si="50"/>
        <v>132.88999999999999</v>
      </c>
      <c r="F107" s="394">
        <f t="shared" si="50"/>
        <v>131.52000000000001</v>
      </c>
      <c r="G107" s="394">
        <f t="shared" si="50"/>
        <v>130.15</v>
      </c>
      <c r="H107" s="394">
        <f t="shared" si="50"/>
        <v>128.78</v>
      </c>
      <c r="I107" s="394">
        <f t="shared" si="50"/>
        <v>127.41</v>
      </c>
      <c r="J107" s="394">
        <f t="shared" si="50"/>
        <v>126.03999999999999</v>
      </c>
      <c r="K107" s="394">
        <f t="shared" si="50"/>
        <v>124.67</v>
      </c>
      <c r="L107" s="394">
        <f t="shared" si="50"/>
        <v>123.3</v>
      </c>
      <c r="M107" s="394">
        <f t="shared" si="51"/>
        <v>121.93</v>
      </c>
      <c r="N107" s="394">
        <f t="shared" si="51"/>
        <v>120.56</v>
      </c>
      <c r="O107" s="394">
        <f t="shared" si="51"/>
        <v>119.19</v>
      </c>
      <c r="P107" s="394">
        <f t="shared" si="51"/>
        <v>117.82</v>
      </c>
      <c r="Q107" s="394">
        <f t="shared" si="51"/>
        <v>116.45</v>
      </c>
      <c r="R107" s="394">
        <f t="shared" si="51"/>
        <v>115.08</v>
      </c>
      <c r="S107" s="394">
        <f t="shared" si="51"/>
        <v>113.71</v>
      </c>
      <c r="T107" s="394">
        <f t="shared" si="51"/>
        <v>112.34</v>
      </c>
      <c r="U107" s="394">
        <f t="shared" si="51"/>
        <v>110.97</v>
      </c>
      <c r="V107" s="394">
        <f t="shared" si="51"/>
        <v>109.6</v>
      </c>
      <c r="W107" s="394">
        <f t="shared" si="52"/>
        <v>108.23</v>
      </c>
      <c r="X107" s="394">
        <f t="shared" si="52"/>
        <v>106.86</v>
      </c>
      <c r="Y107" s="394">
        <f t="shared" si="52"/>
        <v>105.49</v>
      </c>
      <c r="Z107" s="394">
        <f t="shared" si="52"/>
        <v>104.12</v>
      </c>
      <c r="AA107" s="394">
        <f t="shared" si="52"/>
        <v>102.75</v>
      </c>
      <c r="AB107" s="394">
        <f t="shared" si="52"/>
        <v>101.38</v>
      </c>
      <c r="AC107" s="394">
        <f t="shared" si="52"/>
        <v>100.00999999999999</v>
      </c>
      <c r="AD107" s="394">
        <f t="shared" si="52"/>
        <v>98.639999999999986</v>
      </c>
      <c r="AE107" s="394">
        <f t="shared" si="52"/>
        <v>97.27000000000001</v>
      </c>
      <c r="AF107" s="394">
        <f t="shared" si="52"/>
        <v>95.9</v>
      </c>
      <c r="AG107" s="394">
        <f t="shared" si="53"/>
        <v>94.53</v>
      </c>
      <c r="AH107" s="394">
        <f t="shared" si="53"/>
        <v>93.16</v>
      </c>
      <c r="AI107" s="394">
        <f t="shared" si="53"/>
        <v>91.789999999999992</v>
      </c>
      <c r="AJ107" s="394">
        <f t="shared" si="53"/>
        <v>90.419999999999987</v>
      </c>
      <c r="AK107" s="394">
        <f t="shared" si="53"/>
        <v>89.050000000000011</v>
      </c>
      <c r="AL107" s="394">
        <f t="shared" si="53"/>
        <v>87.68</v>
      </c>
      <c r="AM107" s="394">
        <f t="shared" si="53"/>
        <v>86.31</v>
      </c>
      <c r="AN107" s="394">
        <f t="shared" si="53"/>
        <v>84.94</v>
      </c>
      <c r="AO107" s="394">
        <f t="shared" si="53"/>
        <v>83.57</v>
      </c>
      <c r="AP107" s="394">
        <f t="shared" si="53"/>
        <v>82.199999999999989</v>
      </c>
      <c r="AQ107" s="394">
        <f t="shared" si="54"/>
        <v>80.830000000000013</v>
      </c>
      <c r="AR107" s="394">
        <f t="shared" si="54"/>
        <v>79.460000000000008</v>
      </c>
      <c r="AS107" s="394">
        <f t="shared" si="54"/>
        <v>78.09</v>
      </c>
      <c r="AT107" s="394">
        <f t="shared" si="54"/>
        <v>76.72</v>
      </c>
      <c r="AU107" s="394">
        <f t="shared" si="54"/>
        <v>75.349999999999994</v>
      </c>
      <c r="AV107" s="394">
        <f t="shared" si="54"/>
        <v>73.97999999999999</v>
      </c>
      <c r="AW107" s="394">
        <f t="shared" si="54"/>
        <v>72.61</v>
      </c>
      <c r="AX107" s="394">
        <f t="shared" si="54"/>
        <v>71.240000000000009</v>
      </c>
      <c r="AY107" s="394">
        <f t="shared" si="54"/>
        <v>69.87</v>
      </c>
      <c r="AZ107" s="394">
        <f t="shared" si="54"/>
        <v>68.5</v>
      </c>
    </row>
    <row r="108" spans="1:52" s="390" customFormat="1" ht="14.1" customHeight="1" x14ac:dyDescent="0.25">
      <c r="A108" s="391"/>
      <c r="B108" s="392">
        <v>138</v>
      </c>
      <c r="C108" s="394">
        <f t="shared" si="50"/>
        <v>136.62</v>
      </c>
      <c r="D108" s="394">
        <f t="shared" si="50"/>
        <v>135.24</v>
      </c>
      <c r="E108" s="394">
        <f t="shared" si="50"/>
        <v>133.86000000000001</v>
      </c>
      <c r="F108" s="394">
        <f t="shared" si="50"/>
        <v>132.47999999999999</v>
      </c>
      <c r="G108" s="394">
        <f t="shared" si="50"/>
        <v>131.1</v>
      </c>
      <c r="H108" s="394">
        <f t="shared" si="50"/>
        <v>129.72</v>
      </c>
      <c r="I108" s="394">
        <f t="shared" si="50"/>
        <v>128.34</v>
      </c>
      <c r="J108" s="394">
        <f t="shared" si="50"/>
        <v>126.96</v>
      </c>
      <c r="K108" s="394">
        <f t="shared" si="50"/>
        <v>125.58</v>
      </c>
      <c r="L108" s="394">
        <f t="shared" si="50"/>
        <v>124.2</v>
      </c>
      <c r="M108" s="394">
        <f t="shared" si="51"/>
        <v>122.82</v>
      </c>
      <c r="N108" s="394">
        <f t="shared" si="51"/>
        <v>121.44</v>
      </c>
      <c r="O108" s="394">
        <f t="shared" si="51"/>
        <v>120.06</v>
      </c>
      <c r="P108" s="394">
        <f t="shared" si="51"/>
        <v>118.68</v>
      </c>
      <c r="Q108" s="394">
        <f t="shared" si="51"/>
        <v>117.3</v>
      </c>
      <c r="R108" s="394">
        <f t="shared" si="51"/>
        <v>115.92</v>
      </c>
      <c r="S108" s="394">
        <f t="shared" si="51"/>
        <v>114.53999999999999</v>
      </c>
      <c r="T108" s="394">
        <f t="shared" si="51"/>
        <v>113.16</v>
      </c>
      <c r="U108" s="394">
        <f t="shared" si="51"/>
        <v>111.78</v>
      </c>
      <c r="V108" s="394">
        <f t="shared" si="51"/>
        <v>110.4</v>
      </c>
      <c r="W108" s="394">
        <f t="shared" si="52"/>
        <v>109.02</v>
      </c>
      <c r="X108" s="394">
        <f t="shared" si="52"/>
        <v>107.64</v>
      </c>
      <c r="Y108" s="394">
        <f t="shared" si="52"/>
        <v>106.25999999999999</v>
      </c>
      <c r="Z108" s="394">
        <f t="shared" si="52"/>
        <v>104.88</v>
      </c>
      <c r="AA108" s="394">
        <f t="shared" si="52"/>
        <v>103.5</v>
      </c>
      <c r="AB108" s="394">
        <f t="shared" si="52"/>
        <v>102.12</v>
      </c>
      <c r="AC108" s="394">
        <f t="shared" si="52"/>
        <v>100.74</v>
      </c>
      <c r="AD108" s="394">
        <f t="shared" si="52"/>
        <v>99.36</v>
      </c>
      <c r="AE108" s="394">
        <f t="shared" si="52"/>
        <v>97.98</v>
      </c>
      <c r="AF108" s="394">
        <f t="shared" si="52"/>
        <v>96.6</v>
      </c>
      <c r="AG108" s="394">
        <f t="shared" si="53"/>
        <v>95.22</v>
      </c>
      <c r="AH108" s="394">
        <f t="shared" si="53"/>
        <v>93.84</v>
      </c>
      <c r="AI108" s="394">
        <f t="shared" si="53"/>
        <v>92.460000000000008</v>
      </c>
      <c r="AJ108" s="394">
        <f t="shared" si="53"/>
        <v>91.08</v>
      </c>
      <c r="AK108" s="394">
        <f t="shared" si="53"/>
        <v>89.7</v>
      </c>
      <c r="AL108" s="394">
        <f t="shared" si="53"/>
        <v>88.32</v>
      </c>
      <c r="AM108" s="394">
        <f t="shared" si="53"/>
        <v>86.94</v>
      </c>
      <c r="AN108" s="394">
        <f t="shared" si="53"/>
        <v>85.56</v>
      </c>
      <c r="AO108" s="394">
        <f t="shared" si="53"/>
        <v>84.18</v>
      </c>
      <c r="AP108" s="394">
        <f t="shared" si="53"/>
        <v>82.8</v>
      </c>
      <c r="AQ108" s="394">
        <f t="shared" si="54"/>
        <v>81.42</v>
      </c>
      <c r="AR108" s="394">
        <f t="shared" si="54"/>
        <v>80.039999999999992</v>
      </c>
      <c r="AS108" s="394">
        <f t="shared" si="54"/>
        <v>78.66</v>
      </c>
      <c r="AT108" s="394">
        <f t="shared" si="54"/>
        <v>77.28</v>
      </c>
      <c r="AU108" s="394">
        <f t="shared" si="54"/>
        <v>75.900000000000006</v>
      </c>
      <c r="AV108" s="394">
        <f t="shared" si="54"/>
        <v>74.52</v>
      </c>
      <c r="AW108" s="394">
        <f t="shared" si="54"/>
        <v>73.14</v>
      </c>
      <c r="AX108" s="394">
        <f t="shared" si="54"/>
        <v>71.760000000000005</v>
      </c>
      <c r="AY108" s="394">
        <f t="shared" si="54"/>
        <v>70.38</v>
      </c>
      <c r="AZ108" s="394">
        <f t="shared" si="54"/>
        <v>69</v>
      </c>
    </row>
    <row r="109" spans="1:52" s="390" customFormat="1" ht="14.1" customHeight="1" x14ac:dyDescent="0.25">
      <c r="A109" s="391"/>
      <c r="B109" s="392">
        <v>139</v>
      </c>
      <c r="C109" s="394">
        <f t="shared" si="50"/>
        <v>137.61000000000001</v>
      </c>
      <c r="D109" s="394">
        <f t="shared" si="50"/>
        <v>136.22</v>
      </c>
      <c r="E109" s="394">
        <f t="shared" si="50"/>
        <v>134.83000000000001</v>
      </c>
      <c r="F109" s="394">
        <f t="shared" si="50"/>
        <v>133.44</v>
      </c>
      <c r="G109" s="394">
        <f t="shared" si="50"/>
        <v>132.05000000000001</v>
      </c>
      <c r="H109" s="394">
        <f t="shared" si="50"/>
        <v>130.66</v>
      </c>
      <c r="I109" s="394">
        <f t="shared" si="50"/>
        <v>129.27000000000001</v>
      </c>
      <c r="J109" s="394">
        <f t="shared" si="50"/>
        <v>127.88</v>
      </c>
      <c r="K109" s="394">
        <f t="shared" si="50"/>
        <v>126.49</v>
      </c>
      <c r="L109" s="394">
        <f t="shared" si="50"/>
        <v>125.1</v>
      </c>
      <c r="M109" s="394">
        <f t="shared" si="51"/>
        <v>123.71</v>
      </c>
      <c r="N109" s="394">
        <f t="shared" si="51"/>
        <v>122.32</v>
      </c>
      <c r="O109" s="394">
        <f t="shared" si="51"/>
        <v>120.93</v>
      </c>
      <c r="P109" s="394">
        <f t="shared" si="51"/>
        <v>119.53999999999999</v>
      </c>
      <c r="Q109" s="394">
        <f t="shared" si="51"/>
        <v>118.15</v>
      </c>
      <c r="R109" s="394">
        <f t="shared" si="51"/>
        <v>116.75999999999999</v>
      </c>
      <c r="S109" s="394">
        <f t="shared" si="51"/>
        <v>115.37</v>
      </c>
      <c r="T109" s="394">
        <f t="shared" si="51"/>
        <v>113.98</v>
      </c>
      <c r="U109" s="394">
        <f t="shared" si="51"/>
        <v>112.59</v>
      </c>
      <c r="V109" s="394">
        <f t="shared" si="51"/>
        <v>111.2</v>
      </c>
      <c r="W109" s="394">
        <f t="shared" si="52"/>
        <v>109.81</v>
      </c>
      <c r="X109" s="394">
        <f t="shared" si="52"/>
        <v>108.42</v>
      </c>
      <c r="Y109" s="394">
        <f t="shared" si="52"/>
        <v>107.03</v>
      </c>
      <c r="Z109" s="394">
        <f t="shared" si="52"/>
        <v>105.64</v>
      </c>
      <c r="AA109" s="394">
        <f t="shared" si="52"/>
        <v>104.25</v>
      </c>
      <c r="AB109" s="394">
        <f t="shared" si="52"/>
        <v>102.86</v>
      </c>
      <c r="AC109" s="394">
        <f t="shared" si="52"/>
        <v>101.47</v>
      </c>
      <c r="AD109" s="394">
        <f t="shared" si="52"/>
        <v>100.08</v>
      </c>
      <c r="AE109" s="394">
        <f t="shared" si="52"/>
        <v>98.69</v>
      </c>
      <c r="AF109" s="394">
        <f t="shared" si="52"/>
        <v>97.300000000000011</v>
      </c>
      <c r="AG109" s="394">
        <f t="shared" si="53"/>
        <v>95.91</v>
      </c>
      <c r="AH109" s="394">
        <f t="shared" si="53"/>
        <v>94.52</v>
      </c>
      <c r="AI109" s="394">
        <f t="shared" si="53"/>
        <v>93.13</v>
      </c>
      <c r="AJ109" s="394">
        <f t="shared" si="53"/>
        <v>91.74</v>
      </c>
      <c r="AK109" s="394">
        <f t="shared" si="53"/>
        <v>90.35</v>
      </c>
      <c r="AL109" s="394">
        <f t="shared" si="53"/>
        <v>88.960000000000008</v>
      </c>
      <c r="AM109" s="394">
        <f t="shared" si="53"/>
        <v>87.57</v>
      </c>
      <c r="AN109" s="394">
        <f t="shared" si="53"/>
        <v>86.18</v>
      </c>
      <c r="AO109" s="394">
        <f t="shared" si="53"/>
        <v>84.789999999999992</v>
      </c>
      <c r="AP109" s="394">
        <f t="shared" si="53"/>
        <v>83.4</v>
      </c>
      <c r="AQ109" s="394">
        <f t="shared" si="54"/>
        <v>82.01</v>
      </c>
      <c r="AR109" s="394">
        <f t="shared" si="54"/>
        <v>80.62</v>
      </c>
      <c r="AS109" s="394">
        <f t="shared" si="54"/>
        <v>79.23</v>
      </c>
      <c r="AT109" s="394">
        <f t="shared" si="54"/>
        <v>77.84</v>
      </c>
      <c r="AU109" s="394">
        <f t="shared" si="54"/>
        <v>76.449999999999989</v>
      </c>
      <c r="AV109" s="394">
        <f t="shared" si="54"/>
        <v>75.06</v>
      </c>
      <c r="AW109" s="394">
        <f t="shared" si="54"/>
        <v>73.67</v>
      </c>
      <c r="AX109" s="394">
        <f t="shared" si="54"/>
        <v>72.28</v>
      </c>
      <c r="AY109" s="394">
        <f t="shared" si="54"/>
        <v>70.89</v>
      </c>
      <c r="AZ109" s="394">
        <f t="shared" si="54"/>
        <v>69.5</v>
      </c>
    </row>
    <row r="110" spans="1:52" s="390" customFormat="1" ht="14.1" customHeight="1" x14ac:dyDescent="0.25">
      <c r="A110" s="391"/>
      <c r="B110" s="392">
        <v>140</v>
      </c>
      <c r="C110" s="393">
        <f t="shared" si="50"/>
        <v>138.6</v>
      </c>
      <c r="D110" s="393">
        <f t="shared" si="50"/>
        <v>137.19999999999999</v>
      </c>
      <c r="E110" s="393">
        <f t="shared" si="50"/>
        <v>135.80000000000001</v>
      </c>
      <c r="F110" s="393">
        <f t="shared" si="50"/>
        <v>134.4</v>
      </c>
      <c r="G110" s="393">
        <f t="shared" si="50"/>
        <v>133</v>
      </c>
      <c r="H110" s="393">
        <f t="shared" si="50"/>
        <v>131.6</v>
      </c>
      <c r="I110" s="393">
        <f t="shared" si="50"/>
        <v>130.19999999999999</v>
      </c>
      <c r="J110" s="393">
        <f t="shared" si="50"/>
        <v>128.80000000000001</v>
      </c>
      <c r="K110" s="393">
        <f t="shared" si="50"/>
        <v>127.4</v>
      </c>
      <c r="L110" s="393">
        <f t="shared" si="50"/>
        <v>126</v>
      </c>
      <c r="M110" s="393">
        <f t="shared" si="51"/>
        <v>124.6</v>
      </c>
      <c r="N110" s="393">
        <f t="shared" si="51"/>
        <v>123.2</v>
      </c>
      <c r="O110" s="393">
        <f t="shared" si="51"/>
        <v>121.8</v>
      </c>
      <c r="P110" s="393">
        <f t="shared" si="51"/>
        <v>120.4</v>
      </c>
      <c r="Q110" s="393">
        <f t="shared" si="51"/>
        <v>119</v>
      </c>
      <c r="R110" s="393">
        <f t="shared" si="51"/>
        <v>117.6</v>
      </c>
      <c r="S110" s="393">
        <f t="shared" si="51"/>
        <v>116.2</v>
      </c>
      <c r="T110" s="393">
        <f t="shared" si="51"/>
        <v>114.8</v>
      </c>
      <c r="U110" s="393">
        <f t="shared" si="51"/>
        <v>113.4</v>
      </c>
      <c r="V110" s="393">
        <f t="shared" si="51"/>
        <v>112</v>
      </c>
      <c r="W110" s="393">
        <f t="shared" si="52"/>
        <v>110.6</v>
      </c>
      <c r="X110" s="393">
        <f t="shared" si="52"/>
        <v>109.2</v>
      </c>
      <c r="Y110" s="393">
        <f t="shared" si="52"/>
        <v>107.8</v>
      </c>
      <c r="Z110" s="393">
        <f t="shared" si="52"/>
        <v>106.4</v>
      </c>
      <c r="AA110" s="393">
        <f t="shared" si="52"/>
        <v>105</v>
      </c>
      <c r="AB110" s="393">
        <f t="shared" si="52"/>
        <v>103.6</v>
      </c>
      <c r="AC110" s="393">
        <f t="shared" si="52"/>
        <v>102.19999999999999</v>
      </c>
      <c r="AD110" s="393">
        <f t="shared" si="52"/>
        <v>100.8</v>
      </c>
      <c r="AE110" s="393">
        <f t="shared" si="52"/>
        <v>99.4</v>
      </c>
      <c r="AF110" s="393">
        <f t="shared" si="52"/>
        <v>98</v>
      </c>
      <c r="AG110" s="393">
        <f t="shared" si="53"/>
        <v>96.6</v>
      </c>
      <c r="AH110" s="393">
        <f t="shared" si="53"/>
        <v>95.199999999999989</v>
      </c>
      <c r="AI110" s="393">
        <f t="shared" si="53"/>
        <v>93.8</v>
      </c>
      <c r="AJ110" s="393">
        <f t="shared" si="53"/>
        <v>92.4</v>
      </c>
      <c r="AK110" s="393">
        <f t="shared" si="53"/>
        <v>91</v>
      </c>
      <c r="AL110" s="393">
        <f t="shared" si="53"/>
        <v>89.6</v>
      </c>
      <c r="AM110" s="393">
        <f t="shared" si="53"/>
        <v>88.2</v>
      </c>
      <c r="AN110" s="393">
        <f t="shared" si="53"/>
        <v>86.8</v>
      </c>
      <c r="AO110" s="393">
        <f t="shared" si="53"/>
        <v>85.4</v>
      </c>
      <c r="AP110" s="393">
        <f t="shared" si="53"/>
        <v>84</v>
      </c>
      <c r="AQ110" s="393">
        <f t="shared" si="54"/>
        <v>82.6</v>
      </c>
      <c r="AR110" s="393">
        <f t="shared" si="54"/>
        <v>81.2</v>
      </c>
      <c r="AS110" s="393">
        <f t="shared" si="54"/>
        <v>79.800000000000011</v>
      </c>
      <c r="AT110" s="393">
        <f t="shared" si="54"/>
        <v>78.400000000000006</v>
      </c>
      <c r="AU110" s="393">
        <f t="shared" si="54"/>
        <v>77</v>
      </c>
      <c r="AV110" s="393">
        <f t="shared" si="54"/>
        <v>75.599999999999994</v>
      </c>
      <c r="AW110" s="393">
        <f t="shared" si="54"/>
        <v>74.2</v>
      </c>
      <c r="AX110" s="393">
        <f t="shared" si="54"/>
        <v>72.8</v>
      </c>
      <c r="AY110" s="393">
        <f t="shared" si="54"/>
        <v>71.400000000000006</v>
      </c>
      <c r="AZ110" s="393">
        <f t="shared" si="54"/>
        <v>70</v>
      </c>
    </row>
    <row r="111" spans="1:52" s="390" customFormat="1" ht="14.1" customHeight="1" x14ac:dyDescent="0.25">
      <c r="A111" s="391"/>
      <c r="B111" s="392">
        <v>141</v>
      </c>
      <c r="C111" s="394">
        <f t="shared" ref="C111:L120" si="55">$B111-(C$2/100*$B111)</f>
        <v>139.59</v>
      </c>
      <c r="D111" s="394">
        <f t="shared" si="55"/>
        <v>138.18</v>
      </c>
      <c r="E111" s="394">
        <f t="shared" si="55"/>
        <v>136.77000000000001</v>
      </c>
      <c r="F111" s="394">
        <f t="shared" si="55"/>
        <v>135.36000000000001</v>
      </c>
      <c r="G111" s="394">
        <f t="shared" si="55"/>
        <v>133.94999999999999</v>
      </c>
      <c r="H111" s="394">
        <f t="shared" si="55"/>
        <v>132.54</v>
      </c>
      <c r="I111" s="394">
        <f t="shared" si="55"/>
        <v>131.13</v>
      </c>
      <c r="J111" s="394">
        <f t="shared" si="55"/>
        <v>129.72</v>
      </c>
      <c r="K111" s="394">
        <f t="shared" si="55"/>
        <v>128.31</v>
      </c>
      <c r="L111" s="394">
        <f t="shared" si="55"/>
        <v>126.9</v>
      </c>
      <c r="M111" s="394">
        <f t="shared" ref="M111:V120" si="56">$B111-(M$2/100*$B111)</f>
        <v>125.49</v>
      </c>
      <c r="N111" s="394">
        <f t="shared" si="56"/>
        <v>124.08</v>
      </c>
      <c r="O111" s="394">
        <f t="shared" si="56"/>
        <v>122.67</v>
      </c>
      <c r="P111" s="394">
        <f t="shared" si="56"/>
        <v>121.25999999999999</v>
      </c>
      <c r="Q111" s="394">
        <f t="shared" si="56"/>
        <v>119.85</v>
      </c>
      <c r="R111" s="394">
        <f t="shared" si="56"/>
        <v>118.44</v>
      </c>
      <c r="S111" s="394">
        <f t="shared" si="56"/>
        <v>117.03</v>
      </c>
      <c r="T111" s="394">
        <f t="shared" si="56"/>
        <v>115.62</v>
      </c>
      <c r="U111" s="394">
        <f t="shared" si="56"/>
        <v>114.21000000000001</v>
      </c>
      <c r="V111" s="394">
        <f t="shared" si="56"/>
        <v>112.8</v>
      </c>
      <c r="W111" s="394">
        <f t="shared" ref="W111:AF120" si="57">$B111-(W$2/100*$B111)</f>
        <v>111.39</v>
      </c>
      <c r="X111" s="394">
        <f t="shared" si="57"/>
        <v>109.98</v>
      </c>
      <c r="Y111" s="394">
        <f t="shared" si="57"/>
        <v>108.57</v>
      </c>
      <c r="Z111" s="394">
        <f t="shared" si="57"/>
        <v>107.16</v>
      </c>
      <c r="AA111" s="394">
        <f t="shared" si="57"/>
        <v>105.75</v>
      </c>
      <c r="AB111" s="394">
        <f t="shared" si="57"/>
        <v>104.34</v>
      </c>
      <c r="AC111" s="394">
        <f t="shared" si="57"/>
        <v>102.93</v>
      </c>
      <c r="AD111" s="394">
        <f t="shared" si="57"/>
        <v>101.52</v>
      </c>
      <c r="AE111" s="394">
        <f t="shared" si="57"/>
        <v>100.11</v>
      </c>
      <c r="AF111" s="394">
        <f t="shared" si="57"/>
        <v>98.7</v>
      </c>
      <c r="AG111" s="394">
        <f t="shared" ref="AG111:AP120" si="58">$B111-(AG$2/100*$B111)</f>
        <v>97.289999999999992</v>
      </c>
      <c r="AH111" s="394">
        <f t="shared" si="58"/>
        <v>95.88</v>
      </c>
      <c r="AI111" s="394">
        <f t="shared" si="58"/>
        <v>94.47</v>
      </c>
      <c r="AJ111" s="394">
        <f t="shared" si="58"/>
        <v>93.06</v>
      </c>
      <c r="AK111" s="394">
        <f t="shared" si="58"/>
        <v>91.65</v>
      </c>
      <c r="AL111" s="394">
        <f t="shared" si="58"/>
        <v>90.240000000000009</v>
      </c>
      <c r="AM111" s="394">
        <f t="shared" si="58"/>
        <v>88.83</v>
      </c>
      <c r="AN111" s="394">
        <f t="shared" si="58"/>
        <v>87.42</v>
      </c>
      <c r="AO111" s="394">
        <f t="shared" si="58"/>
        <v>86.009999999999991</v>
      </c>
      <c r="AP111" s="394">
        <f t="shared" si="58"/>
        <v>84.6</v>
      </c>
      <c r="AQ111" s="394">
        <f t="shared" ref="AQ111:AZ120" si="59">$B111-(AQ$2/100*$B111)</f>
        <v>83.19</v>
      </c>
      <c r="AR111" s="394">
        <f t="shared" si="59"/>
        <v>81.78</v>
      </c>
      <c r="AS111" s="394">
        <f t="shared" si="59"/>
        <v>80.37</v>
      </c>
      <c r="AT111" s="394">
        <f t="shared" si="59"/>
        <v>78.960000000000008</v>
      </c>
      <c r="AU111" s="394">
        <f t="shared" si="59"/>
        <v>77.55</v>
      </c>
      <c r="AV111" s="394">
        <f t="shared" si="59"/>
        <v>76.14</v>
      </c>
      <c r="AW111" s="394">
        <f t="shared" si="59"/>
        <v>74.73</v>
      </c>
      <c r="AX111" s="394">
        <f t="shared" si="59"/>
        <v>73.320000000000007</v>
      </c>
      <c r="AY111" s="394">
        <f t="shared" si="59"/>
        <v>71.91</v>
      </c>
      <c r="AZ111" s="394">
        <f t="shared" si="59"/>
        <v>70.5</v>
      </c>
    </row>
    <row r="112" spans="1:52" s="390" customFormat="1" ht="14.1" customHeight="1" x14ac:dyDescent="0.25">
      <c r="A112" s="391"/>
      <c r="B112" s="392">
        <v>142</v>
      </c>
      <c r="C112" s="394">
        <f t="shared" si="55"/>
        <v>140.58000000000001</v>
      </c>
      <c r="D112" s="394">
        <f t="shared" si="55"/>
        <v>139.16</v>
      </c>
      <c r="E112" s="394">
        <f t="shared" si="55"/>
        <v>137.74</v>
      </c>
      <c r="F112" s="394">
        <f t="shared" si="55"/>
        <v>136.32</v>
      </c>
      <c r="G112" s="394">
        <f t="shared" si="55"/>
        <v>134.9</v>
      </c>
      <c r="H112" s="394">
        <f t="shared" si="55"/>
        <v>133.47999999999999</v>
      </c>
      <c r="I112" s="394">
        <f t="shared" si="55"/>
        <v>132.06</v>
      </c>
      <c r="J112" s="394">
        <f t="shared" si="55"/>
        <v>130.63999999999999</v>
      </c>
      <c r="K112" s="394">
        <f t="shared" si="55"/>
        <v>129.22</v>
      </c>
      <c r="L112" s="394">
        <f t="shared" si="55"/>
        <v>127.8</v>
      </c>
      <c r="M112" s="394">
        <f t="shared" si="56"/>
        <v>126.38</v>
      </c>
      <c r="N112" s="394">
        <f t="shared" si="56"/>
        <v>124.96000000000001</v>
      </c>
      <c r="O112" s="394">
        <f t="shared" si="56"/>
        <v>123.53999999999999</v>
      </c>
      <c r="P112" s="394">
        <f t="shared" si="56"/>
        <v>122.12</v>
      </c>
      <c r="Q112" s="394">
        <f t="shared" si="56"/>
        <v>120.7</v>
      </c>
      <c r="R112" s="394">
        <f t="shared" si="56"/>
        <v>119.28</v>
      </c>
      <c r="S112" s="394">
        <f t="shared" si="56"/>
        <v>117.86</v>
      </c>
      <c r="T112" s="394">
        <f t="shared" si="56"/>
        <v>116.44</v>
      </c>
      <c r="U112" s="394">
        <f t="shared" si="56"/>
        <v>115.02</v>
      </c>
      <c r="V112" s="394">
        <f t="shared" si="56"/>
        <v>113.6</v>
      </c>
      <c r="W112" s="394">
        <f t="shared" si="57"/>
        <v>112.18</v>
      </c>
      <c r="X112" s="394">
        <f t="shared" si="57"/>
        <v>110.76</v>
      </c>
      <c r="Y112" s="394">
        <f t="shared" si="57"/>
        <v>109.34</v>
      </c>
      <c r="Z112" s="394">
        <f t="shared" si="57"/>
        <v>107.92</v>
      </c>
      <c r="AA112" s="394">
        <f t="shared" si="57"/>
        <v>106.5</v>
      </c>
      <c r="AB112" s="394">
        <f t="shared" si="57"/>
        <v>105.08</v>
      </c>
      <c r="AC112" s="394">
        <f t="shared" si="57"/>
        <v>103.66</v>
      </c>
      <c r="AD112" s="394">
        <f t="shared" si="57"/>
        <v>102.24</v>
      </c>
      <c r="AE112" s="394">
        <f t="shared" si="57"/>
        <v>100.82</v>
      </c>
      <c r="AF112" s="394">
        <f t="shared" si="57"/>
        <v>99.4</v>
      </c>
      <c r="AG112" s="394">
        <f t="shared" si="58"/>
        <v>97.97999999999999</v>
      </c>
      <c r="AH112" s="394">
        <f t="shared" si="58"/>
        <v>96.56</v>
      </c>
      <c r="AI112" s="394">
        <f t="shared" si="58"/>
        <v>95.14</v>
      </c>
      <c r="AJ112" s="394">
        <f t="shared" si="58"/>
        <v>93.72</v>
      </c>
      <c r="AK112" s="394">
        <f t="shared" si="58"/>
        <v>92.300000000000011</v>
      </c>
      <c r="AL112" s="394">
        <f t="shared" si="58"/>
        <v>90.88</v>
      </c>
      <c r="AM112" s="394">
        <f t="shared" si="58"/>
        <v>89.460000000000008</v>
      </c>
      <c r="AN112" s="394">
        <f t="shared" si="58"/>
        <v>88.039999999999992</v>
      </c>
      <c r="AO112" s="394">
        <f t="shared" si="58"/>
        <v>86.62</v>
      </c>
      <c r="AP112" s="394">
        <f t="shared" si="58"/>
        <v>85.199999999999989</v>
      </c>
      <c r="AQ112" s="394">
        <f t="shared" si="59"/>
        <v>83.78</v>
      </c>
      <c r="AR112" s="394">
        <f t="shared" si="59"/>
        <v>82.36</v>
      </c>
      <c r="AS112" s="394">
        <f t="shared" si="59"/>
        <v>80.94</v>
      </c>
      <c r="AT112" s="394">
        <f t="shared" si="59"/>
        <v>79.52000000000001</v>
      </c>
      <c r="AU112" s="394">
        <f t="shared" si="59"/>
        <v>78.099999999999994</v>
      </c>
      <c r="AV112" s="394">
        <f t="shared" si="59"/>
        <v>76.679999999999993</v>
      </c>
      <c r="AW112" s="394">
        <f t="shared" si="59"/>
        <v>75.260000000000005</v>
      </c>
      <c r="AX112" s="394">
        <f t="shared" si="59"/>
        <v>73.84</v>
      </c>
      <c r="AY112" s="394">
        <f t="shared" si="59"/>
        <v>72.42</v>
      </c>
      <c r="AZ112" s="394">
        <f t="shared" si="59"/>
        <v>71</v>
      </c>
    </row>
    <row r="113" spans="1:52" s="390" customFormat="1" ht="14.1" customHeight="1" x14ac:dyDescent="0.25">
      <c r="A113" s="391"/>
      <c r="B113" s="392">
        <v>143</v>
      </c>
      <c r="C113" s="394">
        <f t="shared" si="55"/>
        <v>141.57</v>
      </c>
      <c r="D113" s="394">
        <f t="shared" si="55"/>
        <v>140.13999999999999</v>
      </c>
      <c r="E113" s="394">
        <f t="shared" si="55"/>
        <v>138.71</v>
      </c>
      <c r="F113" s="394">
        <f t="shared" si="55"/>
        <v>137.28</v>
      </c>
      <c r="G113" s="394">
        <f t="shared" si="55"/>
        <v>135.85</v>
      </c>
      <c r="H113" s="394">
        <f t="shared" si="55"/>
        <v>134.41999999999999</v>
      </c>
      <c r="I113" s="394">
        <f t="shared" si="55"/>
        <v>132.99</v>
      </c>
      <c r="J113" s="394">
        <f t="shared" si="55"/>
        <v>131.56</v>
      </c>
      <c r="K113" s="394">
        <f t="shared" si="55"/>
        <v>130.13</v>
      </c>
      <c r="L113" s="394">
        <f t="shared" si="55"/>
        <v>128.69999999999999</v>
      </c>
      <c r="M113" s="394">
        <f t="shared" si="56"/>
        <v>127.27</v>
      </c>
      <c r="N113" s="394">
        <f t="shared" si="56"/>
        <v>125.84</v>
      </c>
      <c r="O113" s="394">
        <f t="shared" si="56"/>
        <v>124.41</v>
      </c>
      <c r="P113" s="394">
        <f t="shared" si="56"/>
        <v>122.97999999999999</v>
      </c>
      <c r="Q113" s="394">
        <f t="shared" si="56"/>
        <v>121.55</v>
      </c>
      <c r="R113" s="394">
        <f t="shared" si="56"/>
        <v>120.12</v>
      </c>
      <c r="S113" s="394">
        <f t="shared" si="56"/>
        <v>118.69</v>
      </c>
      <c r="T113" s="394">
        <f t="shared" si="56"/>
        <v>117.26</v>
      </c>
      <c r="U113" s="394">
        <f t="shared" si="56"/>
        <v>115.83</v>
      </c>
      <c r="V113" s="394">
        <f t="shared" si="56"/>
        <v>114.4</v>
      </c>
      <c r="W113" s="394">
        <f t="shared" si="57"/>
        <v>112.97</v>
      </c>
      <c r="X113" s="394">
        <f t="shared" si="57"/>
        <v>111.53999999999999</v>
      </c>
      <c r="Y113" s="394">
        <f t="shared" si="57"/>
        <v>110.11</v>
      </c>
      <c r="Z113" s="394">
        <f t="shared" si="57"/>
        <v>108.68</v>
      </c>
      <c r="AA113" s="394">
        <f t="shared" si="57"/>
        <v>107.25</v>
      </c>
      <c r="AB113" s="394">
        <f t="shared" si="57"/>
        <v>105.82</v>
      </c>
      <c r="AC113" s="394">
        <f t="shared" si="57"/>
        <v>104.39</v>
      </c>
      <c r="AD113" s="394">
        <f t="shared" si="57"/>
        <v>102.96</v>
      </c>
      <c r="AE113" s="394">
        <f t="shared" si="57"/>
        <v>101.53</v>
      </c>
      <c r="AF113" s="394">
        <f t="shared" si="57"/>
        <v>100.1</v>
      </c>
      <c r="AG113" s="394">
        <f t="shared" si="58"/>
        <v>98.67</v>
      </c>
      <c r="AH113" s="394">
        <f t="shared" si="58"/>
        <v>97.240000000000009</v>
      </c>
      <c r="AI113" s="394">
        <f t="shared" si="58"/>
        <v>95.81</v>
      </c>
      <c r="AJ113" s="394">
        <f t="shared" si="58"/>
        <v>94.38</v>
      </c>
      <c r="AK113" s="394">
        <f t="shared" si="58"/>
        <v>92.95</v>
      </c>
      <c r="AL113" s="394">
        <f t="shared" si="58"/>
        <v>91.52000000000001</v>
      </c>
      <c r="AM113" s="394">
        <f t="shared" si="58"/>
        <v>90.09</v>
      </c>
      <c r="AN113" s="394">
        <f t="shared" si="58"/>
        <v>88.66</v>
      </c>
      <c r="AO113" s="394">
        <f t="shared" si="58"/>
        <v>87.22999999999999</v>
      </c>
      <c r="AP113" s="394">
        <f t="shared" si="58"/>
        <v>85.8</v>
      </c>
      <c r="AQ113" s="394">
        <f t="shared" si="59"/>
        <v>84.37</v>
      </c>
      <c r="AR113" s="394">
        <f t="shared" si="59"/>
        <v>82.94</v>
      </c>
      <c r="AS113" s="394">
        <f t="shared" si="59"/>
        <v>81.509999999999991</v>
      </c>
      <c r="AT113" s="394">
        <f t="shared" si="59"/>
        <v>80.08</v>
      </c>
      <c r="AU113" s="394">
        <f t="shared" si="59"/>
        <v>78.649999999999991</v>
      </c>
      <c r="AV113" s="394">
        <f t="shared" si="59"/>
        <v>77.22</v>
      </c>
      <c r="AW113" s="394">
        <f t="shared" si="59"/>
        <v>75.790000000000006</v>
      </c>
      <c r="AX113" s="394">
        <f t="shared" si="59"/>
        <v>74.36</v>
      </c>
      <c r="AY113" s="394">
        <f t="shared" si="59"/>
        <v>72.930000000000007</v>
      </c>
      <c r="AZ113" s="394">
        <f t="shared" si="59"/>
        <v>71.5</v>
      </c>
    </row>
    <row r="114" spans="1:52" s="390" customFormat="1" ht="14.1" customHeight="1" x14ac:dyDescent="0.25">
      <c r="A114" s="391"/>
      <c r="B114" s="392">
        <v>144</v>
      </c>
      <c r="C114" s="394">
        <f t="shared" si="55"/>
        <v>142.56</v>
      </c>
      <c r="D114" s="394">
        <f t="shared" si="55"/>
        <v>141.12</v>
      </c>
      <c r="E114" s="394">
        <f t="shared" si="55"/>
        <v>139.68</v>
      </c>
      <c r="F114" s="394">
        <f t="shared" si="55"/>
        <v>138.24</v>
      </c>
      <c r="G114" s="394">
        <f t="shared" si="55"/>
        <v>136.80000000000001</v>
      </c>
      <c r="H114" s="394">
        <f t="shared" si="55"/>
        <v>135.36000000000001</v>
      </c>
      <c r="I114" s="394">
        <f t="shared" si="55"/>
        <v>133.91999999999999</v>
      </c>
      <c r="J114" s="394">
        <f t="shared" si="55"/>
        <v>132.47999999999999</v>
      </c>
      <c r="K114" s="394">
        <f t="shared" si="55"/>
        <v>131.04</v>
      </c>
      <c r="L114" s="394">
        <f t="shared" si="55"/>
        <v>129.6</v>
      </c>
      <c r="M114" s="394">
        <f t="shared" si="56"/>
        <v>128.16</v>
      </c>
      <c r="N114" s="394">
        <f t="shared" si="56"/>
        <v>126.72</v>
      </c>
      <c r="O114" s="394">
        <f t="shared" si="56"/>
        <v>125.28</v>
      </c>
      <c r="P114" s="394">
        <f t="shared" si="56"/>
        <v>123.84</v>
      </c>
      <c r="Q114" s="394">
        <f t="shared" si="56"/>
        <v>122.4</v>
      </c>
      <c r="R114" s="394">
        <f t="shared" si="56"/>
        <v>120.96000000000001</v>
      </c>
      <c r="S114" s="394">
        <f t="shared" si="56"/>
        <v>119.52</v>
      </c>
      <c r="T114" s="394">
        <f t="shared" si="56"/>
        <v>118.08</v>
      </c>
      <c r="U114" s="394">
        <f t="shared" si="56"/>
        <v>116.64</v>
      </c>
      <c r="V114" s="394">
        <f t="shared" si="56"/>
        <v>115.2</v>
      </c>
      <c r="W114" s="394">
        <f t="shared" si="57"/>
        <v>113.76</v>
      </c>
      <c r="X114" s="394">
        <f t="shared" si="57"/>
        <v>112.32</v>
      </c>
      <c r="Y114" s="394">
        <f t="shared" si="57"/>
        <v>110.88</v>
      </c>
      <c r="Z114" s="394">
        <f t="shared" si="57"/>
        <v>109.44</v>
      </c>
      <c r="AA114" s="394">
        <f t="shared" si="57"/>
        <v>108</v>
      </c>
      <c r="AB114" s="394">
        <f t="shared" si="57"/>
        <v>106.56</v>
      </c>
      <c r="AC114" s="394">
        <f t="shared" si="57"/>
        <v>105.12</v>
      </c>
      <c r="AD114" s="394">
        <f t="shared" si="57"/>
        <v>103.67999999999999</v>
      </c>
      <c r="AE114" s="394">
        <f t="shared" si="57"/>
        <v>102.24000000000001</v>
      </c>
      <c r="AF114" s="394">
        <f t="shared" si="57"/>
        <v>100.80000000000001</v>
      </c>
      <c r="AG114" s="394">
        <f t="shared" si="58"/>
        <v>99.36</v>
      </c>
      <c r="AH114" s="394">
        <f t="shared" si="58"/>
        <v>97.92</v>
      </c>
      <c r="AI114" s="394">
        <f t="shared" si="58"/>
        <v>96.47999999999999</v>
      </c>
      <c r="AJ114" s="394">
        <f t="shared" si="58"/>
        <v>95.039999999999992</v>
      </c>
      <c r="AK114" s="394">
        <f t="shared" si="58"/>
        <v>93.6</v>
      </c>
      <c r="AL114" s="394">
        <f t="shared" si="58"/>
        <v>92.16</v>
      </c>
      <c r="AM114" s="394">
        <f t="shared" si="58"/>
        <v>90.72</v>
      </c>
      <c r="AN114" s="394">
        <f t="shared" si="58"/>
        <v>89.28</v>
      </c>
      <c r="AO114" s="394">
        <f t="shared" si="58"/>
        <v>87.84</v>
      </c>
      <c r="AP114" s="394">
        <f t="shared" si="58"/>
        <v>86.4</v>
      </c>
      <c r="AQ114" s="394">
        <f t="shared" si="59"/>
        <v>84.960000000000008</v>
      </c>
      <c r="AR114" s="394">
        <f t="shared" si="59"/>
        <v>83.52000000000001</v>
      </c>
      <c r="AS114" s="394">
        <f t="shared" si="59"/>
        <v>82.08</v>
      </c>
      <c r="AT114" s="394">
        <f t="shared" si="59"/>
        <v>80.64</v>
      </c>
      <c r="AU114" s="394">
        <f t="shared" si="59"/>
        <v>79.2</v>
      </c>
      <c r="AV114" s="394">
        <f t="shared" si="59"/>
        <v>77.759999999999991</v>
      </c>
      <c r="AW114" s="394">
        <f t="shared" si="59"/>
        <v>76.320000000000007</v>
      </c>
      <c r="AX114" s="394">
        <f t="shared" si="59"/>
        <v>74.88</v>
      </c>
      <c r="AY114" s="394">
        <f t="shared" si="59"/>
        <v>73.44</v>
      </c>
      <c r="AZ114" s="394">
        <f t="shared" si="59"/>
        <v>72</v>
      </c>
    </row>
    <row r="115" spans="1:52" s="390" customFormat="1" ht="14.1" customHeight="1" x14ac:dyDescent="0.25">
      <c r="A115" s="391"/>
      <c r="B115" s="392">
        <v>145</v>
      </c>
      <c r="C115" s="394">
        <f t="shared" si="55"/>
        <v>143.55000000000001</v>
      </c>
      <c r="D115" s="394">
        <f t="shared" si="55"/>
        <v>142.1</v>
      </c>
      <c r="E115" s="394">
        <f t="shared" si="55"/>
        <v>140.65</v>
      </c>
      <c r="F115" s="394">
        <f t="shared" si="55"/>
        <v>139.19999999999999</v>
      </c>
      <c r="G115" s="394">
        <f t="shared" si="55"/>
        <v>137.75</v>
      </c>
      <c r="H115" s="394">
        <f t="shared" si="55"/>
        <v>136.30000000000001</v>
      </c>
      <c r="I115" s="394">
        <f t="shared" si="55"/>
        <v>134.85</v>
      </c>
      <c r="J115" s="394">
        <f t="shared" si="55"/>
        <v>133.4</v>
      </c>
      <c r="K115" s="394">
        <f t="shared" si="55"/>
        <v>131.94999999999999</v>
      </c>
      <c r="L115" s="394">
        <f t="shared" si="55"/>
        <v>130.5</v>
      </c>
      <c r="M115" s="394">
        <f t="shared" si="56"/>
        <v>129.05000000000001</v>
      </c>
      <c r="N115" s="394">
        <f t="shared" si="56"/>
        <v>127.6</v>
      </c>
      <c r="O115" s="394">
        <f t="shared" si="56"/>
        <v>126.15</v>
      </c>
      <c r="P115" s="394">
        <f t="shared" si="56"/>
        <v>124.7</v>
      </c>
      <c r="Q115" s="394">
        <f t="shared" si="56"/>
        <v>123.25</v>
      </c>
      <c r="R115" s="394">
        <f t="shared" si="56"/>
        <v>121.8</v>
      </c>
      <c r="S115" s="394">
        <f t="shared" si="56"/>
        <v>120.35</v>
      </c>
      <c r="T115" s="394">
        <f t="shared" si="56"/>
        <v>118.9</v>
      </c>
      <c r="U115" s="394">
        <f t="shared" si="56"/>
        <v>117.45</v>
      </c>
      <c r="V115" s="394">
        <f t="shared" si="56"/>
        <v>116</v>
      </c>
      <c r="W115" s="394">
        <f t="shared" si="57"/>
        <v>114.55</v>
      </c>
      <c r="X115" s="394">
        <f t="shared" si="57"/>
        <v>113.1</v>
      </c>
      <c r="Y115" s="394">
        <f t="shared" si="57"/>
        <v>111.65</v>
      </c>
      <c r="Z115" s="394">
        <f t="shared" si="57"/>
        <v>110.2</v>
      </c>
      <c r="AA115" s="394">
        <f t="shared" si="57"/>
        <v>108.75</v>
      </c>
      <c r="AB115" s="394">
        <f t="shared" si="57"/>
        <v>107.3</v>
      </c>
      <c r="AC115" s="394">
        <f t="shared" si="57"/>
        <v>105.85</v>
      </c>
      <c r="AD115" s="394">
        <f t="shared" si="57"/>
        <v>104.4</v>
      </c>
      <c r="AE115" s="394">
        <f t="shared" si="57"/>
        <v>102.95</v>
      </c>
      <c r="AF115" s="394">
        <f t="shared" si="57"/>
        <v>101.5</v>
      </c>
      <c r="AG115" s="394">
        <f t="shared" si="58"/>
        <v>100.05</v>
      </c>
      <c r="AH115" s="394">
        <f t="shared" si="58"/>
        <v>98.6</v>
      </c>
      <c r="AI115" s="394">
        <f t="shared" si="58"/>
        <v>97.15</v>
      </c>
      <c r="AJ115" s="394">
        <f t="shared" si="58"/>
        <v>95.699999999999989</v>
      </c>
      <c r="AK115" s="394">
        <f t="shared" si="58"/>
        <v>94.25</v>
      </c>
      <c r="AL115" s="394">
        <f t="shared" si="58"/>
        <v>92.800000000000011</v>
      </c>
      <c r="AM115" s="394">
        <f t="shared" si="58"/>
        <v>91.35</v>
      </c>
      <c r="AN115" s="394">
        <f t="shared" si="58"/>
        <v>89.9</v>
      </c>
      <c r="AO115" s="394">
        <f t="shared" si="58"/>
        <v>88.449999999999989</v>
      </c>
      <c r="AP115" s="394">
        <f t="shared" si="58"/>
        <v>87</v>
      </c>
      <c r="AQ115" s="394">
        <f t="shared" si="59"/>
        <v>85.550000000000011</v>
      </c>
      <c r="AR115" s="394">
        <f t="shared" si="59"/>
        <v>84.1</v>
      </c>
      <c r="AS115" s="394">
        <f t="shared" si="59"/>
        <v>82.65</v>
      </c>
      <c r="AT115" s="394">
        <f t="shared" si="59"/>
        <v>81.2</v>
      </c>
      <c r="AU115" s="394">
        <f t="shared" si="59"/>
        <v>79.75</v>
      </c>
      <c r="AV115" s="394">
        <f t="shared" si="59"/>
        <v>78.3</v>
      </c>
      <c r="AW115" s="394">
        <f t="shared" si="59"/>
        <v>76.850000000000009</v>
      </c>
      <c r="AX115" s="394">
        <f t="shared" si="59"/>
        <v>75.400000000000006</v>
      </c>
      <c r="AY115" s="394">
        <f t="shared" si="59"/>
        <v>73.95</v>
      </c>
      <c r="AZ115" s="394">
        <f t="shared" si="59"/>
        <v>72.5</v>
      </c>
    </row>
    <row r="116" spans="1:52" s="390" customFormat="1" ht="14.1" customHeight="1" x14ac:dyDescent="0.25">
      <c r="A116" s="391"/>
      <c r="B116" s="392">
        <v>146</v>
      </c>
      <c r="C116" s="394">
        <f t="shared" si="55"/>
        <v>144.54</v>
      </c>
      <c r="D116" s="394">
        <f t="shared" si="55"/>
        <v>143.08000000000001</v>
      </c>
      <c r="E116" s="394">
        <f t="shared" si="55"/>
        <v>141.62</v>
      </c>
      <c r="F116" s="394">
        <f t="shared" si="55"/>
        <v>140.16</v>
      </c>
      <c r="G116" s="394">
        <f t="shared" si="55"/>
        <v>138.69999999999999</v>
      </c>
      <c r="H116" s="394">
        <f t="shared" si="55"/>
        <v>137.24</v>
      </c>
      <c r="I116" s="394">
        <f t="shared" si="55"/>
        <v>135.78</v>
      </c>
      <c r="J116" s="394">
        <f t="shared" si="55"/>
        <v>134.32</v>
      </c>
      <c r="K116" s="394">
        <f t="shared" si="55"/>
        <v>132.86000000000001</v>
      </c>
      <c r="L116" s="394">
        <f t="shared" si="55"/>
        <v>131.4</v>
      </c>
      <c r="M116" s="394">
        <f t="shared" si="56"/>
        <v>129.94</v>
      </c>
      <c r="N116" s="394">
        <f t="shared" si="56"/>
        <v>128.47999999999999</v>
      </c>
      <c r="O116" s="394">
        <f t="shared" si="56"/>
        <v>127.02</v>
      </c>
      <c r="P116" s="394">
        <f t="shared" si="56"/>
        <v>125.56</v>
      </c>
      <c r="Q116" s="394">
        <f t="shared" si="56"/>
        <v>124.1</v>
      </c>
      <c r="R116" s="394">
        <f t="shared" si="56"/>
        <v>122.64</v>
      </c>
      <c r="S116" s="394">
        <f t="shared" si="56"/>
        <v>121.18</v>
      </c>
      <c r="T116" s="394">
        <f t="shared" si="56"/>
        <v>119.72</v>
      </c>
      <c r="U116" s="394">
        <f t="shared" si="56"/>
        <v>118.25999999999999</v>
      </c>
      <c r="V116" s="394">
        <f t="shared" si="56"/>
        <v>116.8</v>
      </c>
      <c r="W116" s="394">
        <f t="shared" si="57"/>
        <v>115.34</v>
      </c>
      <c r="X116" s="394">
        <f t="shared" si="57"/>
        <v>113.88</v>
      </c>
      <c r="Y116" s="394">
        <f t="shared" si="57"/>
        <v>112.42</v>
      </c>
      <c r="Z116" s="394">
        <f t="shared" si="57"/>
        <v>110.96000000000001</v>
      </c>
      <c r="AA116" s="394">
        <f t="shared" si="57"/>
        <v>109.5</v>
      </c>
      <c r="AB116" s="394">
        <f t="shared" si="57"/>
        <v>108.03999999999999</v>
      </c>
      <c r="AC116" s="394">
        <f t="shared" si="57"/>
        <v>106.58</v>
      </c>
      <c r="AD116" s="394">
        <f t="shared" si="57"/>
        <v>105.12</v>
      </c>
      <c r="AE116" s="394">
        <f t="shared" si="57"/>
        <v>103.66</v>
      </c>
      <c r="AF116" s="394">
        <f t="shared" si="57"/>
        <v>102.2</v>
      </c>
      <c r="AG116" s="394">
        <f t="shared" si="58"/>
        <v>100.74000000000001</v>
      </c>
      <c r="AH116" s="394">
        <f t="shared" si="58"/>
        <v>99.28</v>
      </c>
      <c r="AI116" s="394">
        <f t="shared" si="58"/>
        <v>97.82</v>
      </c>
      <c r="AJ116" s="394">
        <f t="shared" si="58"/>
        <v>96.36</v>
      </c>
      <c r="AK116" s="394">
        <f t="shared" si="58"/>
        <v>94.9</v>
      </c>
      <c r="AL116" s="394">
        <f t="shared" si="58"/>
        <v>93.44</v>
      </c>
      <c r="AM116" s="394">
        <f t="shared" si="58"/>
        <v>91.98</v>
      </c>
      <c r="AN116" s="394">
        <f t="shared" si="58"/>
        <v>90.52</v>
      </c>
      <c r="AO116" s="394">
        <f t="shared" si="58"/>
        <v>89.06</v>
      </c>
      <c r="AP116" s="394">
        <f t="shared" si="58"/>
        <v>87.6</v>
      </c>
      <c r="AQ116" s="394">
        <f t="shared" si="59"/>
        <v>86.14</v>
      </c>
      <c r="AR116" s="394">
        <f t="shared" si="59"/>
        <v>84.68</v>
      </c>
      <c r="AS116" s="394">
        <f t="shared" si="59"/>
        <v>83.22</v>
      </c>
      <c r="AT116" s="394">
        <f t="shared" si="59"/>
        <v>81.760000000000005</v>
      </c>
      <c r="AU116" s="394">
        <f t="shared" si="59"/>
        <v>80.3</v>
      </c>
      <c r="AV116" s="394">
        <f t="shared" si="59"/>
        <v>78.84</v>
      </c>
      <c r="AW116" s="394">
        <f t="shared" si="59"/>
        <v>77.38000000000001</v>
      </c>
      <c r="AX116" s="394">
        <f t="shared" si="59"/>
        <v>75.92</v>
      </c>
      <c r="AY116" s="394">
        <f t="shared" si="59"/>
        <v>74.460000000000008</v>
      </c>
      <c r="AZ116" s="394">
        <f t="shared" si="59"/>
        <v>73</v>
      </c>
    </row>
    <row r="117" spans="1:52" s="390" customFormat="1" ht="14.1" customHeight="1" x14ac:dyDescent="0.25">
      <c r="A117" s="391"/>
      <c r="B117" s="392">
        <v>147</v>
      </c>
      <c r="C117" s="394">
        <f t="shared" si="55"/>
        <v>145.53</v>
      </c>
      <c r="D117" s="394">
        <f t="shared" si="55"/>
        <v>144.06</v>
      </c>
      <c r="E117" s="394">
        <f t="shared" si="55"/>
        <v>142.59</v>
      </c>
      <c r="F117" s="394">
        <f t="shared" si="55"/>
        <v>141.12</v>
      </c>
      <c r="G117" s="394">
        <f t="shared" si="55"/>
        <v>139.65</v>
      </c>
      <c r="H117" s="394">
        <f t="shared" si="55"/>
        <v>138.18</v>
      </c>
      <c r="I117" s="394">
        <f t="shared" si="55"/>
        <v>136.71</v>
      </c>
      <c r="J117" s="394">
        <f t="shared" si="55"/>
        <v>135.24</v>
      </c>
      <c r="K117" s="394">
        <f t="shared" si="55"/>
        <v>133.77000000000001</v>
      </c>
      <c r="L117" s="394">
        <f t="shared" si="55"/>
        <v>132.30000000000001</v>
      </c>
      <c r="M117" s="394">
        <f t="shared" si="56"/>
        <v>130.82999999999998</v>
      </c>
      <c r="N117" s="394">
        <f t="shared" si="56"/>
        <v>129.36000000000001</v>
      </c>
      <c r="O117" s="394">
        <f t="shared" si="56"/>
        <v>127.89</v>
      </c>
      <c r="P117" s="394">
        <f t="shared" si="56"/>
        <v>126.42</v>
      </c>
      <c r="Q117" s="394">
        <f t="shared" si="56"/>
        <v>124.95</v>
      </c>
      <c r="R117" s="394">
        <f t="shared" si="56"/>
        <v>123.48</v>
      </c>
      <c r="S117" s="394">
        <f t="shared" si="56"/>
        <v>122.00999999999999</v>
      </c>
      <c r="T117" s="394">
        <f t="shared" si="56"/>
        <v>120.54</v>
      </c>
      <c r="U117" s="394">
        <f t="shared" si="56"/>
        <v>119.07</v>
      </c>
      <c r="V117" s="394">
        <f t="shared" si="56"/>
        <v>117.6</v>
      </c>
      <c r="W117" s="394">
        <f t="shared" si="57"/>
        <v>116.13</v>
      </c>
      <c r="X117" s="394">
        <f t="shared" si="57"/>
        <v>114.66</v>
      </c>
      <c r="Y117" s="394">
        <f t="shared" si="57"/>
        <v>113.19</v>
      </c>
      <c r="Z117" s="394">
        <f t="shared" si="57"/>
        <v>111.72</v>
      </c>
      <c r="AA117" s="394">
        <f t="shared" si="57"/>
        <v>110.25</v>
      </c>
      <c r="AB117" s="394">
        <f t="shared" si="57"/>
        <v>108.78</v>
      </c>
      <c r="AC117" s="394">
        <f t="shared" si="57"/>
        <v>107.31</v>
      </c>
      <c r="AD117" s="394">
        <f t="shared" si="57"/>
        <v>105.84</v>
      </c>
      <c r="AE117" s="394">
        <f t="shared" si="57"/>
        <v>104.37</v>
      </c>
      <c r="AF117" s="394">
        <f t="shared" si="57"/>
        <v>102.9</v>
      </c>
      <c r="AG117" s="394">
        <f t="shared" si="58"/>
        <v>101.43</v>
      </c>
      <c r="AH117" s="394">
        <f t="shared" si="58"/>
        <v>99.960000000000008</v>
      </c>
      <c r="AI117" s="394">
        <f t="shared" si="58"/>
        <v>98.49</v>
      </c>
      <c r="AJ117" s="394">
        <f t="shared" si="58"/>
        <v>97.02</v>
      </c>
      <c r="AK117" s="394">
        <f t="shared" si="58"/>
        <v>95.550000000000011</v>
      </c>
      <c r="AL117" s="394">
        <f t="shared" si="58"/>
        <v>94.080000000000013</v>
      </c>
      <c r="AM117" s="394">
        <f t="shared" si="58"/>
        <v>92.61</v>
      </c>
      <c r="AN117" s="394">
        <f t="shared" si="58"/>
        <v>91.14</v>
      </c>
      <c r="AO117" s="394">
        <f t="shared" si="58"/>
        <v>89.669999999999987</v>
      </c>
      <c r="AP117" s="394">
        <f t="shared" si="58"/>
        <v>88.199999999999989</v>
      </c>
      <c r="AQ117" s="394">
        <f t="shared" si="59"/>
        <v>86.73</v>
      </c>
      <c r="AR117" s="394">
        <f t="shared" si="59"/>
        <v>85.26</v>
      </c>
      <c r="AS117" s="394">
        <f t="shared" si="59"/>
        <v>83.789999999999992</v>
      </c>
      <c r="AT117" s="394">
        <f t="shared" si="59"/>
        <v>82.32</v>
      </c>
      <c r="AU117" s="394">
        <f t="shared" si="59"/>
        <v>80.849999999999994</v>
      </c>
      <c r="AV117" s="394">
        <f t="shared" si="59"/>
        <v>79.38</v>
      </c>
      <c r="AW117" s="394">
        <f t="shared" si="59"/>
        <v>77.910000000000011</v>
      </c>
      <c r="AX117" s="394">
        <f t="shared" si="59"/>
        <v>76.44</v>
      </c>
      <c r="AY117" s="394">
        <f t="shared" si="59"/>
        <v>74.97</v>
      </c>
      <c r="AZ117" s="394">
        <f t="shared" si="59"/>
        <v>73.5</v>
      </c>
    </row>
    <row r="118" spans="1:52" s="390" customFormat="1" ht="14.1" customHeight="1" x14ac:dyDescent="0.25">
      <c r="A118" s="391"/>
      <c r="B118" s="392">
        <v>148</v>
      </c>
      <c r="C118" s="394">
        <f t="shared" si="55"/>
        <v>146.52000000000001</v>
      </c>
      <c r="D118" s="394">
        <f t="shared" si="55"/>
        <v>145.04</v>
      </c>
      <c r="E118" s="394">
        <f t="shared" si="55"/>
        <v>143.56</v>
      </c>
      <c r="F118" s="394">
        <f t="shared" si="55"/>
        <v>142.08000000000001</v>
      </c>
      <c r="G118" s="394">
        <f t="shared" si="55"/>
        <v>140.6</v>
      </c>
      <c r="H118" s="394">
        <f t="shared" si="55"/>
        <v>139.12</v>
      </c>
      <c r="I118" s="394">
        <f t="shared" si="55"/>
        <v>137.63999999999999</v>
      </c>
      <c r="J118" s="394">
        <f t="shared" si="55"/>
        <v>136.16</v>
      </c>
      <c r="K118" s="394">
        <f t="shared" si="55"/>
        <v>134.68</v>
      </c>
      <c r="L118" s="394">
        <f t="shared" si="55"/>
        <v>133.19999999999999</v>
      </c>
      <c r="M118" s="394">
        <f t="shared" si="56"/>
        <v>131.72</v>
      </c>
      <c r="N118" s="394">
        <f t="shared" si="56"/>
        <v>130.24</v>
      </c>
      <c r="O118" s="394">
        <f t="shared" si="56"/>
        <v>128.76</v>
      </c>
      <c r="P118" s="394">
        <f t="shared" si="56"/>
        <v>127.28</v>
      </c>
      <c r="Q118" s="394">
        <f t="shared" si="56"/>
        <v>125.8</v>
      </c>
      <c r="R118" s="394">
        <f t="shared" si="56"/>
        <v>124.32</v>
      </c>
      <c r="S118" s="394">
        <f t="shared" si="56"/>
        <v>122.84</v>
      </c>
      <c r="T118" s="394">
        <f t="shared" si="56"/>
        <v>121.36</v>
      </c>
      <c r="U118" s="394">
        <f t="shared" si="56"/>
        <v>119.88</v>
      </c>
      <c r="V118" s="394">
        <f t="shared" si="56"/>
        <v>118.4</v>
      </c>
      <c r="W118" s="394">
        <f t="shared" si="57"/>
        <v>116.92</v>
      </c>
      <c r="X118" s="394">
        <f t="shared" si="57"/>
        <v>115.44</v>
      </c>
      <c r="Y118" s="394">
        <f t="shared" si="57"/>
        <v>113.96000000000001</v>
      </c>
      <c r="Z118" s="394">
        <f t="shared" si="57"/>
        <v>112.48</v>
      </c>
      <c r="AA118" s="394">
        <f t="shared" si="57"/>
        <v>111</v>
      </c>
      <c r="AB118" s="394">
        <f t="shared" si="57"/>
        <v>109.52</v>
      </c>
      <c r="AC118" s="394">
        <f t="shared" si="57"/>
        <v>108.03999999999999</v>
      </c>
      <c r="AD118" s="394">
        <f t="shared" si="57"/>
        <v>106.56</v>
      </c>
      <c r="AE118" s="394">
        <f t="shared" si="57"/>
        <v>105.08000000000001</v>
      </c>
      <c r="AF118" s="394">
        <f t="shared" si="57"/>
        <v>103.6</v>
      </c>
      <c r="AG118" s="394">
        <f t="shared" si="58"/>
        <v>102.12</v>
      </c>
      <c r="AH118" s="394">
        <f t="shared" si="58"/>
        <v>100.64</v>
      </c>
      <c r="AI118" s="394">
        <f t="shared" si="58"/>
        <v>99.16</v>
      </c>
      <c r="AJ118" s="394">
        <f t="shared" si="58"/>
        <v>97.68</v>
      </c>
      <c r="AK118" s="394">
        <f t="shared" si="58"/>
        <v>96.2</v>
      </c>
      <c r="AL118" s="394">
        <f t="shared" si="58"/>
        <v>94.72</v>
      </c>
      <c r="AM118" s="394">
        <f t="shared" si="58"/>
        <v>93.240000000000009</v>
      </c>
      <c r="AN118" s="394">
        <f t="shared" si="58"/>
        <v>91.759999999999991</v>
      </c>
      <c r="AO118" s="394">
        <f t="shared" si="58"/>
        <v>90.28</v>
      </c>
      <c r="AP118" s="394">
        <f t="shared" si="58"/>
        <v>88.8</v>
      </c>
      <c r="AQ118" s="394">
        <f t="shared" si="59"/>
        <v>87.32</v>
      </c>
      <c r="AR118" s="394">
        <f t="shared" si="59"/>
        <v>85.84</v>
      </c>
      <c r="AS118" s="394">
        <f t="shared" si="59"/>
        <v>84.36</v>
      </c>
      <c r="AT118" s="394">
        <f t="shared" si="59"/>
        <v>82.88</v>
      </c>
      <c r="AU118" s="394">
        <f t="shared" si="59"/>
        <v>81.399999999999991</v>
      </c>
      <c r="AV118" s="394">
        <f t="shared" si="59"/>
        <v>79.92</v>
      </c>
      <c r="AW118" s="394">
        <f t="shared" si="59"/>
        <v>78.44</v>
      </c>
      <c r="AX118" s="394">
        <f t="shared" si="59"/>
        <v>76.960000000000008</v>
      </c>
      <c r="AY118" s="394">
        <f t="shared" si="59"/>
        <v>75.48</v>
      </c>
      <c r="AZ118" s="394">
        <f t="shared" si="59"/>
        <v>74</v>
      </c>
    </row>
    <row r="119" spans="1:52" s="390" customFormat="1" ht="14.1" customHeight="1" x14ac:dyDescent="0.25">
      <c r="A119" s="391"/>
      <c r="B119" s="392">
        <v>149</v>
      </c>
      <c r="C119" s="394">
        <f t="shared" si="55"/>
        <v>147.51</v>
      </c>
      <c r="D119" s="394">
        <f t="shared" si="55"/>
        <v>146.02000000000001</v>
      </c>
      <c r="E119" s="394">
        <f t="shared" si="55"/>
        <v>144.53</v>
      </c>
      <c r="F119" s="394">
        <f t="shared" si="55"/>
        <v>143.04</v>
      </c>
      <c r="G119" s="394">
        <f t="shared" si="55"/>
        <v>141.55000000000001</v>
      </c>
      <c r="H119" s="394">
        <f t="shared" si="55"/>
        <v>140.06</v>
      </c>
      <c r="I119" s="394">
        <f t="shared" si="55"/>
        <v>138.57</v>
      </c>
      <c r="J119" s="394">
        <f t="shared" si="55"/>
        <v>137.08000000000001</v>
      </c>
      <c r="K119" s="394">
        <f t="shared" si="55"/>
        <v>135.59</v>
      </c>
      <c r="L119" s="394">
        <f t="shared" si="55"/>
        <v>134.1</v>
      </c>
      <c r="M119" s="394">
        <f t="shared" si="56"/>
        <v>132.61000000000001</v>
      </c>
      <c r="N119" s="394">
        <f t="shared" si="56"/>
        <v>131.12</v>
      </c>
      <c r="O119" s="394">
        <f t="shared" si="56"/>
        <v>129.63</v>
      </c>
      <c r="P119" s="394">
        <f t="shared" si="56"/>
        <v>128.13999999999999</v>
      </c>
      <c r="Q119" s="394">
        <f t="shared" si="56"/>
        <v>126.65</v>
      </c>
      <c r="R119" s="394">
        <f t="shared" si="56"/>
        <v>125.16</v>
      </c>
      <c r="S119" s="394">
        <f t="shared" si="56"/>
        <v>123.67</v>
      </c>
      <c r="T119" s="394">
        <f t="shared" si="56"/>
        <v>122.18</v>
      </c>
      <c r="U119" s="394">
        <f t="shared" si="56"/>
        <v>120.69</v>
      </c>
      <c r="V119" s="394">
        <f t="shared" si="56"/>
        <v>119.2</v>
      </c>
      <c r="W119" s="394">
        <f t="shared" si="57"/>
        <v>117.71000000000001</v>
      </c>
      <c r="X119" s="394">
        <f t="shared" si="57"/>
        <v>116.22</v>
      </c>
      <c r="Y119" s="394">
        <f t="shared" si="57"/>
        <v>114.72999999999999</v>
      </c>
      <c r="Z119" s="394">
        <f t="shared" si="57"/>
        <v>113.24000000000001</v>
      </c>
      <c r="AA119" s="394">
        <f t="shared" si="57"/>
        <v>111.75</v>
      </c>
      <c r="AB119" s="394">
        <f t="shared" si="57"/>
        <v>110.25999999999999</v>
      </c>
      <c r="AC119" s="394">
        <f t="shared" si="57"/>
        <v>108.77</v>
      </c>
      <c r="AD119" s="394">
        <f t="shared" si="57"/>
        <v>107.28</v>
      </c>
      <c r="AE119" s="394">
        <f t="shared" si="57"/>
        <v>105.79</v>
      </c>
      <c r="AF119" s="394">
        <f t="shared" si="57"/>
        <v>104.30000000000001</v>
      </c>
      <c r="AG119" s="394">
        <f t="shared" si="58"/>
        <v>102.81</v>
      </c>
      <c r="AH119" s="394">
        <f t="shared" si="58"/>
        <v>101.32</v>
      </c>
      <c r="AI119" s="394">
        <f t="shared" si="58"/>
        <v>99.83</v>
      </c>
      <c r="AJ119" s="394">
        <f t="shared" si="58"/>
        <v>98.34</v>
      </c>
      <c r="AK119" s="394">
        <f t="shared" si="58"/>
        <v>96.85</v>
      </c>
      <c r="AL119" s="394">
        <f t="shared" si="58"/>
        <v>95.36</v>
      </c>
      <c r="AM119" s="394">
        <f t="shared" si="58"/>
        <v>93.87</v>
      </c>
      <c r="AN119" s="394">
        <f t="shared" si="58"/>
        <v>92.38</v>
      </c>
      <c r="AO119" s="394">
        <f t="shared" si="58"/>
        <v>90.89</v>
      </c>
      <c r="AP119" s="394">
        <f t="shared" si="58"/>
        <v>89.4</v>
      </c>
      <c r="AQ119" s="394">
        <f t="shared" si="59"/>
        <v>87.91</v>
      </c>
      <c r="AR119" s="394">
        <f t="shared" si="59"/>
        <v>86.42</v>
      </c>
      <c r="AS119" s="394">
        <f t="shared" si="59"/>
        <v>84.93</v>
      </c>
      <c r="AT119" s="394">
        <f t="shared" si="59"/>
        <v>83.44</v>
      </c>
      <c r="AU119" s="394">
        <f t="shared" si="59"/>
        <v>81.95</v>
      </c>
      <c r="AV119" s="394">
        <f t="shared" si="59"/>
        <v>80.459999999999994</v>
      </c>
      <c r="AW119" s="394">
        <f t="shared" si="59"/>
        <v>78.97</v>
      </c>
      <c r="AX119" s="394">
        <f t="shared" si="59"/>
        <v>77.48</v>
      </c>
      <c r="AY119" s="394">
        <f t="shared" si="59"/>
        <v>75.989999999999995</v>
      </c>
      <c r="AZ119" s="394">
        <f t="shared" si="59"/>
        <v>74.5</v>
      </c>
    </row>
    <row r="120" spans="1:52" s="390" customFormat="1" ht="14.1" customHeight="1" x14ac:dyDescent="0.25">
      <c r="A120" s="391" t="s">
        <v>33</v>
      </c>
      <c r="B120" s="392">
        <v>150</v>
      </c>
      <c r="C120" s="393">
        <f t="shared" si="55"/>
        <v>148.5</v>
      </c>
      <c r="D120" s="393">
        <f t="shared" si="55"/>
        <v>147</v>
      </c>
      <c r="E120" s="393">
        <f t="shared" si="55"/>
        <v>145.5</v>
      </c>
      <c r="F120" s="393">
        <f t="shared" si="55"/>
        <v>144</v>
      </c>
      <c r="G120" s="393">
        <f t="shared" si="55"/>
        <v>142.5</v>
      </c>
      <c r="H120" s="393">
        <f t="shared" si="55"/>
        <v>141</v>
      </c>
      <c r="I120" s="393">
        <f t="shared" si="55"/>
        <v>139.5</v>
      </c>
      <c r="J120" s="393">
        <f t="shared" si="55"/>
        <v>138</v>
      </c>
      <c r="K120" s="393">
        <f t="shared" si="55"/>
        <v>136.5</v>
      </c>
      <c r="L120" s="393">
        <f t="shared" si="55"/>
        <v>135</v>
      </c>
      <c r="M120" s="393">
        <f t="shared" si="56"/>
        <v>133.5</v>
      </c>
      <c r="N120" s="393">
        <f t="shared" si="56"/>
        <v>132</v>
      </c>
      <c r="O120" s="393">
        <f t="shared" si="56"/>
        <v>130.5</v>
      </c>
      <c r="P120" s="393">
        <f t="shared" si="56"/>
        <v>129</v>
      </c>
      <c r="Q120" s="393">
        <f t="shared" si="56"/>
        <v>127.5</v>
      </c>
      <c r="R120" s="393">
        <f t="shared" si="56"/>
        <v>126</v>
      </c>
      <c r="S120" s="393">
        <f t="shared" si="56"/>
        <v>124.5</v>
      </c>
      <c r="T120" s="393">
        <f t="shared" si="56"/>
        <v>123</v>
      </c>
      <c r="U120" s="393">
        <f t="shared" si="56"/>
        <v>121.5</v>
      </c>
      <c r="V120" s="393">
        <f t="shared" si="56"/>
        <v>120</v>
      </c>
      <c r="W120" s="393">
        <f t="shared" si="57"/>
        <v>118.5</v>
      </c>
      <c r="X120" s="393">
        <f t="shared" si="57"/>
        <v>117</v>
      </c>
      <c r="Y120" s="393">
        <f t="shared" si="57"/>
        <v>115.5</v>
      </c>
      <c r="Z120" s="393">
        <f t="shared" si="57"/>
        <v>114</v>
      </c>
      <c r="AA120" s="393">
        <f t="shared" si="57"/>
        <v>112.5</v>
      </c>
      <c r="AB120" s="393">
        <f t="shared" si="57"/>
        <v>111</v>
      </c>
      <c r="AC120" s="393">
        <f t="shared" si="57"/>
        <v>109.5</v>
      </c>
      <c r="AD120" s="393">
        <f t="shared" si="57"/>
        <v>108</v>
      </c>
      <c r="AE120" s="393">
        <f t="shared" si="57"/>
        <v>106.5</v>
      </c>
      <c r="AF120" s="393">
        <f t="shared" si="57"/>
        <v>105</v>
      </c>
      <c r="AG120" s="393">
        <f t="shared" si="58"/>
        <v>103.5</v>
      </c>
      <c r="AH120" s="393">
        <f t="shared" si="58"/>
        <v>102</v>
      </c>
      <c r="AI120" s="393">
        <f t="shared" si="58"/>
        <v>100.5</v>
      </c>
      <c r="AJ120" s="393">
        <f t="shared" si="58"/>
        <v>99</v>
      </c>
      <c r="AK120" s="393">
        <f t="shared" si="58"/>
        <v>97.5</v>
      </c>
      <c r="AL120" s="393">
        <f t="shared" si="58"/>
        <v>96</v>
      </c>
      <c r="AM120" s="393">
        <f t="shared" si="58"/>
        <v>94.5</v>
      </c>
      <c r="AN120" s="393">
        <f t="shared" si="58"/>
        <v>93</v>
      </c>
      <c r="AO120" s="393">
        <f t="shared" si="58"/>
        <v>91.5</v>
      </c>
      <c r="AP120" s="393">
        <f t="shared" si="58"/>
        <v>90</v>
      </c>
      <c r="AQ120" s="393">
        <f t="shared" si="59"/>
        <v>88.5</v>
      </c>
      <c r="AR120" s="393">
        <f t="shared" si="59"/>
        <v>87</v>
      </c>
      <c r="AS120" s="393">
        <f t="shared" si="59"/>
        <v>85.5</v>
      </c>
      <c r="AT120" s="393">
        <f t="shared" si="59"/>
        <v>84</v>
      </c>
      <c r="AU120" s="393">
        <f t="shared" si="59"/>
        <v>82.5</v>
      </c>
      <c r="AV120" s="393">
        <f t="shared" si="59"/>
        <v>81</v>
      </c>
      <c r="AW120" s="393">
        <f t="shared" si="59"/>
        <v>79.5</v>
      </c>
      <c r="AX120" s="393">
        <f t="shared" si="59"/>
        <v>78</v>
      </c>
      <c r="AY120" s="393">
        <f t="shared" si="59"/>
        <v>76.5</v>
      </c>
      <c r="AZ120" s="393">
        <f t="shared" si="59"/>
        <v>75</v>
      </c>
    </row>
    <row r="121" spans="1:52" s="390" customFormat="1" ht="14.1" customHeight="1" x14ac:dyDescent="0.25">
      <c r="A121" s="391"/>
      <c r="B121" s="392">
        <v>151</v>
      </c>
      <c r="C121" s="394">
        <f t="shared" ref="C121:L130" si="60">$B121-(C$2/100*$B121)</f>
        <v>149.49</v>
      </c>
      <c r="D121" s="394">
        <f t="shared" si="60"/>
        <v>147.97999999999999</v>
      </c>
      <c r="E121" s="394">
        <f t="shared" si="60"/>
        <v>146.47</v>
      </c>
      <c r="F121" s="394">
        <f t="shared" si="60"/>
        <v>144.96</v>
      </c>
      <c r="G121" s="394">
        <f t="shared" si="60"/>
        <v>143.44999999999999</v>
      </c>
      <c r="H121" s="394">
        <f t="shared" si="60"/>
        <v>141.94</v>
      </c>
      <c r="I121" s="394">
        <f t="shared" si="60"/>
        <v>140.43</v>
      </c>
      <c r="J121" s="394">
        <f t="shared" si="60"/>
        <v>138.91999999999999</v>
      </c>
      <c r="K121" s="394">
        <f t="shared" si="60"/>
        <v>137.41</v>
      </c>
      <c r="L121" s="394">
        <f t="shared" si="60"/>
        <v>135.9</v>
      </c>
      <c r="M121" s="394">
        <f t="shared" ref="M121:V130" si="61">$B121-(M$2/100*$B121)</f>
        <v>134.38999999999999</v>
      </c>
      <c r="N121" s="394">
        <f t="shared" si="61"/>
        <v>132.88</v>
      </c>
      <c r="O121" s="394">
        <f t="shared" si="61"/>
        <v>131.37</v>
      </c>
      <c r="P121" s="394">
        <f t="shared" si="61"/>
        <v>129.86000000000001</v>
      </c>
      <c r="Q121" s="394">
        <f t="shared" si="61"/>
        <v>128.35</v>
      </c>
      <c r="R121" s="394">
        <f t="shared" si="61"/>
        <v>126.84</v>
      </c>
      <c r="S121" s="394">
        <f t="shared" si="61"/>
        <v>125.33</v>
      </c>
      <c r="T121" s="394">
        <f t="shared" si="61"/>
        <v>123.82</v>
      </c>
      <c r="U121" s="394">
        <f t="shared" si="61"/>
        <v>122.31</v>
      </c>
      <c r="V121" s="394">
        <f t="shared" si="61"/>
        <v>120.8</v>
      </c>
      <c r="W121" s="394">
        <f t="shared" ref="W121:AF130" si="62">$B121-(W$2/100*$B121)</f>
        <v>119.29</v>
      </c>
      <c r="X121" s="394">
        <f t="shared" si="62"/>
        <v>117.78</v>
      </c>
      <c r="Y121" s="394">
        <f t="shared" si="62"/>
        <v>116.27</v>
      </c>
      <c r="Z121" s="394">
        <f t="shared" si="62"/>
        <v>114.75999999999999</v>
      </c>
      <c r="AA121" s="394">
        <f t="shared" si="62"/>
        <v>113.25</v>
      </c>
      <c r="AB121" s="394">
        <f t="shared" si="62"/>
        <v>111.74000000000001</v>
      </c>
      <c r="AC121" s="394">
        <f t="shared" si="62"/>
        <v>110.22999999999999</v>
      </c>
      <c r="AD121" s="394">
        <f t="shared" si="62"/>
        <v>108.72</v>
      </c>
      <c r="AE121" s="394">
        <f t="shared" si="62"/>
        <v>107.21000000000001</v>
      </c>
      <c r="AF121" s="394">
        <f t="shared" si="62"/>
        <v>105.7</v>
      </c>
      <c r="AG121" s="394">
        <f t="shared" ref="AG121:AP130" si="63">$B121-(AG$2/100*$B121)</f>
        <v>104.19</v>
      </c>
      <c r="AH121" s="394">
        <f t="shared" si="63"/>
        <v>102.68</v>
      </c>
      <c r="AI121" s="394">
        <f t="shared" si="63"/>
        <v>101.16999999999999</v>
      </c>
      <c r="AJ121" s="394">
        <f t="shared" si="63"/>
        <v>99.66</v>
      </c>
      <c r="AK121" s="394">
        <f t="shared" si="63"/>
        <v>98.15</v>
      </c>
      <c r="AL121" s="394">
        <f t="shared" si="63"/>
        <v>96.64</v>
      </c>
      <c r="AM121" s="394">
        <f t="shared" si="63"/>
        <v>95.13</v>
      </c>
      <c r="AN121" s="394">
        <f t="shared" si="63"/>
        <v>93.62</v>
      </c>
      <c r="AO121" s="394">
        <f t="shared" si="63"/>
        <v>92.11</v>
      </c>
      <c r="AP121" s="394">
        <f t="shared" si="63"/>
        <v>90.6</v>
      </c>
      <c r="AQ121" s="394">
        <f t="shared" ref="AQ121:AZ130" si="64">$B121-(AQ$2/100*$B121)</f>
        <v>89.09</v>
      </c>
      <c r="AR121" s="394">
        <f t="shared" si="64"/>
        <v>87.580000000000013</v>
      </c>
      <c r="AS121" s="394">
        <f t="shared" si="64"/>
        <v>86.070000000000007</v>
      </c>
      <c r="AT121" s="394">
        <f t="shared" si="64"/>
        <v>84.56</v>
      </c>
      <c r="AU121" s="394">
        <f t="shared" si="64"/>
        <v>83.05</v>
      </c>
      <c r="AV121" s="394">
        <f t="shared" si="64"/>
        <v>81.539999999999992</v>
      </c>
      <c r="AW121" s="394">
        <f t="shared" si="64"/>
        <v>80.03</v>
      </c>
      <c r="AX121" s="394">
        <f t="shared" si="64"/>
        <v>78.52</v>
      </c>
      <c r="AY121" s="394">
        <f t="shared" si="64"/>
        <v>77.010000000000005</v>
      </c>
      <c r="AZ121" s="394">
        <f t="shared" si="64"/>
        <v>75.5</v>
      </c>
    </row>
    <row r="122" spans="1:52" s="390" customFormat="1" ht="14.1" customHeight="1" x14ac:dyDescent="0.25">
      <c r="A122" s="391"/>
      <c r="B122" s="392">
        <v>152</v>
      </c>
      <c r="C122" s="394">
        <f t="shared" si="60"/>
        <v>150.47999999999999</v>
      </c>
      <c r="D122" s="394">
        <f t="shared" si="60"/>
        <v>148.96</v>
      </c>
      <c r="E122" s="394">
        <f t="shared" si="60"/>
        <v>147.44</v>
      </c>
      <c r="F122" s="394">
        <f t="shared" si="60"/>
        <v>145.91999999999999</v>
      </c>
      <c r="G122" s="394">
        <f t="shared" si="60"/>
        <v>144.4</v>
      </c>
      <c r="H122" s="394">
        <f t="shared" si="60"/>
        <v>142.88</v>
      </c>
      <c r="I122" s="394">
        <f t="shared" si="60"/>
        <v>141.36000000000001</v>
      </c>
      <c r="J122" s="394">
        <f t="shared" si="60"/>
        <v>139.84</v>
      </c>
      <c r="K122" s="394">
        <f t="shared" si="60"/>
        <v>138.32</v>
      </c>
      <c r="L122" s="394">
        <f t="shared" si="60"/>
        <v>136.80000000000001</v>
      </c>
      <c r="M122" s="394">
        <f t="shared" si="61"/>
        <v>135.28</v>
      </c>
      <c r="N122" s="394">
        <f t="shared" si="61"/>
        <v>133.76</v>
      </c>
      <c r="O122" s="394">
        <f t="shared" si="61"/>
        <v>132.24</v>
      </c>
      <c r="P122" s="394">
        <f t="shared" si="61"/>
        <v>130.72</v>
      </c>
      <c r="Q122" s="394">
        <f t="shared" si="61"/>
        <v>129.19999999999999</v>
      </c>
      <c r="R122" s="394">
        <f t="shared" si="61"/>
        <v>127.68</v>
      </c>
      <c r="S122" s="394">
        <f t="shared" si="61"/>
        <v>126.16</v>
      </c>
      <c r="T122" s="394">
        <f t="shared" si="61"/>
        <v>124.64</v>
      </c>
      <c r="U122" s="394">
        <f t="shared" si="61"/>
        <v>123.12</v>
      </c>
      <c r="V122" s="394">
        <f t="shared" si="61"/>
        <v>121.6</v>
      </c>
      <c r="W122" s="394">
        <f t="shared" si="62"/>
        <v>120.08</v>
      </c>
      <c r="X122" s="394">
        <f t="shared" si="62"/>
        <v>118.56</v>
      </c>
      <c r="Y122" s="394">
        <f t="shared" si="62"/>
        <v>117.03999999999999</v>
      </c>
      <c r="Z122" s="394">
        <f t="shared" si="62"/>
        <v>115.52000000000001</v>
      </c>
      <c r="AA122" s="394">
        <f t="shared" si="62"/>
        <v>114</v>
      </c>
      <c r="AB122" s="394">
        <f t="shared" si="62"/>
        <v>112.47999999999999</v>
      </c>
      <c r="AC122" s="394">
        <f t="shared" si="62"/>
        <v>110.96</v>
      </c>
      <c r="AD122" s="394">
        <f t="shared" si="62"/>
        <v>109.44</v>
      </c>
      <c r="AE122" s="394">
        <f t="shared" si="62"/>
        <v>107.92</v>
      </c>
      <c r="AF122" s="394">
        <f t="shared" si="62"/>
        <v>106.4</v>
      </c>
      <c r="AG122" s="394">
        <f t="shared" si="63"/>
        <v>104.88</v>
      </c>
      <c r="AH122" s="394">
        <f t="shared" si="63"/>
        <v>103.36</v>
      </c>
      <c r="AI122" s="394">
        <f t="shared" si="63"/>
        <v>101.84</v>
      </c>
      <c r="AJ122" s="394">
        <f t="shared" si="63"/>
        <v>100.32</v>
      </c>
      <c r="AK122" s="394">
        <f t="shared" si="63"/>
        <v>98.800000000000011</v>
      </c>
      <c r="AL122" s="394">
        <f t="shared" si="63"/>
        <v>97.28</v>
      </c>
      <c r="AM122" s="394">
        <f t="shared" si="63"/>
        <v>95.759999999999991</v>
      </c>
      <c r="AN122" s="394">
        <f t="shared" si="63"/>
        <v>94.240000000000009</v>
      </c>
      <c r="AO122" s="394">
        <f t="shared" si="63"/>
        <v>92.72</v>
      </c>
      <c r="AP122" s="394">
        <f t="shared" si="63"/>
        <v>91.199999999999989</v>
      </c>
      <c r="AQ122" s="394">
        <f t="shared" si="64"/>
        <v>89.68</v>
      </c>
      <c r="AR122" s="394">
        <f t="shared" si="64"/>
        <v>88.16</v>
      </c>
      <c r="AS122" s="394">
        <f t="shared" si="64"/>
        <v>86.64</v>
      </c>
      <c r="AT122" s="394">
        <f t="shared" si="64"/>
        <v>85.12</v>
      </c>
      <c r="AU122" s="394">
        <f t="shared" si="64"/>
        <v>83.6</v>
      </c>
      <c r="AV122" s="394">
        <f t="shared" si="64"/>
        <v>82.08</v>
      </c>
      <c r="AW122" s="394">
        <f t="shared" si="64"/>
        <v>80.56</v>
      </c>
      <c r="AX122" s="394">
        <f t="shared" si="64"/>
        <v>79.040000000000006</v>
      </c>
      <c r="AY122" s="394">
        <f t="shared" si="64"/>
        <v>77.52</v>
      </c>
      <c r="AZ122" s="394">
        <f t="shared" si="64"/>
        <v>76</v>
      </c>
    </row>
    <row r="123" spans="1:52" s="390" customFormat="1" ht="14.1" customHeight="1" x14ac:dyDescent="0.25">
      <c r="A123" s="391"/>
      <c r="B123" s="392">
        <v>153</v>
      </c>
      <c r="C123" s="394">
        <f t="shared" si="60"/>
        <v>151.47</v>
      </c>
      <c r="D123" s="394">
        <f t="shared" si="60"/>
        <v>149.94</v>
      </c>
      <c r="E123" s="394">
        <f t="shared" si="60"/>
        <v>148.41</v>
      </c>
      <c r="F123" s="394">
        <f t="shared" si="60"/>
        <v>146.88</v>
      </c>
      <c r="G123" s="394">
        <f t="shared" si="60"/>
        <v>145.35</v>
      </c>
      <c r="H123" s="394">
        <f t="shared" si="60"/>
        <v>143.82</v>
      </c>
      <c r="I123" s="394">
        <f t="shared" si="60"/>
        <v>142.29</v>
      </c>
      <c r="J123" s="394">
        <f t="shared" si="60"/>
        <v>140.76</v>
      </c>
      <c r="K123" s="394">
        <f t="shared" si="60"/>
        <v>139.22999999999999</v>
      </c>
      <c r="L123" s="394">
        <f t="shared" si="60"/>
        <v>137.69999999999999</v>
      </c>
      <c r="M123" s="394">
        <f t="shared" si="61"/>
        <v>136.16999999999999</v>
      </c>
      <c r="N123" s="394">
        <f t="shared" si="61"/>
        <v>134.63999999999999</v>
      </c>
      <c r="O123" s="394">
        <f t="shared" si="61"/>
        <v>133.11000000000001</v>
      </c>
      <c r="P123" s="394">
        <f t="shared" si="61"/>
        <v>131.57999999999998</v>
      </c>
      <c r="Q123" s="394">
        <f t="shared" si="61"/>
        <v>130.05000000000001</v>
      </c>
      <c r="R123" s="394">
        <f t="shared" si="61"/>
        <v>128.52000000000001</v>
      </c>
      <c r="S123" s="394">
        <f t="shared" si="61"/>
        <v>126.99</v>
      </c>
      <c r="T123" s="394">
        <f t="shared" si="61"/>
        <v>125.46000000000001</v>
      </c>
      <c r="U123" s="394">
        <f t="shared" si="61"/>
        <v>123.93</v>
      </c>
      <c r="V123" s="394">
        <f t="shared" si="61"/>
        <v>122.4</v>
      </c>
      <c r="W123" s="394">
        <f t="shared" si="62"/>
        <v>120.87</v>
      </c>
      <c r="X123" s="394">
        <f t="shared" si="62"/>
        <v>119.34</v>
      </c>
      <c r="Y123" s="394">
        <f t="shared" si="62"/>
        <v>117.81</v>
      </c>
      <c r="Z123" s="394">
        <f t="shared" si="62"/>
        <v>116.28</v>
      </c>
      <c r="AA123" s="394">
        <f t="shared" si="62"/>
        <v>114.75</v>
      </c>
      <c r="AB123" s="394">
        <f t="shared" si="62"/>
        <v>113.22</v>
      </c>
      <c r="AC123" s="394">
        <f t="shared" si="62"/>
        <v>111.69</v>
      </c>
      <c r="AD123" s="394">
        <f t="shared" si="62"/>
        <v>110.16</v>
      </c>
      <c r="AE123" s="394">
        <f t="shared" si="62"/>
        <v>108.63</v>
      </c>
      <c r="AF123" s="394">
        <f t="shared" si="62"/>
        <v>107.1</v>
      </c>
      <c r="AG123" s="394">
        <f t="shared" si="63"/>
        <v>105.57</v>
      </c>
      <c r="AH123" s="394">
        <f t="shared" si="63"/>
        <v>104.03999999999999</v>
      </c>
      <c r="AI123" s="394">
        <f t="shared" si="63"/>
        <v>102.50999999999999</v>
      </c>
      <c r="AJ123" s="394">
        <f t="shared" si="63"/>
        <v>100.97999999999999</v>
      </c>
      <c r="AK123" s="394">
        <f t="shared" si="63"/>
        <v>99.45</v>
      </c>
      <c r="AL123" s="394">
        <f t="shared" si="63"/>
        <v>97.92</v>
      </c>
      <c r="AM123" s="394">
        <f t="shared" si="63"/>
        <v>96.39</v>
      </c>
      <c r="AN123" s="394">
        <f t="shared" si="63"/>
        <v>94.86</v>
      </c>
      <c r="AO123" s="394">
        <f t="shared" si="63"/>
        <v>93.33</v>
      </c>
      <c r="AP123" s="394">
        <f t="shared" si="63"/>
        <v>91.8</v>
      </c>
      <c r="AQ123" s="394">
        <f t="shared" si="64"/>
        <v>90.27000000000001</v>
      </c>
      <c r="AR123" s="394">
        <f t="shared" si="64"/>
        <v>88.740000000000009</v>
      </c>
      <c r="AS123" s="394">
        <f t="shared" si="64"/>
        <v>87.210000000000008</v>
      </c>
      <c r="AT123" s="394">
        <f t="shared" si="64"/>
        <v>85.679999999999993</v>
      </c>
      <c r="AU123" s="394">
        <f t="shared" si="64"/>
        <v>84.149999999999991</v>
      </c>
      <c r="AV123" s="394">
        <f t="shared" si="64"/>
        <v>82.61999999999999</v>
      </c>
      <c r="AW123" s="394">
        <f t="shared" si="64"/>
        <v>81.09</v>
      </c>
      <c r="AX123" s="394">
        <f t="shared" si="64"/>
        <v>79.56</v>
      </c>
      <c r="AY123" s="394">
        <f t="shared" si="64"/>
        <v>78.03</v>
      </c>
      <c r="AZ123" s="394">
        <f t="shared" si="64"/>
        <v>76.5</v>
      </c>
    </row>
    <row r="124" spans="1:52" s="390" customFormat="1" ht="14.1" customHeight="1" x14ac:dyDescent="0.25">
      <c r="A124" s="391"/>
      <c r="B124" s="392">
        <v>154</v>
      </c>
      <c r="C124" s="394">
        <f t="shared" si="60"/>
        <v>152.46</v>
      </c>
      <c r="D124" s="394">
        <f t="shared" si="60"/>
        <v>150.91999999999999</v>
      </c>
      <c r="E124" s="394">
        <f t="shared" si="60"/>
        <v>149.38</v>
      </c>
      <c r="F124" s="394">
        <f t="shared" si="60"/>
        <v>147.84</v>
      </c>
      <c r="G124" s="394">
        <f t="shared" si="60"/>
        <v>146.30000000000001</v>
      </c>
      <c r="H124" s="394">
        <f t="shared" si="60"/>
        <v>144.76</v>
      </c>
      <c r="I124" s="394">
        <f t="shared" si="60"/>
        <v>143.22</v>
      </c>
      <c r="J124" s="394">
        <f t="shared" si="60"/>
        <v>141.68</v>
      </c>
      <c r="K124" s="394">
        <f t="shared" si="60"/>
        <v>140.13999999999999</v>
      </c>
      <c r="L124" s="394">
        <f t="shared" si="60"/>
        <v>138.6</v>
      </c>
      <c r="M124" s="394">
        <f t="shared" si="61"/>
        <v>137.06</v>
      </c>
      <c r="N124" s="394">
        <f t="shared" si="61"/>
        <v>135.52000000000001</v>
      </c>
      <c r="O124" s="394">
        <f t="shared" si="61"/>
        <v>133.97999999999999</v>
      </c>
      <c r="P124" s="394">
        <f t="shared" si="61"/>
        <v>132.44</v>
      </c>
      <c r="Q124" s="394">
        <f t="shared" si="61"/>
        <v>130.9</v>
      </c>
      <c r="R124" s="394">
        <f t="shared" si="61"/>
        <v>129.36000000000001</v>
      </c>
      <c r="S124" s="394">
        <f t="shared" si="61"/>
        <v>127.82</v>
      </c>
      <c r="T124" s="394">
        <f t="shared" si="61"/>
        <v>126.28</v>
      </c>
      <c r="U124" s="394">
        <f t="shared" si="61"/>
        <v>124.74</v>
      </c>
      <c r="V124" s="394">
        <f t="shared" si="61"/>
        <v>123.2</v>
      </c>
      <c r="W124" s="394">
        <f t="shared" si="62"/>
        <v>121.66</v>
      </c>
      <c r="X124" s="394">
        <f t="shared" si="62"/>
        <v>120.12</v>
      </c>
      <c r="Y124" s="394">
        <f t="shared" si="62"/>
        <v>118.58</v>
      </c>
      <c r="Z124" s="394">
        <f t="shared" si="62"/>
        <v>117.03999999999999</v>
      </c>
      <c r="AA124" s="394">
        <f t="shared" si="62"/>
        <v>115.5</v>
      </c>
      <c r="AB124" s="394">
        <f t="shared" si="62"/>
        <v>113.96000000000001</v>
      </c>
      <c r="AC124" s="394">
        <f t="shared" si="62"/>
        <v>112.41999999999999</v>
      </c>
      <c r="AD124" s="394">
        <f t="shared" si="62"/>
        <v>110.88</v>
      </c>
      <c r="AE124" s="394">
        <f t="shared" si="62"/>
        <v>109.34</v>
      </c>
      <c r="AF124" s="394">
        <f t="shared" si="62"/>
        <v>107.80000000000001</v>
      </c>
      <c r="AG124" s="394">
        <f t="shared" si="63"/>
        <v>106.25999999999999</v>
      </c>
      <c r="AH124" s="394">
        <f t="shared" si="63"/>
        <v>104.72</v>
      </c>
      <c r="AI124" s="394">
        <f t="shared" si="63"/>
        <v>103.18</v>
      </c>
      <c r="AJ124" s="394">
        <f t="shared" si="63"/>
        <v>101.63999999999999</v>
      </c>
      <c r="AK124" s="394">
        <f t="shared" si="63"/>
        <v>100.1</v>
      </c>
      <c r="AL124" s="394">
        <f t="shared" si="63"/>
        <v>98.56</v>
      </c>
      <c r="AM124" s="394">
        <f t="shared" si="63"/>
        <v>97.02000000000001</v>
      </c>
      <c r="AN124" s="394">
        <f t="shared" si="63"/>
        <v>95.47999999999999</v>
      </c>
      <c r="AO124" s="394">
        <f t="shared" si="63"/>
        <v>93.94</v>
      </c>
      <c r="AP124" s="394">
        <f t="shared" si="63"/>
        <v>92.4</v>
      </c>
      <c r="AQ124" s="394">
        <f t="shared" si="64"/>
        <v>90.860000000000014</v>
      </c>
      <c r="AR124" s="394">
        <f t="shared" si="64"/>
        <v>89.320000000000007</v>
      </c>
      <c r="AS124" s="394">
        <f t="shared" si="64"/>
        <v>87.78</v>
      </c>
      <c r="AT124" s="394">
        <f t="shared" si="64"/>
        <v>86.24</v>
      </c>
      <c r="AU124" s="394">
        <f t="shared" si="64"/>
        <v>84.7</v>
      </c>
      <c r="AV124" s="394">
        <f t="shared" si="64"/>
        <v>83.16</v>
      </c>
      <c r="AW124" s="394">
        <f t="shared" si="64"/>
        <v>81.62</v>
      </c>
      <c r="AX124" s="394">
        <f t="shared" si="64"/>
        <v>80.08</v>
      </c>
      <c r="AY124" s="394">
        <f t="shared" si="64"/>
        <v>78.540000000000006</v>
      </c>
      <c r="AZ124" s="394">
        <f t="shared" si="64"/>
        <v>77</v>
      </c>
    </row>
    <row r="125" spans="1:52" s="390" customFormat="1" ht="14.1" customHeight="1" x14ac:dyDescent="0.25">
      <c r="A125" s="391"/>
      <c r="B125" s="392">
        <v>155</v>
      </c>
      <c r="C125" s="394">
        <f t="shared" si="60"/>
        <v>153.44999999999999</v>
      </c>
      <c r="D125" s="394">
        <f t="shared" si="60"/>
        <v>151.9</v>
      </c>
      <c r="E125" s="394">
        <f t="shared" si="60"/>
        <v>150.35</v>
      </c>
      <c r="F125" s="394">
        <f t="shared" si="60"/>
        <v>148.80000000000001</v>
      </c>
      <c r="G125" s="394">
        <f t="shared" si="60"/>
        <v>147.25</v>
      </c>
      <c r="H125" s="394">
        <f t="shared" si="60"/>
        <v>145.69999999999999</v>
      </c>
      <c r="I125" s="394">
        <f t="shared" si="60"/>
        <v>144.15</v>
      </c>
      <c r="J125" s="394">
        <f t="shared" si="60"/>
        <v>142.6</v>
      </c>
      <c r="K125" s="394">
        <f t="shared" si="60"/>
        <v>141.05000000000001</v>
      </c>
      <c r="L125" s="394">
        <f t="shared" si="60"/>
        <v>139.5</v>
      </c>
      <c r="M125" s="394">
        <f t="shared" si="61"/>
        <v>137.94999999999999</v>
      </c>
      <c r="N125" s="394">
        <f t="shared" si="61"/>
        <v>136.4</v>
      </c>
      <c r="O125" s="394">
        <f t="shared" si="61"/>
        <v>134.85</v>
      </c>
      <c r="P125" s="394">
        <f t="shared" si="61"/>
        <v>133.30000000000001</v>
      </c>
      <c r="Q125" s="394">
        <f t="shared" si="61"/>
        <v>131.75</v>
      </c>
      <c r="R125" s="394">
        <f t="shared" si="61"/>
        <v>130.19999999999999</v>
      </c>
      <c r="S125" s="394">
        <f t="shared" si="61"/>
        <v>128.65</v>
      </c>
      <c r="T125" s="394">
        <f t="shared" si="61"/>
        <v>127.1</v>
      </c>
      <c r="U125" s="394">
        <f t="shared" si="61"/>
        <v>125.55</v>
      </c>
      <c r="V125" s="394">
        <f t="shared" si="61"/>
        <v>124</v>
      </c>
      <c r="W125" s="394">
        <f t="shared" si="62"/>
        <v>122.45</v>
      </c>
      <c r="X125" s="394">
        <f t="shared" si="62"/>
        <v>120.9</v>
      </c>
      <c r="Y125" s="394">
        <f t="shared" si="62"/>
        <v>119.35</v>
      </c>
      <c r="Z125" s="394">
        <f t="shared" si="62"/>
        <v>117.80000000000001</v>
      </c>
      <c r="AA125" s="394">
        <f t="shared" si="62"/>
        <v>116.25</v>
      </c>
      <c r="AB125" s="394">
        <f t="shared" si="62"/>
        <v>114.69999999999999</v>
      </c>
      <c r="AC125" s="394">
        <f t="shared" si="62"/>
        <v>113.15</v>
      </c>
      <c r="AD125" s="394">
        <f t="shared" si="62"/>
        <v>111.6</v>
      </c>
      <c r="AE125" s="394">
        <f t="shared" si="62"/>
        <v>110.05000000000001</v>
      </c>
      <c r="AF125" s="394">
        <f t="shared" si="62"/>
        <v>108.5</v>
      </c>
      <c r="AG125" s="394">
        <f t="shared" si="63"/>
        <v>106.95</v>
      </c>
      <c r="AH125" s="394">
        <f t="shared" si="63"/>
        <v>105.4</v>
      </c>
      <c r="AI125" s="394">
        <f t="shared" si="63"/>
        <v>103.85</v>
      </c>
      <c r="AJ125" s="394">
        <f t="shared" si="63"/>
        <v>102.3</v>
      </c>
      <c r="AK125" s="394">
        <f t="shared" si="63"/>
        <v>100.75</v>
      </c>
      <c r="AL125" s="394">
        <f t="shared" si="63"/>
        <v>99.2</v>
      </c>
      <c r="AM125" s="394">
        <f t="shared" si="63"/>
        <v>97.65</v>
      </c>
      <c r="AN125" s="394">
        <f t="shared" si="63"/>
        <v>96.1</v>
      </c>
      <c r="AO125" s="394">
        <f t="shared" si="63"/>
        <v>94.55</v>
      </c>
      <c r="AP125" s="394">
        <f t="shared" si="63"/>
        <v>93</v>
      </c>
      <c r="AQ125" s="394">
        <f t="shared" si="64"/>
        <v>91.45</v>
      </c>
      <c r="AR125" s="394">
        <f t="shared" si="64"/>
        <v>89.9</v>
      </c>
      <c r="AS125" s="394">
        <f t="shared" si="64"/>
        <v>88.35</v>
      </c>
      <c r="AT125" s="394">
        <f t="shared" si="64"/>
        <v>86.8</v>
      </c>
      <c r="AU125" s="394">
        <f t="shared" si="64"/>
        <v>85.25</v>
      </c>
      <c r="AV125" s="394">
        <f t="shared" si="64"/>
        <v>83.7</v>
      </c>
      <c r="AW125" s="394">
        <f t="shared" si="64"/>
        <v>82.15</v>
      </c>
      <c r="AX125" s="394">
        <f t="shared" si="64"/>
        <v>80.600000000000009</v>
      </c>
      <c r="AY125" s="394">
        <f t="shared" si="64"/>
        <v>79.05</v>
      </c>
      <c r="AZ125" s="394">
        <f t="shared" si="64"/>
        <v>77.5</v>
      </c>
    </row>
    <row r="126" spans="1:52" s="390" customFormat="1" ht="14.1" customHeight="1" x14ac:dyDescent="0.25">
      <c r="A126" s="391"/>
      <c r="B126" s="392">
        <v>156</v>
      </c>
      <c r="C126" s="394">
        <f t="shared" si="60"/>
        <v>154.44</v>
      </c>
      <c r="D126" s="394">
        <f t="shared" si="60"/>
        <v>152.88</v>
      </c>
      <c r="E126" s="394">
        <f t="shared" si="60"/>
        <v>151.32</v>
      </c>
      <c r="F126" s="394">
        <f t="shared" si="60"/>
        <v>149.76</v>
      </c>
      <c r="G126" s="394">
        <f t="shared" si="60"/>
        <v>148.19999999999999</v>
      </c>
      <c r="H126" s="394">
        <f t="shared" si="60"/>
        <v>146.63999999999999</v>
      </c>
      <c r="I126" s="394">
        <f t="shared" si="60"/>
        <v>145.07999999999998</v>
      </c>
      <c r="J126" s="394">
        <f t="shared" si="60"/>
        <v>143.52000000000001</v>
      </c>
      <c r="K126" s="394">
        <f t="shared" si="60"/>
        <v>141.96</v>
      </c>
      <c r="L126" s="394">
        <f t="shared" si="60"/>
        <v>140.4</v>
      </c>
      <c r="M126" s="394">
        <f t="shared" si="61"/>
        <v>138.84</v>
      </c>
      <c r="N126" s="394">
        <f t="shared" si="61"/>
        <v>137.28</v>
      </c>
      <c r="O126" s="394">
        <f t="shared" si="61"/>
        <v>135.72</v>
      </c>
      <c r="P126" s="394">
        <f t="shared" si="61"/>
        <v>134.16</v>
      </c>
      <c r="Q126" s="394">
        <f t="shared" si="61"/>
        <v>132.6</v>
      </c>
      <c r="R126" s="394">
        <f t="shared" si="61"/>
        <v>131.04</v>
      </c>
      <c r="S126" s="394">
        <f t="shared" si="61"/>
        <v>129.47999999999999</v>
      </c>
      <c r="T126" s="394">
        <f t="shared" si="61"/>
        <v>127.92</v>
      </c>
      <c r="U126" s="394">
        <f t="shared" si="61"/>
        <v>126.36</v>
      </c>
      <c r="V126" s="394">
        <f t="shared" si="61"/>
        <v>124.8</v>
      </c>
      <c r="W126" s="394">
        <f t="shared" si="62"/>
        <v>123.24000000000001</v>
      </c>
      <c r="X126" s="394">
        <f t="shared" si="62"/>
        <v>121.68</v>
      </c>
      <c r="Y126" s="394">
        <f t="shared" si="62"/>
        <v>120.12</v>
      </c>
      <c r="Z126" s="394">
        <f t="shared" si="62"/>
        <v>118.56</v>
      </c>
      <c r="AA126" s="394">
        <f t="shared" si="62"/>
        <v>117</v>
      </c>
      <c r="AB126" s="394">
        <f t="shared" si="62"/>
        <v>115.44</v>
      </c>
      <c r="AC126" s="394">
        <f t="shared" si="62"/>
        <v>113.88</v>
      </c>
      <c r="AD126" s="394">
        <f t="shared" si="62"/>
        <v>112.32</v>
      </c>
      <c r="AE126" s="394">
        <f t="shared" si="62"/>
        <v>110.76</v>
      </c>
      <c r="AF126" s="394">
        <f t="shared" si="62"/>
        <v>109.2</v>
      </c>
      <c r="AG126" s="394">
        <f t="shared" si="63"/>
        <v>107.64</v>
      </c>
      <c r="AH126" s="394">
        <f t="shared" si="63"/>
        <v>106.08</v>
      </c>
      <c r="AI126" s="394">
        <f t="shared" si="63"/>
        <v>104.52</v>
      </c>
      <c r="AJ126" s="394">
        <f t="shared" si="63"/>
        <v>102.96</v>
      </c>
      <c r="AK126" s="394">
        <f t="shared" si="63"/>
        <v>101.4</v>
      </c>
      <c r="AL126" s="394">
        <f t="shared" si="63"/>
        <v>99.84</v>
      </c>
      <c r="AM126" s="394">
        <f t="shared" si="63"/>
        <v>98.28</v>
      </c>
      <c r="AN126" s="394">
        <f t="shared" si="63"/>
        <v>96.72</v>
      </c>
      <c r="AO126" s="394">
        <f t="shared" si="63"/>
        <v>95.16</v>
      </c>
      <c r="AP126" s="394">
        <f t="shared" si="63"/>
        <v>93.6</v>
      </c>
      <c r="AQ126" s="394">
        <f t="shared" si="64"/>
        <v>92.04</v>
      </c>
      <c r="AR126" s="394">
        <f t="shared" si="64"/>
        <v>90.48</v>
      </c>
      <c r="AS126" s="394">
        <f t="shared" si="64"/>
        <v>88.92</v>
      </c>
      <c r="AT126" s="394">
        <f t="shared" si="64"/>
        <v>87.36</v>
      </c>
      <c r="AU126" s="394">
        <f t="shared" si="64"/>
        <v>85.8</v>
      </c>
      <c r="AV126" s="394">
        <f t="shared" si="64"/>
        <v>84.24</v>
      </c>
      <c r="AW126" s="394">
        <f t="shared" si="64"/>
        <v>82.68</v>
      </c>
      <c r="AX126" s="394">
        <f t="shared" si="64"/>
        <v>81.12</v>
      </c>
      <c r="AY126" s="394">
        <f t="shared" si="64"/>
        <v>79.56</v>
      </c>
      <c r="AZ126" s="394">
        <f t="shared" si="64"/>
        <v>78</v>
      </c>
    </row>
    <row r="127" spans="1:52" s="390" customFormat="1" ht="14.1" customHeight="1" x14ac:dyDescent="0.25">
      <c r="A127" s="391"/>
      <c r="B127" s="392">
        <v>157</v>
      </c>
      <c r="C127" s="394">
        <f t="shared" si="60"/>
        <v>155.43</v>
      </c>
      <c r="D127" s="394">
        <f t="shared" si="60"/>
        <v>153.86000000000001</v>
      </c>
      <c r="E127" s="394">
        <f t="shared" si="60"/>
        <v>152.29</v>
      </c>
      <c r="F127" s="394">
        <f t="shared" si="60"/>
        <v>150.72</v>
      </c>
      <c r="G127" s="394">
        <f t="shared" si="60"/>
        <v>149.15</v>
      </c>
      <c r="H127" s="394">
        <f t="shared" si="60"/>
        <v>147.58000000000001</v>
      </c>
      <c r="I127" s="394">
        <f t="shared" si="60"/>
        <v>146.01</v>
      </c>
      <c r="J127" s="394">
        <f t="shared" si="60"/>
        <v>144.44</v>
      </c>
      <c r="K127" s="394">
        <f t="shared" si="60"/>
        <v>142.87</v>
      </c>
      <c r="L127" s="394">
        <f t="shared" si="60"/>
        <v>141.30000000000001</v>
      </c>
      <c r="M127" s="394">
        <f t="shared" si="61"/>
        <v>139.72999999999999</v>
      </c>
      <c r="N127" s="394">
        <f t="shared" si="61"/>
        <v>138.16</v>
      </c>
      <c r="O127" s="394">
        <f t="shared" si="61"/>
        <v>136.59</v>
      </c>
      <c r="P127" s="394">
        <f t="shared" si="61"/>
        <v>135.02000000000001</v>
      </c>
      <c r="Q127" s="394">
        <f t="shared" si="61"/>
        <v>133.44999999999999</v>
      </c>
      <c r="R127" s="394">
        <f t="shared" si="61"/>
        <v>131.88</v>
      </c>
      <c r="S127" s="394">
        <f t="shared" si="61"/>
        <v>130.31</v>
      </c>
      <c r="T127" s="394">
        <f t="shared" si="61"/>
        <v>128.74</v>
      </c>
      <c r="U127" s="394">
        <f t="shared" si="61"/>
        <v>127.17</v>
      </c>
      <c r="V127" s="394">
        <f t="shared" si="61"/>
        <v>125.6</v>
      </c>
      <c r="W127" s="394">
        <f t="shared" si="62"/>
        <v>124.03</v>
      </c>
      <c r="X127" s="394">
        <f t="shared" si="62"/>
        <v>122.46000000000001</v>
      </c>
      <c r="Y127" s="394">
        <f t="shared" si="62"/>
        <v>120.89</v>
      </c>
      <c r="Z127" s="394">
        <f t="shared" si="62"/>
        <v>119.32</v>
      </c>
      <c r="AA127" s="394">
        <f t="shared" si="62"/>
        <v>117.75</v>
      </c>
      <c r="AB127" s="394">
        <f t="shared" si="62"/>
        <v>116.18</v>
      </c>
      <c r="AC127" s="394">
        <f t="shared" si="62"/>
        <v>114.61</v>
      </c>
      <c r="AD127" s="394">
        <f t="shared" si="62"/>
        <v>113.03999999999999</v>
      </c>
      <c r="AE127" s="394">
        <f t="shared" si="62"/>
        <v>111.47</v>
      </c>
      <c r="AF127" s="394">
        <f t="shared" si="62"/>
        <v>109.9</v>
      </c>
      <c r="AG127" s="394">
        <f t="shared" si="63"/>
        <v>108.33</v>
      </c>
      <c r="AH127" s="394">
        <f t="shared" si="63"/>
        <v>106.75999999999999</v>
      </c>
      <c r="AI127" s="394">
        <f t="shared" si="63"/>
        <v>105.19</v>
      </c>
      <c r="AJ127" s="394">
        <f t="shared" si="63"/>
        <v>103.62</v>
      </c>
      <c r="AK127" s="394">
        <f t="shared" si="63"/>
        <v>102.05000000000001</v>
      </c>
      <c r="AL127" s="394">
        <f t="shared" si="63"/>
        <v>100.48</v>
      </c>
      <c r="AM127" s="394">
        <f t="shared" si="63"/>
        <v>98.91</v>
      </c>
      <c r="AN127" s="394">
        <f t="shared" si="63"/>
        <v>97.34</v>
      </c>
      <c r="AO127" s="394">
        <f t="shared" si="63"/>
        <v>95.77</v>
      </c>
      <c r="AP127" s="394">
        <f t="shared" si="63"/>
        <v>94.199999999999989</v>
      </c>
      <c r="AQ127" s="394">
        <f t="shared" si="64"/>
        <v>92.63000000000001</v>
      </c>
      <c r="AR127" s="394">
        <f t="shared" si="64"/>
        <v>91.06</v>
      </c>
      <c r="AS127" s="394">
        <f t="shared" si="64"/>
        <v>89.49</v>
      </c>
      <c r="AT127" s="394">
        <f t="shared" si="64"/>
        <v>87.92</v>
      </c>
      <c r="AU127" s="394">
        <f t="shared" si="64"/>
        <v>86.35</v>
      </c>
      <c r="AV127" s="394">
        <f t="shared" si="64"/>
        <v>84.78</v>
      </c>
      <c r="AW127" s="394">
        <f t="shared" si="64"/>
        <v>83.210000000000008</v>
      </c>
      <c r="AX127" s="394">
        <f t="shared" si="64"/>
        <v>81.64</v>
      </c>
      <c r="AY127" s="394">
        <f t="shared" si="64"/>
        <v>80.070000000000007</v>
      </c>
      <c r="AZ127" s="394">
        <f t="shared" si="64"/>
        <v>78.5</v>
      </c>
    </row>
    <row r="128" spans="1:52" s="390" customFormat="1" ht="14.1" customHeight="1" x14ac:dyDescent="0.25">
      <c r="A128" s="391"/>
      <c r="B128" s="392">
        <v>158</v>
      </c>
      <c r="C128" s="394">
        <f t="shared" si="60"/>
        <v>156.41999999999999</v>
      </c>
      <c r="D128" s="394">
        <f t="shared" si="60"/>
        <v>154.84</v>
      </c>
      <c r="E128" s="394">
        <f t="shared" si="60"/>
        <v>153.26</v>
      </c>
      <c r="F128" s="394">
        <f t="shared" si="60"/>
        <v>151.68</v>
      </c>
      <c r="G128" s="394">
        <f t="shared" si="60"/>
        <v>150.1</v>
      </c>
      <c r="H128" s="394">
        <f t="shared" si="60"/>
        <v>148.52000000000001</v>
      </c>
      <c r="I128" s="394">
        <f t="shared" si="60"/>
        <v>146.94</v>
      </c>
      <c r="J128" s="394">
        <f t="shared" si="60"/>
        <v>145.36000000000001</v>
      </c>
      <c r="K128" s="394">
        <f t="shared" si="60"/>
        <v>143.78</v>
      </c>
      <c r="L128" s="394">
        <f t="shared" si="60"/>
        <v>142.19999999999999</v>
      </c>
      <c r="M128" s="394">
        <f t="shared" si="61"/>
        <v>140.62</v>
      </c>
      <c r="N128" s="394">
        <f t="shared" si="61"/>
        <v>139.04</v>
      </c>
      <c r="O128" s="394">
        <f t="shared" si="61"/>
        <v>137.46</v>
      </c>
      <c r="P128" s="394">
        <f t="shared" si="61"/>
        <v>135.88</v>
      </c>
      <c r="Q128" s="394">
        <f t="shared" si="61"/>
        <v>134.30000000000001</v>
      </c>
      <c r="R128" s="394">
        <f t="shared" si="61"/>
        <v>132.72</v>
      </c>
      <c r="S128" s="394">
        <f t="shared" si="61"/>
        <v>131.13999999999999</v>
      </c>
      <c r="T128" s="394">
        <f t="shared" si="61"/>
        <v>129.56</v>
      </c>
      <c r="U128" s="394">
        <f t="shared" si="61"/>
        <v>127.98</v>
      </c>
      <c r="V128" s="394">
        <f t="shared" si="61"/>
        <v>126.4</v>
      </c>
      <c r="W128" s="394">
        <f t="shared" si="62"/>
        <v>124.82</v>
      </c>
      <c r="X128" s="394">
        <f t="shared" si="62"/>
        <v>123.24000000000001</v>
      </c>
      <c r="Y128" s="394">
        <f t="shared" si="62"/>
        <v>121.66</v>
      </c>
      <c r="Z128" s="394">
        <f t="shared" si="62"/>
        <v>120.08</v>
      </c>
      <c r="AA128" s="394">
        <f t="shared" si="62"/>
        <v>118.5</v>
      </c>
      <c r="AB128" s="394">
        <f t="shared" si="62"/>
        <v>116.92</v>
      </c>
      <c r="AC128" s="394">
        <f t="shared" si="62"/>
        <v>115.34</v>
      </c>
      <c r="AD128" s="394">
        <f t="shared" si="62"/>
        <v>113.75999999999999</v>
      </c>
      <c r="AE128" s="394">
        <f t="shared" si="62"/>
        <v>112.18</v>
      </c>
      <c r="AF128" s="394">
        <f t="shared" si="62"/>
        <v>110.6</v>
      </c>
      <c r="AG128" s="394">
        <f t="shared" si="63"/>
        <v>109.02000000000001</v>
      </c>
      <c r="AH128" s="394">
        <f t="shared" si="63"/>
        <v>107.44</v>
      </c>
      <c r="AI128" s="394">
        <f t="shared" si="63"/>
        <v>105.86</v>
      </c>
      <c r="AJ128" s="394">
        <f t="shared" si="63"/>
        <v>104.28</v>
      </c>
      <c r="AK128" s="394">
        <f t="shared" si="63"/>
        <v>102.7</v>
      </c>
      <c r="AL128" s="394">
        <f t="shared" si="63"/>
        <v>101.12</v>
      </c>
      <c r="AM128" s="394">
        <f t="shared" si="63"/>
        <v>99.539999999999992</v>
      </c>
      <c r="AN128" s="394">
        <f t="shared" si="63"/>
        <v>97.960000000000008</v>
      </c>
      <c r="AO128" s="394">
        <f t="shared" si="63"/>
        <v>96.38</v>
      </c>
      <c r="AP128" s="394">
        <f t="shared" si="63"/>
        <v>94.8</v>
      </c>
      <c r="AQ128" s="394">
        <f t="shared" si="64"/>
        <v>93.22</v>
      </c>
      <c r="AR128" s="394">
        <f t="shared" si="64"/>
        <v>91.64</v>
      </c>
      <c r="AS128" s="394">
        <f t="shared" si="64"/>
        <v>90.06</v>
      </c>
      <c r="AT128" s="394">
        <f t="shared" si="64"/>
        <v>88.48</v>
      </c>
      <c r="AU128" s="394">
        <f t="shared" si="64"/>
        <v>86.899999999999991</v>
      </c>
      <c r="AV128" s="394">
        <f t="shared" si="64"/>
        <v>85.32</v>
      </c>
      <c r="AW128" s="394">
        <f t="shared" si="64"/>
        <v>83.740000000000009</v>
      </c>
      <c r="AX128" s="394">
        <f t="shared" si="64"/>
        <v>82.16</v>
      </c>
      <c r="AY128" s="394">
        <f t="shared" si="64"/>
        <v>80.58</v>
      </c>
      <c r="AZ128" s="394">
        <f t="shared" si="64"/>
        <v>79</v>
      </c>
    </row>
    <row r="129" spans="1:52" s="390" customFormat="1" ht="14.1" customHeight="1" x14ac:dyDescent="0.25">
      <c r="A129" s="391"/>
      <c r="B129" s="392">
        <v>159</v>
      </c>
      <c r="C129" s="394">
        <f t="shared" si="60"/>
        <v>157.41</v>
      </c>
      <c r="D129" s="394">
        <f t="shared" si="60"/>
        <v>155.82</v>
      </c>
      <c r="E129" s="394">
        <f t="shared" si="60"/>
        <v>154.22999999999999</v>
      </c>
      <c r="F129" s="394">
        <f t="shared" si="60"/>
        <v>152.63999999999999</v>
      </c>
      <c r="G129" s="394">
        <f t="shared" si="60"/>
        <v>151.05000000000001</v>
      </c>
      <c r="H129" s="394">
        <f t="shared" si="60"/>
        <v>149.46</v>
      </c>
      <c r="I129" s="394">
        <f t="shared" si="60"/>
        <v>147.87</v>
      </c>
      <c r="J129" s="394">
        <f t="shared" si="60"/>
        <v>146.28</v>
      </c>
      <c r="K129" s="394">
        <f t="shared" si="60"/>
        <v>144.69</v>
      </c>
      <c r="L129" s="394">
        <f t="shared" si="60"/>
        <v>143.1</v>
      </c>
      <c r="M129" s="394">
        <f t="shared" si="61"/>
        <v>141.51</v>
      </c>
      <c r="N129" s="394">
        <f t="shared" si="61"/>
        <v>139.92000000000002</v>
      </c>
      <c r="O129" s="394">
        <f t="shared" si="61"/>
        <v>138.32999999999998</v>
      </c>
      <c r="P129" s="394">
        <f t="shared" si="61"/>
        <v>136.74</v>
      </c>
      <c r="Q129" s="394">
        <f t="shared" si="61"/>
        <v>135.15</v>
      </c>
      <c r="R129" s="394">
        <f t="shared" si="61"/>
        <v>133.56</v>
      </c>
      <c r="S129" s="394">
        <f t="shared" si="61"/>
        <v>131.97</v>
      </c>
      <c r="T129" s="394">
        <f t="shared" si="61"/>
        <v>130.38</v>
      </c>
      <c r="U129" s="394">
        <f t="shared" si="61"/>
        <v>128.79</v>
      </c>
      <c r="V129" s="394">
        <f t="shared" si="61"/>
        <v>127.2</v>
      </c>
      <c r="W129" s="394">
        <f t="shared" si="62"/>
        <v>125.61</v>
      </c>
      <c r="X129" s="394">
        <f t="shared" si="62"/>
        <v>124.02000000000001</v>
      </c>
      <c r="Y129" s="394">
        <f t="shared" si="62"/>
        <v>122.43</v>
      </c>
      <c r="Z129" s="394">
        <f t="shared" si="62"/>
        <v>120.84</v>
      </c>
      <c r="AA129" s="394">
        <f t="shared" si="62"/>
        <v>119.25</v>
      </c>
      <c r="AB129" s="394">
        <f t="shared" si="62"/>
        <v>117.66</v>
      </c>
      <c r="AC129" s="394">
        <f t="shared" si="62"/>
        <v>116.07</v>
      </c>
      <c r="AD129" s="394">
        <f t="shared" si="62"/>
        <v>114.47999999999999</v>
      </c>
      <c r="AE129" s="394">
        <f t="shared" si="62"/>
        <v>112.89</v>
      </c>
      <c r="AF129" s="394">
        <f t="shared" si="62"/>
        <v>111.30000000000001</v>
      </c>
      <c r="AG129" s="394">
        <f t="shared" si="63"/>
        <v>109.71000000000001</v>
      </c>
      <c r="AH129" s="394">
        <f t="shared" si="63"/>
        <v>108.12</v>
      </c>
      <c r="AI129" s="394">
        <f t="shared" si="63"/>
        <v>106.53</v>
      </c>
      <c r="AJ129" s="394">
        <f t="shared" si="63"/>
        <v>104.94</v>
      </c>
      <c r="AK129" s="394">
        <f t="shared" si="63"/>
        <v>103.35</v>
      </c>
      <c r="AL129" s="394">
        <f t="shared" si="63"/>
        <v>101.76</v>
      </c>
      <c r="AM129" s="394">
        <f t="shared" si="63"/>
        <v>100.17</v>
      </c>
      <c r="AN129" s="394">
        <f t="shared" si="63"/>
        <v>98.58</v>
      </c>
      <c r="AO129" s="394">
        <f t="shared" si="63"/>
        <v>96.99</v>
      </c>
      <c r="AP129" s="394">
        <f t="shared" si="63"/>
        <v>95.4</v>
      </c>
      <c r="AQ129" s="394">
        <f t="shared" si="64"/>
        <v>93.81</v>
      </c>
      <c r="AR129" s="394">
        <f t="shared" si="64"/>
        <v>92.22</v>
      </c>
      <c r="AS129" s="394">
        <f t="shared" si="64"/>
        <v>90.63</v>
      </c>
      <c r="AT129" s="394">
        <f t="shared" si="64"/>
        <v>89.04</v>
      </c>
      <c r="AU129" s="394">
        <f t="shared" si="64"/>
        <v>87.45</v>
      </c>
      <c r="AV129" s="394">
        <f t="shared" si="64"/>
        <v>85.86</v>
      </c>
      <c r="AW129" s="394">
        <f t="shared" si="64"/>
        <v>84.27000000000001</v>
      </c>
      <c r="AX129" s="394">
        <f t="shared" si="64"/>
        <v>82.68</v>
      </c>
      <c r="AY129" s="394">
        <f t="shared" si="64"/>
        <v>81.09</v>
      </c>
      <c r="AZ129" s="394">
        <f t="shared" si="64"/>
        <v>79.5</v>
      </c>
    </row>
    <row r="130" spans="1:52" s="390" customFormat="1" ht="14.1" customHeight="1" x14ac:dyDescent="0.25">
      <c r="A130" s="391"/>
      <c r="B130" s="392">
        <v>160</v>
      </c>
      <c r="C130" s="393">
        <f t="shared" si="60"/>
        <v>158.4</v>
      </c>
      <c r="D130" s="393">
        <f t="shared" si="60"/>
        <v>156.80000000000001</v>
      </c>
      <c r="E130" s="393">
        <f t="shared" si="60"/>
        <v>155.19999999999999</v>
      </c>
      <c r="F130" s="393">
        <f t="shared" si="60"/>
        <v>153.6</v>
      </c>
      <c r="G130" s="393">
        <f t="shared" si="60"/>
        <v>152</v>
      </c>
      <c r="H130" s="393">
        <f t="shared" si="60"/>
        <v>150.4</v>
      </c>
      <c r="I130" s="393">
        <f t="shared" si="60"/>
        <v>148.80000000000001</v>
      </c>
      <c r="J130" s="393">
        <f t="shared" si="60"/>
        <v>147.19999999999999</v>
      </c>
      <c r="K130" s="393">
        <f t="shared" si="60"/>
        <v>145.6</v>
      </c>
      <c r="L130" s="393">
        <f t="shared" si="60"/>
        <v>144</v>
      </c>
      <c r="M130" s="393">
        <f t="shared" si="61"/>
        <v>142.4</v>
      </c>
      <c r="N130" s="393">
        <f t="shared" si="61"/>
        <v>140.80000000000001</v>
      </c>
      <c r="O130" s="393">
        <f t="shared" si="61"/>
        <v>139.19999999999999</v>
      </c>
      <c r="P130" s="393">
        <f t="shared" si="61"/>
        <v>137.6</v>
      </c>
      <c r="Q130" s="393">
        <f t="shared" si="61"/>
        <v>136</v>
      </c>
      <c r="R130" s="393">
        <f t="shared" si="61"/>
        <v>134.4</v>
      </c>
      <c r="S130" s="393">
        <f t="shared" si="61"/>
        <v>132.80000000000001</v>
      </c>
      <c r="T130" s="393">
        <f t="shared" si="61"/>
        <v>131.19999999999999</v>
      </c>
      <c r="U130" s="393">
        <f t="shared" si="61"/>
        <v>129.6</v>
      </c>
      <c r="V130" s="393">
        <f t="shared" si="61"/>
        <v>128</v>
      </c>
      <c r="W130" s="393">
        <f t="shared" si="62"/>
        <v>126.4</v>
      </c>
      <c r="X130" s="393">
        <f t="shared" si="62"/>
        <v>124.8</v>
      </c>
      <c r="Y130" s="393">
        <f t="shared" si="62"/>
        <v>123.19999999999999</v>
      </c>
      <c r="Z130" s="393">
        <f t="shared" si="62"/>
        <v>121.6</v>
      </c>
      <c r="AA130" s="393">
        <f t="shared" si="62"/>
        <v>120</v>
      </c>
      <c r="AB130" s="393">
        <f t="shared" si="62"/>
        <v>118.4</v>
      </c>
      <c r="AC130" s="393">
        <f t="shared" si="62"/>
        <v>116.8</v>
      </c>
      <c r="AD130" s="393">
        <f t="shared" si="62"/>
        <v>115.19999999999999</v>
      </c>
      <c r="AE130" s="393">
        <f t="shared" si="62"/>
        <v>113.6</v>
      </c>
      <c r="AF130" s="393">
        <f t="shared" si="62"/>
        <v>112</v>
      </c>
      <c r="AG130" s="393">
        <f t="shared" si="63"/>
        <v>110.4</v>
      </c>
      <c r="AH130" s="393">
        <f t="shared" si="63"/>
        <v>108.8</v>
      </c>
      <c r="AI130" s="393">
        <f t="shared" si="63"/>
        <v>107.19999999999999</v>
      </c>
      <c r="AJ130" s="393">
        <f t="shared" si="63"/>
        <v>105.6</v>
      </c>
      <c r="AK130" s="393">
        <f t="shared" si="63"/>
        <v>104</v>
      </c>
      <c r="AL130" s="393">
        <f t="shared" si="63"/>
        <v>102.4</v>
      </c>
      <c r="AM130" s="393">
        <f t="shared" si="63"/>
        <v>100.8</v>
      </c>
      <c r="AN130" s="393">
        <f t="shared" si="63"/>
        <v>99.2</v>
      </c>
      <c r="AO130" s="393">
        <f t="shared" si="63"/>
        <v>97.6</v>
      </c>
      <c r="AP130" s="393">
        <f t="shared" si="63"/>
        <v>96</v>
      </c>
      <c r="AQ130" s="393">
        <f t="shared" si="64"/>
        <v>94.4</v>
      </c>
      <c r="AR130" s="393">
        <f t="shared" si="64"/>
        <v>92.8</v>
      </c>
      <c r="AS130" s="393">
        <f t="shared" si="64"/>
        <v>91.2</v>
      </c>
      <c r="AT130" s="393">
        <f t="shared" si="64"/>
        <v>89.6</v>
      </c>
      <c r="AU130" s="393">
        <f t="shared" si="64"/>
        <v>88</v>
      </c>
      <c r="AV130" s="393">
        <f t="shared" si="64"/>
        <v>86.399999999999991</v>
      </c>
      <c r="AW130" s="393">
        <f t="shared" si="64"/>
        <v>84.800000000000011</v>
      </c>
      <c r="AX130" s="393">
        <f t="shared" si="64"/>
        <v>83.2</v>
      </c>
      <c r="AY130" s="393">
        <f t="shared" si="64"/>
        <v>81.599999999999994</v>
      </c>
      <c r="AZ130" s="393">
        <f t="shared" si="64"/>
        <v>80</v>
      </c>
    </row>
    <row r="131" spans="1:52" s="390" customFormat="1" ht="14.1" customHeight="1" x14ac:dyDescent="0.25">
      <c r="A131" s="391"/>
      <c r="B131" s="392">
        <v>161</v>
      </c>
      <c r="C131" s="394">
        <f t="shared" ref="C131:L140" si="65">$B131-(C$2/100*$B131)</f>
        <v>159.38999999999999</v>
      </c>
      <c r="D131" s="394">
        <f t="shared" si="65"/>
        <v>157.78</v>
      </c>
      <c r="E131" s="394">
        <f t="shared" si="65"/>
        <v>156.16999999999999</v>
      </c>
      <c r="F131" s="394">
        <f t="shared" si="65"/>
        <v>154.56</v>
      </c>
      <c r="G131" s="394">
        <f t="shared" si="65"/>
        <v>152.94999999999999</v>
      </c>
      <c r="H131" s="394">
        <f t="shared" si="65"/>
        <v>151.34</v>
      </c>
      <c r="I131" s="394">
        <f t="shared" si="65"/>
        <v>149.72999999999999</v>
      </c>
      <c r="J131" s="394">
        <f t="shared" si="65"/>
        <v>148.12</v>
      </c>
      <c r="K131" s="394">
        <f t="shared" si="65"/>
        <v>146.51</v>
      </c>
      <c r="L131" s="394">
        <f t="shared" si="65"/>
        <v>144.9</v>
      </c>
      <c r="M131" s="394">
        <f t="shared" ref="M131:V140" si="66">$B131-(M$2/100*$B131)</f>
        <v>143.29</v>
      </c>
      <c r="N131" s="394">
        <f t="shared" si="66"/>
        <v>141.68</v>
      </c>
      <c r="O131" s="394">
        <f t="shared" si="66"/>
        <v>140.07</v>
      </c>
      <c r="P131" s="394">
        <f t="shared" si="66"/>
        <v>138.46</v>
      </c>
      <c r="Q131" s="394">
        <f t="shared" si="66"/>
        <v>136.85</v>
      </c>
      <c r="R131" s="394">
        <f t="shared" si="66"/>
        <v>135.24</v>
      </c>
      <c r="S131" s="394">
        <f t="shared" si="66"/>
        <v>133.63</v>
      </c>
      <c r="T131" s="394">
        <f t="shared" si="66"/>
        <v>132.02000000000001</v>
      </c>
      <c r="U131" s="394">
        <f t="shared" si="66"/>
        <v>130.41</v>
      </c>
      <c r="V131" s="394">
        <f t="shared" si="66"/>
        <v>128.80000000000001</v>
      </c>
      <c r="W131" s="394">
        <f t="shared" ref="W131:AF140" si="67">$B131-(W$2/100*$B131)</f>
        <v>127.19</v>
      </c>
      <c r="X131" s="394">
        <f t="shared" si="67"/>
        <v>125.58</v>
      </c>
      <c r="Y131" s="394">
        <f t="shared" si="67"/>
        <v>123.97</v>
      </c>
      <c r="Z131" s="394">
        <f t="shared" si="67"/>
        <v>122.36</v>
      </c>
      <c r="AA131" s="394">
        <f t="shared" si="67"/>
        <v>120.75</v>
      </c>
      <c r="AB131" s="394">
        <f t="shared" si="67"/>
        <v>119.14</v>
      </c>
      <c r="AC131" s="394">
        <f t="shared" si="67"/>
        <v>117.53</v>
      </c>
      <c r="AD131" s="394">
        <f t="shared" si="67"/>
        <v>115.91999999999999</v>
      </c>
      <c r="AE131" s="394">
        <f t="shared" si="67"/>
        <v>114.31</v>
      </c>
      <c r="AF131" s="394">
        <f t="shared" si="67"/>
        <v>112.7</v>
      </c>
      <c r="AG131" s="394">
        <f t="shared" ref="AG131:AP140" si="68">$B131-(AG$2/100*$B131)</f>
        <v>111.09</v>
      </c>
      <c r="AH131" s="394">
        <f t="shared" si="68"/>
        <v>109.47999999999999</v>
      </c>
      <c r="AI131" s="394">
        <f t="shared" si="68"/>
        <v>107.87</v>
      </c>
      <c r="AJ131" s="394">
        <f t="shared" si="68"/>
        <v>106.25999999999999</v>
      </c>
      <c r="AK131" s="394">
        <f t="shared" si="68"/>
        <v>104.65</v>
      </c>
      <c r="AL131" s="394">
        <f t="shared" si="68"/>
        <v>103.03999999999999</v>
      </c>
      <c r="AM131" s="394">
        <f t="shared" si="68"/>
        <v>101.43</v>
      </c>
      <c r="AN131" s="394">
        <f t="shared" si="68"/>
        <v>99.82</v>
      </c>
      <c r="AO131" s="394">
        <f t="shared" si="68"/>
        <v>98.210000000000008</v>
      </c>
      <c r="AP131" s="394">
        <f t="shared" si="68"/>
        <v>96.6</v>
      </c>
      <c r="AQ131" s="394">
        <f t="shared" ref="AQ131:AZ140" si="69">$B131-(AQ$2/100*$B131)</f>
        <v>94.990000000000009</v>
      </c>
      <c r="AR131" s="394">
        <f t="shared" si="69"/>
        <v>93.38</v>
      </c>
      <c r="AS131" s="394">
        <f t="shared" si="69"/>
        <v>91.77</v>
      </c>
      <c r="AT131" s="394">
        <f t="shared" si="69"/>
        <v>90.16</v>
      </c>
      <c r="AU131" s="394">
        <f t="shared" si="69"/>
        <v>88.55</v>
      </c>
      <c r="AV131" s="394">
        <f t="shared" si="69"/>
        <v>86.94</v>
      </c>
      <c r="AW131" s="394">
        <f t="shared" si="69"/>
        <v>85.33</v>
      </c>
      <c r="AX131" s="394">
        <f t="shared" si="69"/>
        <v>83.72</v>
      </c>
      <c r="AY131" s="394">
        <f t="shared" si="69"/>
        <v>82.11</v>
      </c>
      <c r="AZ131" s="394">
        <f t="shared" si="69"/>
        <v>80.5</v>
      </c>
    </row>
    <row r="132" spans="1:52" s="390" customFormat="1" ht="14.1" customHeight="1" x14ac:dyDescent="0.25">
      <c r="A132" s="391"/>
      <c r="B132" s="392">
        <v>162</v>
      </c>
      <c r="C132" s="394">
        <f t="shared" si="65"/>
        <v>160.38</v>
      </c>
      <c r="D132" s="394">
        <f t="shared" si="65"/>
        <v>158.76</v>
      </c>
      <c r="E132" s="394">
        <f t="shared" si="65"/>
        <v>157.13999999999999</v>
      </c>
      <c r="F132" s="394">
        <f t="shared" si="65"/>
        <v>155.52000000000001</v>
      </c>
      <c r="G132" s="394">
        <f t="shared" si="65"/>
        <v>153.9</v>
      </c>
      <c r="H132" s="394">
        <f t="shared" si="65"/>
        <v>152.28</v>
      </c>
      <c r="I132" s="394">
        <f t="shared" si="65"/>
        <v>150.66</v>
      </c>
      <c r="J132" s="394">
        <f t="shared" si="65"/>
        <v>149.04</v>
      </c>
      <c r="K132" s="394">
        <f t="shared" si="65"/>
        <v>147.41999999999999</v>
      </c>
      <c r="L132" s="394">
        <f t="shared" si="65"/>
        <v>145.80000000000001</v>
      </c>
      <c r="M132" s="394">
        <f t="shared" si="66"/>
        <v>144.18</v>
      </c>
      <c r="N132" s="394">
        <f t="shared" si="66"/>
        <v>142.56</v>
      </c>
      <c r="O132" s="394">
        <f t="shared" si="66"/>
        <v>140.94</v>
      </c>
      <c r="P132" s="394">
        <f t="shared" si="66"/>
        <v>139.32</v>
      </c>
      <c r="Q132" s="394">
        <f t="shared" si="66"/>
        <v>137.69999999999999</v>
      </c>
      <c r="R132" s="394">
        <f t="shared" si="66"/>
        <v>136.07999999999998</v>
      </c>
      <c r="S132" s="394">
        <f t="shared" si="66"/>
        <v>134.46</v>
      </c>
      <c r="T132" s="394">
        <f t="shared" si="66"/>
        <v>132.84</v>
      </c>
      <c r="U132" s="394">
        <f t="shared" si="66"/>
        <v>131.22</v>
      </c>
      <c r="V132" s="394">
        <f t="shared" si="66"/>
        <v>129.6</v>
      </c>
      <c r="W132" s="394">
        <f t="shared" si="67"/>
        <v>127.98</v>
      </c>
      <c r="X132" s="394">
        <f t="shared" si="67"/>
        <v>126.36</v>
      </c>
      <c r="Y132" s="394">
        <f t="shared" si="67"/>
        <v>124.74</v>
      </c>
      <c r="Z132" s="394">
        <f t="shared" si="67"/>
        <v>123.12</v>
      </c>
      <c r="AA132" s="394">
        <f t="shared" si="67"/>
        <v>121.5</v>
      </c>
      <c r="AB132" s="394">
        <f t="shared" si="67"/>
        <v>119.88</v>
      </c>
      <c r="AC132" s="394">
        <f t="shared" si="67"/>
        <v>118.25999999999999</v>
      </c>
      <c r="AD132" s="394">
        <f t="shared" si="67"/>
        <v>116.63999999999999</v>
      </c>
      <c r="AE132" s="394">
        <f t="shared" si="67"/>
        <v>115.02000000000001</v>
      </c>
      <c r="AF132" s="394">
        <f t="shared" si="67"/>
        <v>113.4</v>
      </c>
      <c r="AG132" s="394">
        <f t="shared" si="68"/>
        <v>111.78</v>
      </c>
      <c r="AH132" s="394">
        <f t="shared" si="68"/>
        <v>110.16</v>
      </c>
      <c r="AI132" s="394">
        <f t="shared" si="68"/>
        <v>108.53999999999999</v>
      </c>
      <c r="AJ132" s="394">
        <f t="shared" si="68"/>
        <v>106.91999999999999</v>
      </c>
      <c r="AK132" s="394">
        <f t="shared" si="68"/>
        <v>105.30000000000001</v>
      </c>
      <c r="AL132" s="394">
        <f t="shared" si="68"/>
        <v>103.68</v>
      </c>
      <c r="AM132" s="394">
        <f t="shared" si="68"/>
        <v>102.06</v>
      </c>
      <c r="AN132" s="394">
        <f t="shared" si="68"/>
        <v>100.44</v>
      </c>
      <c r="AO132" s="394">
        <f t="shared" si="68"/>
        <v>98.82</v>
      </c>
      <c r="AP132" s="394">
        <f t="shared" si="68"/>
        <v>97.2</v>
      </c>
      <c r="AQ132" s="394">
        <f t="shared" si="69"/>
        <v>95.58</v>
      </c>
      <c r="AR132" s="394">
        <f t="shared" si="69"/>
        <v>93.960000000000008</v>
      </c>
      <c r="AS132" s="394">
        <f t="shared" si="69"/>
        <v>92.34</v>
      </c>
      <c r="AT132" s="394">
        <f t="shared" si="69"/>
        <v>90.72</v>
      </c>
      <c r="AU132" s="394">
        <f t="shared" si="69"/>
        <v>89.1</v>
      </c>
      <c r="AV132" s="394">
        <f t="shared" si="69"/>
        <v>87.47999999999999</v>
      </c>
      <c r="AW132" s="394">
        <f t="shared" si="69"/>
        <v>85.86</v>
      </c>
      <c r="AX132" s="394">
        <f t="shared" si="69"/>
        <v>84.240000000000009</v>
      </c>
      <c r="AY132" s="394">
        <f t="shared" si="69"/>
        <v>82.62</v>
      </c>
      <c r="AZ132" s="394">
        <f t="shared" si="69"/>
        <v>81</v>
      </c>
    </row>
    <row r="133" spans="1:52" s="390" customFormat="1" ht="14.1" customHeight="1" x14ac:dyDescent="0.25">
      <c r="A133" s="391"/>
      <c r="B133" s="392">
        <v>163</v>
      </c>
      <c r="C133" s="394">
        <f t="shared" si="65"/>
        <v>161.37</v>
      </c>
      <c r="D133" s="394">
        <f t="shared" si="65"/>
        <v>159.74</v>
      </c>
      <c r="E133" s="394">
        <f t="shared" si="65"/>
        <v>158.11000000000001</v>
      </c>
      <c r="F133" s="394">
        <f t="shared" si="65"/>
        <v>156.47999999999999</v>
      </c>
      <c r="G133" s="394">
        <f t="shared" si="65"/>
        <v>154.85</v>
      </c>
      <c r="H133" s="394">
        <f t="shared" si="65"/>
        <v>153.22</v>
      </c>
      <c r="I133" s="394">
        <f t="shared" si="65"/>
        <v>151.59</v>
      </c>
      <c r="J133" s="394">
        <f t="shared" si="65"/>
        <v>149.96</v>
      </c>
      <c r="K133" s="394">
        <f t="shared" si="65"/>
        <v>148.33000000000001</v>
      </c>
      <c r="L133" s="394">
        <f t="shared" si="65"/>
        <v>146.69999999999999</v>
      </c>
      <c r="M133" s="394">
        <f t="shared" si="66"/>
        <v>145.07</v>
      </c>
      <c r="N133" s="394">
        <f t="shared" si="66"/>
        <v>143.44</v>
      </c>
      <c r="O133" s="394">
        <f t="shared" si="66"/>
        <v>141.81</v>
      </c>
      <c r="P133" s="394">
        <f t="shared" si="66"/>
        <v>140.18</v>
      </c>
      <c r="Q133" s="394">
        <f t="shared" si="66"/>
        <v>138.55000000000001</v>
      </c>
      <c r="R133" s="394">
        <f t="shared" si="66"/>
        <v>136.91999999999999</v>
      </c>
      <c r="S133" s="394">
        <f t="shared" si="66"/>
        <v>135.29</v>
      </c>
      <c r="T133" s="394">
        <f t="shared" si="66"/>
        <v>133.66</v>
      </c>
      <c r="U133" s="394">
        <f t="shared" si="66"/>
        <v>132.03</v>
      </c>
      <c r="V133" s="394">
        <f t="shared" si="66"/>
        <v>130.4</v>
      </c>
      <c r="W133" s="394">
        <f t="shared" si="67"/>
        <v>128.77000000000001</v>
      </c>
      <c r="X133" s="394">
        <f t="shared" si="67"/>
        <v>127.14</v>
      </c>
      <c r="Y133" s="394">
        <f t="shared" si="67"/>
        <v>125.50999999999999</v>
      </c>
      <c r="Z133" s="394">
        <f t="shared" si="67"/>
        <v>123.88</v>
      </c>
      <c r="AA133" s="394">
        <f t="shared" si="67"/>
        <v>122.25</v>
      </c>
      <c r="AB133" s="394">
        <f t="shared" si="67"/>
        <v>120.62</v>
      </c>
      <c r="AC133" s="394">
        <f t="shared" si="67"/>
        <v>118.99</v>
      </c>
      <c r="AD133" s="394">
        <f t="shared" si="67"/>
        <v>117.35999999999999</v>
      </c>
      <c r="AE133" s="394">
        <f t="shared" si="67"/>
        <v>115.73</v>
      </c>
      <c r="AF133" s="394">
        <f t="shared" si="67"/>
        <v>114.1</v>
      </c>
      <c r="AG133" s="394">
        <f t="shared" si="68"/>
        <v>112.47</v>
      </c>
      <c r="AH133" s="394">
        <f t="shared" si="68"/>
        <v>110.84</v>
      </c>
      <c r="AI133" s="394">
        <f t="shared" si="68"/>
        <v>109.21000000000001</v>
      </c>
      <c r="AJ133" s="394">
        <f t="shared" si="68"/>
        <v>107.58</v>
      </c>
      <c r="AK133" s="394">
        <f t="shared" si="68"/>
        <v>105.95</v>
      </c>
      <c r="AL133" s="394">
        <f t="shared" si="68"/>
        <v>104.32</v>
      </c>
      <c r="AM133" s="394">
        <f t="shared" si="68"/>
        <v>102.69</v>
      </c>
      <c r="AN133" s="394">
        <f t="shared" si="68"/>
        <v>101.06</v>
      </c>
      <c r="AO133" s="394">
        <f t="shared" si="68"/>
        <v>99.43</v>
      </c>
      <c r="AP133" s="394">
        <f t="shared" si="68"/>
        <v>97.8</v>
      </c>
      <c r="AQ133" s="394">
        <f t="shared" si="69"/>
        <v>96.17</v>
      </c>
      <c r="AR133" s="394">
        <f t="shared" si="69"/>
        <v>94.54</v>
      </c>
      <c r="AS133" s="394">
        <f t="shared" si="69"/>
        <v>92.91</v>
      </c>
      <c r="AT133" s="394">
        <f t="shared" si="69"/>
        <v>91.28</v>
      </c>
      <c r="AU133" s="394">
        <f t="shared" si="69"/>
        <v>89.649999999999991</v>
      </c>
      <c r="AV133" s="394">
        <f t="shared" si="69"/>
        <v>88.02</v>
      </c>
      <c r="AW133" s="394">
        <f t="shared" si="69"/>
        <v>86.39</v>
      </c>
      <c r="AX133" s="394">
        <f t="shared" si="69"/>
        <v>84.76</v>
      </c>
      <c r="AY133" s="394">
        <f t="shared" si="69"/>
        <v>83.13</v>
      </c>
      <c r="AZ133" s="394">
        <f t="shared" si="69"/>
        <v>81.5</v>
      </c>
    </row>
    <row r="134" spans="1:52" s="390" customFormat="1" ht="14.1" customHeight="1" x14ac:dyDescent="0.25">
      <c r="A134" s="391"/>
      <c r="B134" s="392">
        <v>164</v>
      </c>
      <c r="C134" s="394">
        <f t="shared" si="65"/>
        <v>162.36000000000001</v>
      </c>
      <c r="D134" s="394">
        <f t="shared" si="65"/>
        <v>160.72</v>
      </c>
      <c r="E134" s="394">
        <f t="shared" si="65"/>
        <v>159.08000000000001</v>
      </c>
      <c r="F134" s="394">
        <f t="shared" si="65"/>
        <v>157.44</v>
      </c>
      <c r="G134" s="394">
        <f t="shared" si="65"/>
        <v>155.80000000000001</v>
      </c>
      <c r="H134" s="394">
        <f t="shared" si="65"/>
        <v>154.16</v>
      </c>
      <c r="I134" s="394">
        <f t="shared" si="65"/>
        <v>152.52000000000001</v>
      </c>
      <c r="J134" s="394">
        <f t="shared" si="65"/>
        <v>150.88</v>
      </c>
      <c r="K134" s="394">
        <f t="shared" si="65"/>
        <v>149.24</v>
      </c>
      <c r="L134" s="394">
        <f t="shared" si="65"/>
        <v>147.6</v>
      </c>
      <c r="M134" s="394">
        <f t="shared" si="66"/>
        <v>145.96</v>
      </c>
      <c r="N134" s="394">
        <f t="shared" si="66"/>
        <v>144.32</v>
      </c>
      <c r="O134" s="394">
        <f t="shared" si="66"/>
        <v>142.68</v>
      </c>
      <c r="P134" s="394">
        <f t="shared" si="66"/>
        <v>141.04</v>
      </c>
      <c r="Q134" s="394">
        <f t="shared" si="66"/>
        <v>139.4</v>
      </c>
      <c r="R134" s="394">
        <f t="shared" si="66"/>
        <v>137.76</v>
      </c>
      <c r="S134" s="394">
        <f t="shared" si="66"/>
        <v>136.12</v>
      </c>
      <c r="T134" s="394">
        <f t="shared" si="66"/>
        <v>134.47999999999999</v>
      </c>
      <c r="U134" s="394">
        <f t="shared" si="66"/>
        <v>132.84</v>
      </c>
      <c r="V134" s="394">
        <f t="shared" si="66"/>
        <v>131.19999999999999</v>
      </c>
      <c r="W134" s="394">
        <f t="shared" si="67"/>
        <v>129.56</v>
      </c>
      <c r="X134" s="394">
        <f t="shared" si="67"/>
        <v>127.92</v>
      </c>
      <c r="Y134" s="394">
        <f t="shared" si="67"/>
        <v>126.28</v>
      </c>
      <c r="Z134" s="394">
        <f t="shared" si="67"/>
        <v>124.64</v>
      </c>
      <c r="AA134" s="394">
        <f t="shared" si="67"/>
        <v>123</v>
      </c>
      <c r="AB134" s="394">
        <f t="shared" si="67"/>
        <v>121.36</v>
      </c>
      <c r="AC134" s="394">
        <f t="shared" si="67"/>
        <v>119.72</v>
      </c>
      <c r="AD134" s="394">
        <f t="shared" si="67"/>
        <v>118.08</v>
      </c>
      <c r="AE134" s="394">
        <f t="shared" si="67"/>
        <v>116.44</v>
      </c>
      <c r="AF134" s="394">
        <f t="shared" si="67"/>
        <v>114.80000000000001</v>
      </c>
      <c r="AG134" s="394">
        <f t="shared" si="68"/>
        <v>113.16</v>
      </c>
      <c r="AH134" s="394">
        <f t="shared" si="68"/>
        <v>111.52</v>
      </c>
      <c r="AI134" s="394">
        <f t="shared" si="68"/>
        <v>109.88</v>
      </c>
      <c r="AJ134" s="394">
        <f t="shared" si="68"/>
        <v>108.24</v>
      </c>
      <c r="AK134" s="394">
        <f t="shared" si="68"/>
        <v>106.6</v>
      </c>
      <c r="AL134" s="394">
        <f t="shared" si="68"/>
        <v>104.96000000000001</v>
      </c>
      <c r="AM134" s="394">
        <f t="shared" si="68"/>
        <v>103.32</v>
      </c>
      <c r="AN134" s="394">
        <f t="shared" si="68"/>
        <v>101.68</v>
      </c>
      <c r="AO134" s="394">
        <f t="shared" si="68"/>
        <v>100.03999999999999</v>
      </c>
      <c r="AP134" s="394">
        <f t="shared" si="68"/>
        <v>98.399999999999991</v>
      </c>
      <c r="AQ134" s="394">
        <f t="shared" si="69"/>
        <v>96.76</v>
      </c>
      <c r="AR134" s="394">
        <f t="shared" si="69"/>
        <v>95.12</v>
      </c>
      <c r="AS134" s="394">
        <f t="shared" si="69"/>
        <v>93.48</v>
      </c>
      <c r="AT134" s="394">
        <f t="shared" si="69"/>
        <v>91.84</v>
      </c>
      <c r="AU134" s="394">
        <f t="shared" si="69"/>
        <v>90.2</v>
      </c>
      <c r="AV134" s="394">
        <f t="shared" si="69"/>
        <v>88.56</v>
      </c>
      <c r="AW134" s="394">
        <f t="shared" si="69"/>
        <v>86.92</v>
      </c>
      <c r="AX134" s="394">
        <f t="shared" si="69"/>
        <v>85.28</v>
      </c>
      <c r="AY134" s="394">
        <f t="shared" si="69"/>
        <v>83.64</v>
      </c>
      <c r="AZ134" s="394">
        <f t="shared" si="69"/>
        <v>82</v>
      </c>
    </row>
    <row r="135" spans="1:52" s="390" customFormat="1" ht="14.1" customHeight="1" x14ac:dyDescent="0.25">
      <c r="A135" s="391"/>
      <c r="B135" s="392">
        <v>165</v>
      </c>
      <c r="C135" s="394">
        <f t="shared" si="65"/>
        <v>163.35</v>
      </c>
      <c r="D135" s="394">
        <f t="shared" si="65"/>
        <v>161.69999999999999</v>
      </c>
      <c r="E135" s="394">
        <f t="shared" si="65"/>
        <v>160.05000000000001</v>
      </c>
      <c r="F135" s="394">
        <f t="shared" si="65"/>
        <v>158.4</v>
      </c>
      <c r="G135" s="394">
        <f t="shared" si="65"/>
        <v>156.75</v>
      </c>
      <c r="H135" s="394">
        <f t="shared" si="65"/>
        <v>155.1</v>
      </c>
      <c r="I135" s="394">
        <f t="shared" si="65"/>
        <v>153.44999999999999</v>
      </c>
      <c r="J135" s="394">
        <f t="shared" si="65"/>
        <v>151.80000000000001</v>
      </c>
      <c r="K135" s="394">
        <f t="shared" si="65"/>
        <v>150.15</v>
      </c>
      <c r="L135" s="394">
        <f t="shared" si="65"/>
        <v>148.5</v>
      </c>
      <c r="M135" s="394">
        <f t="shared" si="66"/>
        <v>146.85</v>
      </c>
      <c r="N135" s="394">
        <f t="shared" si="66"/>
        <v>145.19999999999999</v>
      </c>
      <c r="O135" s="394">
        <f t="shared" si="66"/>
        <v>143.55000000000001</v>
      </c>
      <c r="P135" s="394">
        <f t="shared" si="66"/>
        <v>141.9</v>
      </c>
      <c r="Q135" s="394">
        <f t="shared" si="66"/>
        <v>140.25</v>
      </c>
      <c r="R135" s="394">
        <f t="shared" si="66"/>
        <v>138.6</v>
      </c>
      <c r="S135" s="394">
        <f t="shared" si="66"/>
        <v>136.94999999999999</v>
      </c>
      <c r="T135" s="394">
        <f t="shared" si="66"/>
        <v>135.30000000000001</v>
      </c>
      <c r="U135" s="394">
        <f t="shared" si="66"/>
        <v>133.65</v>
      </c>
      <c r="V135" s="394">
        <f t="shared" si="66"/>
        <v>132</v>
      </c>
      <c r="W135" s="394">
        <f t="shared" si="67"/>
        <v>130.35</v>
      </c>
      <c r="X135" s="394">
        <f t="shared" si="67"/>
        <v>128.69999999999999</v>
      </c>
      <c r="Y135" s="394">
        <f t="shared" si="67"/>
        <v>127.05</v>
      </c>
      <c r="Z135" s="394">
        <f t="shared" si="67"/>
        <v>125.4</v>
      </c>
      <c r="AA135" s="394">
        <f t="shared" si="67"/>
        <v>123.75</v>
      </c>
      <c r="AB135" s="394">
        <f t="shared" si="67"/>
        <v>122.1</v>
      </c>
      <c r="AC135" s="394">
        <f t="shared" si="67"/>
        <v>120.44999999999999</v>
      </c>
      <c r="AD135" s="394">
        <f t="shared" si="67"/>
        <v>118.8</v>
      </c>
      <c r="AE135" s="394">
        <f t="shared" si="67"/>
        <v>117.15</v>
      </c>
      <c r="AF135" s="394">
        <f t="shared" si="67"/>
        <v>115.5</v>
      </c>
      <c r="AG135" s="394">
        <f t="shared" si="68"/>
        <v>113.85</v>
      </c>
      <c r="AH135" s="394">
        <f t="shared" si="68"/>
        <v>112.19999999999999</v>
      </c>
      <c r="AI135" s="394">
        <f t="shared" si="68"/>
        <v>110.55</v>
      </c>
      <c r="AJ135" s="394">
        <f t="shared" si="68"/>
        <v>108.9</v>
      </c>
      <c r="AK135" s="394">
        <f t="shared" si="68"/>
        <v>107.25</v>
      </c>
      <c r="AL135" s="394">
        <f t="shared" si="68"/>
        <v>105.6</v>
      </c>
      <c r="AM135" s="394">
        <f t="shared" si="68"/>
        <v>103.95</v>
      </c>
      <c r="AN135" s="394">
        <f t="shared" si="68"/>
        <v>102.3</v>
      </c>
      <c r="AO135" s="394">
        <f t="shared" si="68"/>
        <v>100.64999999999999</v>
      </c>
      <c r="AP135" s="394">
        <f t="shared" si="68"/>
        <v>99</v>
      </c>
      <c r="AQ135" s="394">
        <f t="shared" si="69"/>
        <v>97.350000000000009</v>
      </c>
      <c r="AR135" s="394">
        <f t="shared" si="69"/>
        <v>95.7</v>
      </c>
      <c r="AS135" s="394">
        <f t="shared" si="69"/>
        <v>94.05</v>
      </c>
      <c r="AT135" s="394">
        <f t="shared" si="69"/>
        <v>92.4</v>
      </c>
      <c r="AU135" s="394">
        <f t="shared" si="69"/>
        <v>90.75</v>
      </c>
      <c r="AV135" s="394">
        <f t="shared" si="69"/>
        <v>89.1</v>
      </c>
      <c r="AW135" s="394">
        <f t="shared" si="69"/>
        <v>87.45</v>
      </c>
      <c r="AX135" s="394">
        <f t="shared" si="69"/>
        <v>85.8</v>
      </c>
      <c r="AY135" s="394">
        <f t="shared" si="69"/>
        <v>84.15</v>
      </c>
      <c r="AZ135" s="394">
        <f t="shared" si="69"/>
        <v>82.5</v>
      </c>
    </row>
    <row r="136" spans="1:52" s="390" customFormat="1" ht="14.1" customHeight="1" x14ac:dyDescent="0.25">
      <c r="A136" s="391"/>
      <c r="B136" s="392">
        <v>166</v>
      </c>
      <c r="C136" s="394">
        <f t="shared" si="65"/>
        <v>164.34</v>
      </c>
      <c r="D136" s="394">
        <f t="shared" si="65"/>
        <v>162.68</v>
      </c>
      <c r="E136" s="394">
        <f t="shared" si="65"/>
        <v>161.02000000000001</v>
      </c>
      <c r="F136" s="394">
        <f t="shared" si="65"/>
        <v>159.36000000000001</v>
      </c>
      <c r="G136" s="394">
        <f t="shared" si="65"/>
        <v>157.69999999999999</v>
      </c>
      <c r="H136" s="394">
        <f t="shared" si="65"/>
        <v>156.04</v>
      </c>
      <c r="I136" s="394">
        <f t="shared" si="65"/>
        <v>154.38</v>
      </c>
      <c r="J136" s="394">
        <f t="shared" si="65"/>
        <v>152.72</v>
      </c>
      <c r="K136" s="394">
        <f t="shared" si="65"/>
        <v>151.06</v>
      </c>
      <c r="L136" s="394">
        <f t="shared" si="65"/>
        <v>149.4</v>
      </c>
      <c r="M136" s="394">
        <f t="shared" si="66"/>
        <v>147.74</v>
      </c>
      <c r="N136" s="394">
        <f t="shared" si="66"/>
        <v>146.08000000000001</v>
      </c>
      <c r="O136" s="394">
        <f t="shared" si="66"/>
        <v>144.41999999999999</v>
      </c>
      <c r="P136" s="394">
        <f t="shared" si="66"/>
        <v>142.76</v>
      </c>
      <c r="Q136" s="394">
        <f t="shared" si="66"/>
        <v>141.1</v>
      </c>
      <c r="R136" s="394">
        <f t="shared" si="66"/>
        <v>139.44</v>
      </c>
      <c r="S136" s="394">
        <f t="shared" si="66"/>
        <v>137.78</v>
      </c>
      <c r="T136" s="394">
        <f t="shared" si="66"/>
        <v>136.12</v>
      </c>
      <c r="U136" s="394">
        <f t="shared" si="66"/>
        <v>134.46</v>
      </c>
      <c r="V136" s="394">
        <f t="shared" si="66"/>
        <v>132.80000000000001</v>
      </c>
      <c r="W136" s="394">
        <f t="shared" si="67"/>
        <v>131.13999999999999</v>
      </c>
      <c r="X136" s="394">
        <f t="shared" si="67"/>
        <v>129.47999999999999</v>
      </c>
      <c r="Y136" s="394">
        <f t="shared" si="67"/>
        <v>127.82</v>
      </c>
      <c r="Z136" s="394">
        <f t="shared" si="67"/>
        <v>126.16</v>
      </c>
      <c r="AA136" s="394">
        <f t="shared" si="67"/>
        <v>124.5</v>
      </c>
      <c r="AB136" s="394">
        <f t="shared" si="67"/>
        <v>122.84</v>
      </c>
      <c r="AC136" s="394">
        <f t="shared" si="67"/>
        <v>121.18</v>
      </c>
      <c r="AD136" s="394">
        <f t="shared" si="67"/>
        <v>119.52</v>
      </c>
      <c r="AE136" s="394">
        <f t="shared" si="67"/>
        <v>117.86000000000001</v>
      </c>
      <c r="AF136" s="394">
        <f t="shared" si="67"/>
        <v>116.2</v>
      </c>
      <c r="AG136" s="394">
        <f t="shared" si="68"/>
        <v>114.53999999999999</v>
      </c>
      <c r="AH136" s="394">
        <f t="shared" si="68"/>
        <v>112.88</v>
      </c>
      <c r="AI136" s="394">
        <f t="shared" si="68"/>
        <v>111.22</v>
      </c>
      <c r="AJ136" s="394">
        <f t="shared" si="68"/>
        <v>109.56</v>
      </c>
      <c r="AK136" s="394">
        <f t="shared" si="68"/>
        <v>107.9</v>
      </c>
      <c r="AL136" s="394">
        <f t="shared" si="68"/>
        <v>106.24000000000001</v>
      </c>
      <c r="AM136" s="394">
        <f t="shared" si="68"/>
        <v>104.58</v>
      </c>
      <c r="AN136" s="394">
        <f t="shared" si="68"/>
        <v>102.92</v>
      </c>
      <c r="AO136" s="394">
        <f t="shared" si="68"/>
        <v>101.25999999999999</v>
      </c>
      <c r="AP136" s="394">
        <f t="shared" si="68"/>
        <v>99.6</v>
      </c>
      <c r="AQ136" s="394">
        <f t="shared" si="69"/>
        <v>97.94</v>
      </c>
      <c r="AR136" s="394">
        <f t="shared" si="69"/>
        <v>96.28</v>
      </c>
      <c r="AS136" s="394">
        <f t="shared" si="69"/>
        <v>94.62</v>
      </c>
      <c r="AT136" s="394">
        <f t="shared" si="69"/>
        <v>92.96</v>
      </c>
      <c r="AU136" s="394">
        <f t="shared" si="69"/>
        <v>91.3</v>
      </c>
      <c r="AV136" s="394">
        <f t="shared" si="69"/>
        <v>89.64</v>
      </c>
      <c r="AW136" s="394">
        <f t="shared" si="69"/>
        <v>87.98</v>
      </c>
      <c r="AX136" s="394">
        <f t="shared" si="69"/>
        <v>86.320000000000007</v>
      </c>
      <c r="AY136" s="394">
        <f t="shared" si="69"/>
        <v>84.66</v>
      </c>
      <c r="AZ136" s="394">
        <f t="shared" si="69"/>
        <v>83</v>
      </c>
    </row>
    <row r="137" spans="1:52" s="390" customFormat="1" ht="14.1" customHeight="1" x14ac:dyDescent="0.25">
      <c r="A137" s="391"/>
      <c r="B137" s="392">
        <v>167</v>
      </c>
      <c r="C137" s="394">
        <f t="shared" si="65"/>
        <v>165.33</v>
      </c>
      <c r="D137" s="394">
        <f t="shared" si="65"/>
        <v>163.66</v>
      </c>
      <c r="E137" s="394">
        <f t="shared" si="65"/>
        <v>161.99</v>
      </c>
      <c r="F137" s="394">
        <f t="shared" si="65"/>
        <v>160.32</v>
      </c>
      <c r="G137" s="394">
        <f t="shared" si="65"/>
        <v>158.65</v>
      </c>
      <c r="H137" s="394">
        <f t="shared" si="65"/>
        <v>156.97999999999999</v>
      </c>
      <c r="I137" s="394">
        <f t="shared" si="65"/>
        <v>155.31</v>
      </c>
      <c r="J137" s="394">
        <f t="shared" si="65"/>
        <v>153.63999999999999</v>
      </c>
      <c r="K137" s="394">
        <f t="shared" si="65"/>
        <v>151.97</v>
      </c>
      <c r="L137" s="394">
        <f t="shared" si="65"/>
        <v>150.30000000000001</v>
      </c>
      <c r="M137" s="394">
        <f t="shared" si="66"/>
        <v>148.63</v>
      </c>
      <c r="N137" s="394">
        <f t="shared" si="66"/>
        <v>146.96</v>
      </c>
      <c r="O137" s="394">
        <f t="shared" si="66"/>
        <v>145.29</v>
      </c>
      <c r="P137" s="394">
        <f t="shared" si="66"/>
        <v>143.62</v>
      </c>
      <c r="Q137" s="394">
        <f t="shared" si="66"/>
        <v>141.94999999999999</v>
      </c>
      <c r="R137" s="394">
        <f t="shared" si="66"/>
        <v>140.28</v>
      </c>
      <c r="S137" s="394">
        <f t="shared" si="66"/>
        <v>138.61000000000001</v>
      </c>
      <c r="T137" s="394">
        <f t="shared" si="66"/>
        <v>136.94</v>
      </c>
      <c r="U137" s="394">
        <f t="shared" si="66"/>
        <v>135.27000000000001</v>
      </c>
      <c r="V137" s="394">
        <f t="shared" si="66"/>
        <v>133.6</v>
      </c>
      <c r="W137" s="394">
        <f t="shared" si="67"/>
        <v>131.93</v>
      </c>
      <c r="X137" s="394">
        <f t="shared" si="67"/>
        <v>130.26</v>
      </c>
      <c r="Y137" s="394">
        <f t="shared" si="67"/>
        <v>128.59</v>
      </c>
      <c r="Z137" s="394">
        <f t="shared" si="67"/>
        <v>126.92</v>
      </c>
      <c r="AA137" s="394">
        <f t="shared" si="67"/>
        <v>125.25</v>
      </c>
      <c r="AB137" s="394">
        <f t="shared" si="67"/>
        <v>123.58</v>
      </c>
      <c r="AC137" s="394">
        <f t="shared" si="67"/>
        <v>121.91</v>
      </c>
      <c r="AD137" s="394">
        <f t="shared" si="67"/>
        <v>120.24</v>
      </c>
      <c r="AE137" s="394">
        <f t="shared" si="67"/>
        <v>118.57</v>
      </c>
      <c r="AF137" s="394">
        <f t="shared" si="67"/>
        <v>116.9</v>
      </c>
      <c r="AG137" s="394">
        <f t="shared" si="68"/>
        <v>115.22999999999999</v>
      </c>
      <c r="AH137" s="394">
        <f t="shared" si="68"/>
        <v>113.56</v>
      </c>
      <c r="AI137" s="394">
        <f t="shared" si="68"/>
        <v>111.89</v>
      </c>
      <c r="AJ137" s="394">
        <f t="shared" si="68"/>
        <v>110.22</v>
      </c>
      <c r="AK137" s="394">
        <f t="shared" si="68"/>
        <v>108.55000000000001</v>
      </c>
      <c r="AL137" s="394">
        <f t="shared" si="68"/>
        <v>106.88</v>
      </c>
      <c r="AM137" s="394">
        <f t="shared" si="68"/>
        <v>105.21000000000001</v>
      </c>
      <c r="AN137" s="394">
        <f t="shared" si="68"/>
        <v>103.53999999999999</v>
      </c>
      <c r="AO137" s="394">
        <f t="shared" si="68"/>
        <v>101.87</v>
      </c>
      <c r="AP137" s="394">
        <f t="shared" si="68"/>
        <v>100.2</v>
      </c>
      <c r="AQ137" s="394">
        <f t="shared" si="69"/>
        <v>98.53</v>
      </c>
      <c r="AR137" s="394">
        <f t="shared" si="69"/>
        <v>96.86</v>
      </c>
      <c r="AS137" s="394">
        <f t="shared" si="69"/>
        <v>95.19</v>
      </c>
      <c r="AT137" s="394">
        <f t="shared" si="69"/>
        <v>93.52</v>
      </c>
      <c r="AU137" s="394">
        <f t="shared" si="69"/>
        <v>91.85</v>
      </c>
      <c r="AV137" s="394">
        <f t="shared" si="69"/>
        <v>90.179999999999993</v>
      </c>
      <c r="AW137" s="394">
        <f t="shared" si="69"/>
        <v>88.51</v>
      </c>
      <c r="AX137" s="394">
        <f t="shared" si="69"/>
        <v>86.84</v>
      </c>
      <c r="AY137" s="394">
        <f t="shared" si="69"/>
        <v>85.17</v>
      </c>
      <c r="AZ137" s="394">
        <f t="shared" si="69"/>
        <v>83.5</v>
      </c>
    </row>
    <row r="138" spans="1:52" s="390" customFormat="1" ht="14.1" customHeight="1" x14ac:dyDescent="0.25">
      <c r="A138" s="391"/>
      <c r="B138" s="392">
        <v>168</v>
      </c>
      <c r="C138" s="394">
        <f t="shared" si="65"/>
        <v>166.32</v>
      </c>
      <c r="D138" s="394">
        <f t="shared" si="65"/>
        <v>164.64</v>
      </c>
      <c r="E138" s="394">
        <f t="shared" si="65"/>
        <v>162.96</v>
      </c>
      <c r="F138" s="394">
        <f t="shared" si="65"/>
        <v>161.28</v>
      </c>
      <c r="G138" s="394">
        <f t="shared" si="65"/>
        <v>159.6</v>
      </c>
      <c r="H138" s="394">
        <f t="shared" si="65"/>
        <v>157.91999999999999</v>
      </c>
      <c r="I138" s="394">
        <f t="shared" si="65"/>
        <v>156.24</v>
      </c>
      <c r="J138" s="394">
        <f t="shared" si="65"/>
        <v>154.56</v>
      </c>
      <c r="K138" s="394">
        <f t="shared" si="65"/>
        <v>152.88</v>
      </c>
      <c r="L138" s="394">
        <f t="shared" si="65"/>
        <v>151.19999999999999</v>
      </c>
      <c r="M138" s="394">
        <f t="shared" si="66"/>
        <v>149.52000000000001</v>
      </c>
      <c r="N138" s="394">
        <f t="shared" si="66"/>
        <v>147.84</v>
      </c>
      <c r="O138" s="394">
        <f t="shared" si="66"/>
        <v>146.16</v>
      </c>
      <c r="P138" s="394">
        <f t="shared" si="66"/>
        <v>144.47999999999999</v>
      </c>
      <c r="Q138" s="394">
        <f t="shared" si="66"/>
        <v>142.80000000000001</v>
      </c>
      <c r="R138" s="394">
        <f t="shared" si="66"/>
        <v>141.12</v>
      </c>
      <c r="S138" s="394">
        <f t="shared" si="66"/>
        <v>139.44</v>
      </c>
      <c r="T138" s="394">
        <f t="shared" si="66"/>
        <v>137.76</v>
      </c>
      <c r="U138" s="394">
        <f t="shared" si="66"/>
        <v>136.07999999999998</v>
      </c>
      <c r="V138" s="394">
        <f t="shared" si="66"/>
        <v>134.4</v>
      </c>
      <c r="W138" s="394">
        <f t="shared" si="67"/>
        <v>132.72</v>
      </c>
      <c r="X138" s="394">
        <f t="shared" si="67"/>
        <v>131.04</v>
      </c>
      <c r="Y138" s="394">
        <f t="shared" si="67"/>
        <v>129.36000000000001</v>
      </c>
      <c r="Z138" s="394">
        <f t="shared" si="67"/>
        <v>127.68</v>
      </c>
      <c r="AA138" s="394">
        <f t="shared" si="67"/>
        <v>126</v>
      </c>
      <c r="AB138" s="394">
        <f t="shared" si="67"/>
        <v>124.32</v>
      </c>
      <c r="AC138" s="394">
        <f t="shared" si="67"/>
        <v>122.64</v>
      </c>
      <c r="AD138" s="394">
        <f t="shared" si="67"/>
        <v>120.96</v>
      </c>
      <c r="AE138" s="394">
        <f t="shared" si="67"/>
        <v>119.28</v>
      </c>
      <c r="AF138" s="394">
        <f t="shared" si="67"/>
        <v>117.6</v>
      </c>
      <c r="AG138" s="394">
        <f t="shared" si="68"/>
        <v>115.92</v>
      </c>
      <c r="AH138" s="394">
        <f t="shared" si="68"/>
        <v>114.24000000000001</v>
      </c>
      <c r="AI138" s="394">
        <f t="shared" si="68"/>
        <v>112.56</v>
      </c>
      <c r="AJ138" s="394">
        <f t="shared" si="68"/>
        <v>110.88</v>
      </c>
      <c r="AK138" s="394">
        <f t="shared" si="68"/>
        <v>109.2</v>
      </c>
      <c r="AL138" s="394">
        <f t="shared" si="68"/>
        <v>107.52000000000001</v>
      </c>
      <c r="AM138" s="394">
        <f t="shared" si="68"/>
        <v>105.84</v>
      </c>
      <c r="AN138" s="394">
        <f t="shared" si="68"/>
        <v>104.16</v>
      </c>
      <c r="AO138" s="394">
        <f t="shared" si="68"/>
        <v>102.48</v>
      </c>
      <c r="AP138" s="394">
        <f t="shared" si="68"/>
        <v>100.8</v>
      </c>
      <c r="AQ138" s="394">
        <f t="shared" si="69"/>
        <v>99.12</v>
      </c>
      <c r="AR138" s="394">
        <f t="shared" si="69"/>
        <v>97.44</v>
      </c>
      <c r="AS138" s="394">
        <f t="shared" si="69"/>
        <v>95.76</v>
      </c>
      <c r="AT138" s="394">
        <f t="shared" si="69"/>
        <v>94.08</v>
      </c>
      <c r="AU138" s="394">
        <f t="shared" si="69"/>
        <v>92.399999999999991</v>
      </c>
      <c r="AV138" s="394">
        <f t="shared" si="69"/>
        <v>90.72</v>
      </c>
      <c r="AW138" s="394">
        <f t="shared" si="69"/>
        <v>89.04</v>
      </c>
      <c r="AX138" s="394">
        <f t="shared" si="69"/>
        <v>87.36</v>
      </c>
      <c r="AY138" s="394">
        <f t="shared" si="69"/>
        <v>85.68</v>
      </c>
      <c r="AZ138" s="394">
        <f t="shared" si="69"/>
        <v>84</v>
      </c>
    </row>
    <row r="139" spans="1:52" s="390" customFormat="1" ht="14.1" customHeight="1" x14ac:dyDescent="0.25">
      <c r="A139" s="391"/>
      <c r="B139" s="392">
        <v>169</v>
      </c>
      <c r="C139" s="394">
        <f t="shared" si="65"/>
        <v>167.31</v>
      </c>
      <c r="D139" s="394">
        <f t="shared" si="65"/>
        <v>165.62</v>
      </c>
      <c r="E139" s="394">
        <f t="shared" si="65"/>
        <v>163.93</v>
      </c>
      <c r="F139" s="394">
        <f t="shared" si="65"/>
        <v>162.24</v>
      </c>
      <c r="G139" s="394">
        <f t="shared" si="65"/>
        <v>160.55000000000001</v>
      </c>
      <c r="H139" s="394">
        <f t="shared" si="65"/>
        <v>158.86000000000001</v>
      </c>
      <c r="I139" s="394">
        <f t="shared" si="65"/>
        <v>157.16999999999999</v>
      </c>
      <c r="J139" s="394">
        <f t="shared" si="65"/>
        <v>155.47999999999999</v>
      </c>
      <c r="K139" s="394">
        <f t="shared" si="65"/>
        <v>153.79</v>
      </c>
      <c r="L139" s="394">
        <f t="shared" si="65"/>
        <v>152.1</v>
      </c>
      <c r="M139" s="394">
        <f t="shared" si="66"/>
        <v>150.41</v>
      </c>
      <c r="N139" s="394">
        <f t="shared" si="66"/>
        <v>148.72</v>
      </c>
      <c r="O139" s="394">
        <f t="shared" si="66"/>
        <v>147.03</v>
      </c>
      <c r="P139" s="394">
        <f t="shared" si="66"/>
        <v>145.34</v>
      </c>
      <c r="Q139" s="394">
        <f t="shared" si="66"/>
        <v>143.65</v>
      </c>
      <c r="R139" s="394">
        <f t="shared" si="66"/>
        <v>141.96</v>
      </c>
      <c r="S139" s="394">
        <f t="shared" si="66"/>
        <v>140.27000000000001</v>
      </c>
      <c r="T139" s="394">
        <f t="shared" si="66"/>
        <v>138.58000000000001</v>
      </c>
      <c r="U139" s="394">
        <f t="shared" si="66"/>
        <v>136.88999999999999</v>
      </c>
      <c r="V139" s="394">
        <f t="shared" si="66"/>
        <v>135.19999999999999</v>
      </c>
      <c r="W139" s="394">
        <f t="shared" si="67"/>
        <v>133.51</v>
      </c>
      <c r="X139" s="394">
        <f t="shared" si="67"/>
        <v>131.82</v>
      </c>
      <c r="Y139" s="394">
        <f t="shared" si="67"/>
        <v>130.13</v>
      </c>
      <c r="Z139" s="394">
        <f t="shared" si="67"/>
        <v>128.44</v>
      </c>
      <c r="AA139" s="394">
        <f t="shared" si="67"/>
        <v>126.75</v>
      </c>
      <c r="AB139" s="394">
        <f t="shared" si="67"/>
        <v>125.06</v>
      </c>
      <c r="AC139" s="394">
        <f t="shared" si="67"/>
        <v>123.37</v>
      </c>
      <c r="AD139" s="394">
        <f t="shared" si="67"/>
        <v>121.67999999999999</v>
      </c>
      <c r="AE139" s="394">
        <f t="shared" si="67"/>
        <v>119.99000000000001</v>
      </c>
      <c r="AF139" s="394">
        <f t="shared" si="67"/>
        <v>118.30000000000001</v>
      </c>
      <c r="AG139" s="394">
        <f t="shared" si="68"/>
        <v>116.61</v>
      </c>
      <c r="AH139" s="394">
        <f t="shared" si="68"/>
        <v>114.92</v>
      </c>
      <c r="AI139" s="394">
        <f t="shared" si="68"/>
        <v>113.22999999999999</v>
      </c>
      <c r="AJ139" s="394">
        <f t="shared" si="68"/>
        <v>111.53999999999999</v>
      </c>
      <c r="AK139" s="394">
        <f t="shared" si="68"/>
        <v>109.85</v>
      </c>
      <c r="AL139" s="394">
        <f t="shared" si="68"/>
        <v>108.16</v>
      </c>
      <c r="AM139" s="394">
        <f t="shared" si="68"/>
        <v>106.47</v>
      </c>
      <c r="AN139" s="394">
        <f t="shared" si="68"/>
        <v>104.78</v>
      </c>
      <c r="AO139" s="394">
        <f t="shared" si="68"/>
        <v>103.09</v>
      </c>
      <c r="AP139" s="394">
        <f t="shared" si="68"/>
        <v>101.39999999999999</v>
      </c>
      <c r="AQ139" s="394">
        <f t="shared" si="69"/>
        <v>99.710000000000008</v>
      </c>
      <c r="AR139" s="394">
        <f t="shared" si="69"/>
        <v>98.02</v>
      </c>
      <c r="AS139" s="394">
        <f t="shared" si="69"/>
        <v>96.33</v>
      </c>
      <c r="AT139" s="394">
        <f t="shared" si="69"/>
        <v>94.64</v>
      </c>
      <c r="AU139" s="394">
        <f t="shared" si="69"/>
        <v>92.95</v>
      </c>
      <c r="AV139" s="394">
        <f t="shared" si="69"/>
        <v>91.259999999999991</v>
      </c>
      <c r="AW139" s="394">
        <f t="shared" si="69"/>
        <v>89.570000000000007</v>
      </c>
      <c r="AX139" s="394">
        <f t="shared" si="69"/>
        <v>87.88000000000001</v>
      </c>
      <c r="AY139" s="394">
        <f t="shared" si="69"/>
        <v>86.19</v>
      </c>
      <c r="AZ139" s="394">
        <f t="shared" si="69"/>
        <v>84.5</v>
      </c>
    </row>
    <row r="140" spans="1:52" s="390" customFormat="1" ht="14.1" customHeight="1" x14ac:dyDescent="0.25">
      <c r="A140" s="391"/>
      <c r="B140" s="392">
        <v>170</v>
      </c>
      <c r="C140" s="393">
        <f t="shared" si="65"/>
        <v>168.3</v>
      </c>
      <c r="D140" s="393">
        <f t="shared" si="65"/>
        <v>166.6</v>
      </c>
      <c r="E140" s="393">
        <f t="shared" si="65"/>
        <v>164.9</v>
      </c>
      <c r="F140" s="393">
        <f t="shared" si="65"/>
        <v>163.19999999999999</v>
      </c>
      <c r="G140" s="393">
        <f t="shared" si="65"/>
        <v>161.5</v>
      </c>
      <c r="H140" s="393">
        <f t="shared" si="65"/>
        <v>159.80000000000001</v>
      </c>
      <c r="I140" s="393">
        <f t="shared" si="65"/>
        <v>158.1</v>
      </c>
      <c r="J140" s="393">
        <f t="shared" si="65"/>
        <v>156.4</v>
      </c>
      <c r="K140" s="393">
        <f t="shared" si="65"/>
        <v>154.69999999999999</v>
      </c>
      <c r="L140" s="393">
        <f t="shared" si="65"/>
        <v>153</v>
      </c>
      <c r="M140" s="393">
        <f t="shared" si="66"/>
        <v>151.30000000000001</v>
      </c>
      <c r="N140" s="393">
        <f t="shared" si="66"/>
        <v>149.6</v>
      </c>
      <c r="O140" s="393">
        <f t="shared" si="66"/>
        <v>147.9</v>
      </c>
      <c r="P140" s="393">
        <f t="shared" si="66"/>
        <v>146.19999999999999</v>
      </c>
      <c r="Q140" s="393">
        <f t="shared" si="66"/>
        <v>144.5</v>
      </c>
      <c r="R140" s="393">
        <f t="shared" si="66"/>
        <v>142.80000000000001</v>
      </c>
      <c r="S140" s="393">
        <f t="shared" si="66"/>
        <v>141.1</v>
      </c>
      <c r="T140" s="393">
        <f t="shared" si="66"/>
        <v>139.4</v>
      </c>
      <c r="U140" s="393">
        <f t="shared" si="66"/>
        <v>137.69999999999999</v>
      </c>
      <c r="V140" s="393">
        <f t="shared" si="66"/>
        <v>136</v>
      </c>
      <c r="W140" s="393">
        <f t="shared" si="67"/>
        <v>134.30000000000001</v>
      </c>
      <c r="X140" s="393">
        <f t="shared" si="67"/>
        <v>132.6</v>
      </c>
      <c r="Y140" s="393">
        <f t="shared" si="67"/>
        <v>130.9</v>
      </c>
      <c r="Z140" s="393">
        <f t="shared" si="67"/>
        <v>129.19999999999999</v>
      </c>
      <c r="AA140" s="393">
        <f t="shared" si="67"/>
        <v>127.5</v>
      </c>
      <c r="AB140" s="393">
        <f t="shared" si="67"/>
        <v>125.8</v>
      </c>
      <c r="AC140" s="393">
        <f t="shared" si="67"/>
        <v>124.1</v>
      </c>
      <c r="AD140" s="393">
        <f t="shared" si="67"/>
        <v>122.4</v>
      </c>
      <c r="AE140" s="393">
        <f t="shared" si="67"/>
        <v>120.7</v>
      </c>
      <c r="AF140" s="393">
        <f t="shared" si="67"/>
        <v>119</v>
      </c>
      <c r="AG140" s="393">
        <f t="shared" si="68"/>
        <v>117.3</v>
      </c>
      <c r="AH140" s="393">
        <f t="shared" si="68"/>
        <v>115.6</v>
      </c>
      <c r="AI140" s="393">
        <f t="shared" si="68"/>
        <v>113.9</v>
      </c>
      <c r="AJ140" s="393">
        <f t="shared" si="68"/>
        <v>112.19999999999999</v>
      </c>
      <c r="AK140" s="393">
        <f t="shared" si="68"/>
        <v>110.5</v>
      </c>
      <c r="AL140" s="393">
        <f t="shared" si="68"/>
        <v>108.80000000000001</v>
      </c>
      <c r="AM140" s="393">
        <f t="shared" si="68"/>
        <v>107.1</v>
      </c>
      <c r="AN140" s="393">
        <f t="shared" si="68"/>
        <v>105.4</v>
      </c>
      <c r="AO140" s="393">
        <f t="shared" si="68"/>
        <v>103.7</v>
      </c>
      <c r="AP140" s="393">
        <f t="shared" si="68"/>
        <v>102</v>
      </c>
      <c r="AQ140" s="393">
        <f t="shared" si="69"/>
        <v>100.3</v>
      </c>
      <c r="AR140" s="393">
        <f t="shared" si="69"/>
        <v>98.600000000000009</v>
      </c>
      <c r="AS140" s="393">
        <f t="shared" si="69"/>
        <v>96.9</v>
      </c>
      <c r="AT140" s="393">
        <f t="shared" si="69"/>
        <v>95.2</v>
      </c>
      <c r="AU140" s="393">
        <f t="shared" si="69"/>
        <v>93.5</v>
      </c>
      <c r="AV140" s="393">
        <f t="shared" si="69"/>
        <v>91.8</v>
      </c>
      <c r="AW140" s="393">
        <f t="shared" si="69"/>
        <v>90.100000000000009</v>
      </c>
      <c r="AX140" s="393">
        <f t="shared" si="69"/>
        <v>88.4</v>
      </c>
      <c r="AY140" s="393">
        <f t="shared" si="69"/>
        <v>86.7</v>
      </c>
      <c r="AZ140" s="393">
        <f t="shared" si="69"/>
        <v>85</v>
      </c>
    </row>
    <row r="141" spans="1:52" s="390" customFormat="1" ht="14.1" customHeight="1" x14ac:dyDescent="0.25">
      <c r="A141" s="391"/>
      <c r="B141" s="392">
        <v>171</v>
      </c>
      <c r="C141" s="394">
        <f t="shared" ref="C141:L150" si="70">$B141-(C$2/100*$B141)</f>
        <v>169.29</v>
      </c>
      <c r="D141" s="394">
        <f t="shared" si="70"/>
        <v>167.58</v>
      </c>
      <c r="E141" s="394">
        <f t="shared" si="70"/>
        <v>165.87</v>
      </c>
      <c r="F141" s="394">
        <f t="shared" si="70"/>
        <v>164.16</v>
      </c>
      <c r="G141" s="394">
        <f t="shared" si="70"/>
        <v>162.44999999999999</v>
      </c>
      <c r="H141" s="394">
        <f t="shared" si="70"/>
        <v>160.74</v>
      </c>
      <c r="I141" s="394">
        <f t="shared" si="70"/>
        <v>159.03</v>
      </c>
      <c r="J141" s="394">
        <f t="shared" si="70"/>
        <v>157.32</v>
      </c>
      <c r="K141" s="394">
        <f t="shared" si="70"/>
        <v>155.61000000000001</v>
      </c>
      <c r="L141" s="394">
        <f t="shared" si="70"/>
        <v>153.9</v>
      </c>
      <c r="M141" s="394">
        <f t="shared" ref="M141:V150" si="71">$B141-(M$2/100*$B141)</f>
        <v>152.19</v>
      </c>
      <c r="N141" s="394">
        <f t="shared" si="71"/>
        <v>150.47999999999999</v>
      </c>
      <c r="O141" s="394">
        <f t="shared" si="71"/>
        <v>148.77000000000001</v>
      </c>
      <c r="P141" s="394">
        <f t="shared" si="71"/>
        <v>147.06</v>
      </c>
      <c r="Q141" s="394">
        <f t="shared" si="71"/>
        <v>145.35</v>
      </c>
      <c r="R141" s="394">
        <f t="shared" si="71"/>
        <v>143.63999999999999</v>
      </c>
      <c r="S141" s="394">
        <f t="shared" si="71"/>
        <v>141.93</v>
      </c>
      <c r="T141" s="394">
        <f t="shared" si="71"/>
        <v>140.22</v>
      </c>
      <c r="U141" s="394">
        <f t="shared" si="71"/>
        <v>138.51</v>
      </c>
      <c r="V141" s="394">
        <f t="shared" si="71"/>
        <v>136.80000000000001</v>
      </c>
      <c r="W141" s="394">
        <f t="shared" ref="W141:AF150" si="72">$B141-(W$2/100*$B141)</f>
        <v>135.09</v>
      </c>
      <c r="X141" s="394">
        <f t="shared" si="72"/>
        <v>133.38</v>
      </c>
      <c r="Y141" s="394">
        <f t="shared" si="72"/>
        <v>131.67000000000002</v>
      </c>
      <c r="Z141" s="394">
        <f t="shared" si="72"/>
        <v>129.96</v>
      </c>
      <c r="AA141" s="394">
        <f t="shared" si="72"/>
        <v>128.25</v>
      </c>
      <c r="AB141" s="394">
        <f t="shared" si="72"/>
        <v>126.53999999999999</v>
      </c>
      <c r="AC141" s="394">
        <f t="shared" si="72"/>
        <v>124.83</v>
      </c>
      <c r="AD141" s="394">
        <f t="shared" si="72"/>
        <v>123.12</v>
      </c>
      <c r="AE141" s="394">
        <f t="shared" si="72"/>
        <v>121.41</v>
      </c>
      <c r="AF141" s="394">
        <f t="shared" si="72"/>
        <v>119.7</v>
      </c>
      <c r="AG141" s="394">
        <f t="shared" ref="AG141:AP150" si="73">$B141-(AG$2/100*$B141)</f>
        <v>117.99000000000001</v>
      </c>
      <c r="AH141" s="394">
        <f t="shared" si="73"/>
        <v>116.28</v>
      </c>
      <c r="AI141" s="394">
        <f t="shared" si="73"/>
        <v>114.57</v>
      </c>
      <c r="AJ141" s="394">
        <f t="shared" si="73"/>
        <v>112.85999999999999</v>
      </c>
      <c r="AK141" s="394">
        <f t="shared" si="73"/>
        <v>111.15</v>
      </c>
      <c r="AL141" s="394">
        <f t="shared" si="73"/>
        <v>109.44</v>
      </c>
      <c r="AM141" s="394">
        <f t="shared" si="73"/>
        <v>107.73</v>
      </c>
      <c r="AN141" s="394">
        <f t="shared" si="73"/>
        <v>106.02</v>
      </c>
      <c r="AO141" s="394">
        <f t="shared" si="73"/>
        <v>104.31</v>
      </c>
      <c r="AP141" s="394">
        <f t="shared" si="73"/>
        <v>102.6</v>
      </c>
      <c r="AQ141" s="394">
        <f t="shared" ref="AQ141:AZ150" si="74">$B141-(AQ$2/100*$B141)</f>
        <v>100.89</v>
      </c>
      <c r="AR141" s="394">
        <f t="shared" si="74"/>
        <v>99.18</v>
      </c>
      <c r="AS141" s="394">
        <f t="shared" si="74"/>
        <v>97.47</v>
      </c>
      <c r="AT141" s="394">
        <f t="shared" si="74"/>
        <v>95.76</v>
      </c>
      <c r="AU141" s="394">
        <f t="shared" si="74"/>
        <v>94.05</v>
      </c>
      <c r="AV141" s="394">
        <f t="shared" si="74"/>
        <v>92.34</v>
      </c>
      <c r="AW141" s="394">
        <f t="shared" si="74"/>
        <v>90.63000000000001</v>
      </c>
      <c r="AX141" s="394">
        <f t="shared" si="74"/>
        <v>88.92</v>
      </c>
      <c r="AY141" s="394">
        <f t="shared" si="74"/>
        <v>87.210000000000008</v>
      </c>
      <c r="AZ141" s="394">
        <f t="shared" si="74"/>
        <v>85.5</v>
      </c>
    </row>
    <row r="142" spans="1:52" s="390" customFormat="1" ht="14.1" customHeight="1" x14ac:dyDescent="0.25">
      <c r="A142" s="391"/>
      <c r="B142" s="392">
        <v>172</v>
      </c>
      <c r="C142" s="394">
        <f t="shared" si="70"/>
        <v>170.28</v>
      </c>
      <c r="D142" s="394">
        <f t="shared" si="70"/>
        <v>168.56</v>
      </c>
      <c r="E142" s="394">
        <f t="shared" si="70"/>
        <v>166.84</v>
      </c>
      <c r="F142" s="394">
        <f t="shared" si="70"/>
        <v>165.12</v>
      </c>
      <c r="G142" s="394">
        <f t="shared" si="70"/>
        <v>163.4</v>
      </c>
      <c r="H142" s="394">
        <f t="shared" si="70"/>
        <v>161.68</v>
      </c>
      <c r="I142" s="394">
        <f t="shared" si="70"/>
        <v>159.96</v>
      </c>
      <c r="J142" s="394">
        <f t="shared" si="70"/>
        <v>158.24</v>
      </c>
      <c r="K142" s="394">
        <f t="shared" si="70"/>
        <v>156.52000000000001</v>
      </c>
      <c r="L142" s="394">
        <f t="shared" si="70"/>
        <v>154.80000000000001</v>
      </c>
      <c r="M142" s="394">
        <f t="shared" si="71"/>
        <v>153.07999999999998</v>
      </c>
      <c r="N142" s="394">
        <f t="shared" si="71"/>
        <v>151.36000000000001</v>
      </c>
      <c r="O142" s="394">
        <f t="shared" si="71"/>
        <v>149.63999999999999</v>
      </c>
      <c r="P142" s="394">
        <f t="shared" si="71"/>
        <v>147.91999999999999</v>
      </c>
      <c r="Q142" s="394">
        <f t="shared" si="71"/>
        <v>146.19999999999999</v>
      </c>
      <c r="R142" s="394">
        <f t="shared" si="71"/>
        <v>144.47999999999999</v>
      </c>
      <c r="S142" s="394">
        <f t="shared" si="71"/>
        <v>142.76</v>
      </c>
      <c r="T142" s="394">
        <f t="shared" si="71"/>
        <v>141.04</v>
      </c>
      <c r="U142" s="394">
        <f t="shared" si="71"/>
        <v>139.32</v>
      </c>
      <c r="V142" s="394">
        <f t="shared" si="71"/>
        <v>137.6</v>
      </c>
      <c r="W142" s="394">
        <f t="shared" si="72"/>
        <v>135.88</v>
      </c>
      <c r="X142" s="394">
        <f t="shared" si="72"/>
        <v>134.16</v>
      </c>
      <c r="Y142" s="394">
        <f t="shared" si="72"/>
        <v>132.44</v>
      </c>
      <c r="Z142" s="394">
        <f t="shared" si="72"/>
        <v>130.72</v>
      </c>
      <c r="AA142" s="394">
        <f t="shared" si="72"/>
        <v>129</v>
      </c>
      <c r="AB142" s="394">
        <f t="shared" si="72"/>
        <v>127.28</v>
      </c>
      <c r="AC142" s="394">
        <f t="shared" si="72"/>
        <v>125.56</v>
      </c>
      <c r="AD142" s="394">
        <f t="shared" si="72"/>
        <v>123.84</v>
      </c>
      <c r="AE142" s="394">
        <f t="shared" si="72"/>
        <v>122.12</v>
      </c>
      <c r="AF142" s="394">
        <f t="shared" si="72"/>
        <v>120.4</v>
      </c>
      <c r="AG142" s="394">
        <f t="shared" si="73"/>
        <v>118.68</v>
      </c>
      <c r="AH142" s="394">
        <f t="shared" si="73"/>
        <v>116.96000000000001</v>
      </c>
      <c r="AI142" s="394">
        <f t="shared" si="73"/>
        <v>115.24</v>
      </c>
      <c r="AJ142" s="394">
        <f t="shared" si="73"/>
        <v>113.52</v>
      </c>
      <c r="AK142" s="394">
        <f t="shared" si="73"/>
        <v>111.80000000000001</v>
      </c>
      <c r="AL142" s="394">
        <f t="shared" si="73"/>
        <v>110.08000000000001</v>
      </c>
      <c r="AM142" s="394">
        <f t="shared" si="73"/>
        <v>108.36</v>
      </c>
      <c r="AN142" s="394">
        <f t="shared" si="73"/>
        <v>106.64</v>
      </c>
      <c r="AO142" s="394">
        <f t="shared" si="73"/>
        <v>104.92</v>
      </c>
      <c r="AP142" s="394">
        <f t="shared" si="73"/>
        <v>103.2</v>
      </c>
      <c r="AQ142" s="394">
        <f t="shared" si="74"/>
        <v>101.48</v>
      </c>
      <c r="AR142" s="394">
        <f t="shared" si="74"/>
        <v>99.76</v>
      </c>
      <c r="AS142" s="394">
        <f t="shared" si="74"/>
        <v>98.04</v>
      </c>
      <c r="AT142" s="394">
        <f t="shared" si="74"/>
        <v>96.32</v>
      </c>
      <c r="AU142" s="394">
        <f t="shared" si="74"/>
        <v>94.6</v>
      </c>
      <c r="AV142" s="394">
        <f t="shared" si="74"/>
        <v>92.88</v>
      </c>
      <c r="AW142" s="394">
        <f t="shared" si="74"/>
        <v>91.160000000000011</v>
      </c>
      <c r="AX142" s="394">
        <f t="shared" si="74"/>
        <v>89.44</v>
      </c>
      <c r="AY142" s="394">
        <f t="shared" si="74"/>
        <v>87.72</v>
      </c>
      <c r="AZ142" s="394">
        <f t="shared" si="74"/>
        <v>86</v>
      </c>
    </row>
    <row r="143" spans="1:52" s="390" customFormat="1" ht="14.1" customHeight="1" x14ac:dyDescent="0.25">
      <c r="A143" s="391"/>
      <c r="B143" s="392">
        <v>173</v>
      </c>
      <c r="C143" s="394">
        <f t="shared" si="70"/>
        <v>171.27</v>
      </c>
      <c r="D143" s="394">
        <f t="shared" si="70"/>
        <v>169.54</v>
      </c>
      <c r="E143" s="394">
        <f t="shared" si="70"/>
        <v>167.81</v>
      </c>
      <c r="F143" s="394">
        <f t="shared" si="70"/>
        <v>166.08</v>
      </c>
      <c r="G143" s="394">
        <f t="shared" si="70"/>
        <v>164.35</v>
      </c>
      <c r="H143" s="394">
        <f t="shared" si="70"/>
        <v>162.62</v>
      </c>
      <c r="I143" s="394">
        <f t="shared" si="70"/>
        <v>160.88999999999999</v>
      </c>
      <c r="J143" s="394">
        <f t="shared" si="70"/>
        <v>159.16</v>
      </c>
      <c r="K143" s="394">
        <f t="shared" si="70"/>
        <v>157.43</v>
      </c>
      <c r="L143" s="394">
        <f t="shared" si="70"/>
        <v>155.69999999999999</v>
      </c>
      <c r="M143" s="394">
        <f t="shared" si="71"/>
        <v>153.97</v>
      </c>
      <c r="N143" s="394">
        <f t="shared" si="71"/>
        <v>152.24</v>
      </c>
      <c r="O143" s="394">
        <f t="shared" si="71"/>
        <v>150.51</v>
      </c>
      <c r="P143" s="394">
        <f t="shared" si="71"/>
        <v>148.78</v>
      </c>
      <c r="Q143" s="394">
        <f t="shared" si="71"/>
        <v>147.05000000000001</v>
      </c>
      <c r="R143" s="394">
        <f t="shared" si="71"/>
        <v>145.32</v>
      </c>
      <c r="S143" s="394">
        <f t="shared" si="71"/>
        <v>143.59</v>
      </c>
      <c r="T143" s="394">
        <f t="shared" si="71"/>
        <v>141.86000000000001</v>
      </c>
      <c r="U143" s="394">
        <f t="shared" si="71"/>
        <v>140.13</v>
      </c>
      <c r="V143" s="394">
        <f t="shared" si="71"/>
        <v>138.4</v>
      </c>
      <c r="W143" s="394">
        <f t="shared" si="72"/>
        <v>136.67000000000002</v>
      </c>
      <c r="X143" s="394">
        <f t="shared" si="72"/>
        <v>134.94</v>
      </c>
      <c r="Y143" s="394">
        <f t="shared" si="72"/>
        <v>133.21</v>
      </c>
      <c r="Z143" s="394">
        <f t="shared" si="72"/>
        <v>131.48000000000002</v>
      </c>
      <c r="AA143" s="394">
        <f t="shared" si="72"/>
        <v>129.75</v>
      </c>
      <c r="AB143" s="394">
        <f t="shared" si="72"/>
        <v>128.01999999999998</v>
      </c>
      <c r="AC143" s="394">
        <f t="shared" si="72"/>
        <v>126.28999999999999</v>
      </c>
      <c r="AD143" s="394">
        <f t="shared" si="72"/>
        <v>124.56</v>
      </c>
      <c r="AE143" s="394">
        <f t="shared" si="72"/>
        <v>122.83000000000001</v>
      </c>
      <c r="AF143" s="394">
        <f t="shared" si="72"/>
        <v>121.1</v>
      </c>
      <c r="AG143" s="394">
        <f t="shared" si="73"/>
        <v>119.37</v>
      </c>
      <c r="AH143" s="394">
        <f t="shared" si="73"/>
        <v>117.64</v>
      </c>
      <c r="AI143" s="394">
        <f t="shared" si="73"/>
        <v>115.91</v>
      </c>
      <c r="AJ143" s="394">
        <f t="shared" si="73"/>
        <v>114.17999999999999</v>
      </c>
      <c r="AK143" s="394">
        <f t="shared" si="73"/>
        <v>112.45</v>
      </c>
      <c r="AL143" s="394">
        <f t="shared" si="73"/>
        <v>110.72</v>
      </c>
      <c r="AM143" s="394">
        <f t="shared" si="73"/>
        <v>108.99</v>
      </c>
      <c r="AN143" s="394">
        <f t="shared" si="73"/>
        <v>107.26</v>
      </c>
      <c r="AO143" s="394">
        <f t="shared" si="73"/>
        <v>105.53</v>
      </c>
      <c r="AP143" s="394">
        <f t="shared" si="73"/>
        <v>103.8</v>
      </c>
      <c r="AQ143" s="394">
        <f t="shared" si="74"/>
        <v>102.07000000000001</v>
      </c>
      <c r="AR143" s="394">
        <f t="shared" si="74"/>
        <v>100.34</v>
      </c>
      <c r="AS143" s="394">
        <f t="shared" si="74"/>
        <v>98.61</v>
      </c>
      <c r="AT143" s="394">
        <f t="shared" si="74"/>
        <v>96.88</v>
      </c>
      <c r="AU143" s="394">
        <f t="shared" si="74"/>
        <v>95.149999999999991</v>
      </c>
      <c r="AV143" s="394">
        <f t="shared" si="74"/>
        <v>93.42</v>
      </c>
      <c r="AW143" s="394">
        <f t="shared" si="74"/>
        <v>91.69</v>
      </c>
      <c r="AX143" s="394">
        <f t="shared" si="74"/>
        <v>89.960000000000008</v>
      </c>
      <c r="AY143" s="394">
        <f t="shared" si="74"/>
        <v>88.23</v>
      </c>
      <c r="AZ143" s="394">
        <f t="shared" si="74"/>
        <v>86.5</v>
      </c>
    </row>
    <row r="144" spans="1:52" s="390" customFormat="1" ht="14.1" customHeight="1" x14ac:dyDescent="0.25">
      <c r="A144" s="391"/>
      <c r="B144" s="392">
        <v>174</v>
      </c>
      <c r="C144" s="394">
        <f t="shared" si="70"/>
        <v>172.26</v>
      </c>
      <c r="D144" s="394">
        <f t="shared" si="70"/>
        <v>170.52</v>
      </c>
      <c r="E144" s="394">
        <f t="shared" si="70"/>
        <v>168.78</v>
      </c>
      <c r="F144" s="394">
        <f t="shared" si="70"/>
        <v>167.04</v>
      </c>
      <c r="G144" s="394">
        <f t="shared" si="70"/>
        <v>165.3</v>
      </c>
      <c r="H144" s="394">
        <f t="shared" si="70"/>
        <v>163.56</v>
      </c>
      <c r="I144" s="394">
        <f t="shared" si="70"/>
        <v>161.82</v>
      </c>
      <c r="J144" s="394">
        <f t="shared" si="70"/>
        <v>160.08000000000001</v>
      </c>
      <c r="K144" s="394">
        <f t="shared" si="70"/>
        <v>158.34</v>
      </c>
      <c r="L144" s="394">
        <f t="shared" si="70"/>
        <v>156.6</v>
      </c>
      <c r="M144" s="394">
        <f t="shared" si="71"/>
        <v>154.86000000000001</v>
      </c>
      <c r="N144" s="394">
        <f t="shared" si="71"/>
        <v>153.12</v>
      </c>
      <c r="O144" s="394">
        <f t="shared" si="71"/>
        <v>151.38</v>
      </c>
      <c r="P144" s="394">
        <f t="shared" si="71"/>
        <v>149.63999999999999</v>
      </c>
      <c r="Q144" s="394">
        <f t="shared" si="71"/>
        <v>147.9</v>
      </c>
      <c r="R144" s="394">
        <f t="shared" si="71"/>
        <v>146.16</v>
      </c>
      <c r="S144" s="394">
        <f t="shared" si="71"/>
        <v>144.41999999999999</v>
      </c>
      <c r="T144" s="394">
        <f t="shared" si="71"/>
        <v>142.68</v>
      </c>
      <c r="U144" s="394">
        <f t="shared" si="71"/>
        <v>140.94</v>
      </c>
      <c r="V144" s="394">
        <f t="shared" si="71"/>
        <v>139.19999999999999</v>
      </c>
      <c r="W144" s="394">
        <f t="shared" si="72"/>
        <v>137.46</v>
      </c>
      <c r="X144" s="394">
        <f t="shared" si="72"/>
        <v>135.72</v>
      </c>
      <c r="Y144" s="394">
        <f t="shared" si="72"/>
        <v>133.97999999999999</v>
      </c>
      <c r="Z144" s="394">
        <f t="shared" si="72"/>
        <v>132.24</v>
      </c>
      <c r="AA144" s="394">
        <f t="shared" si="72"/>
        <v>130.5</v>
      </c>
      <c r="AB144" s="394">
        <f t="shared" si="72"/>
        <v>128.76</v>
      </c>
      <c r="AC144" s="394">
        <f t="shared" si="72"/>
        <v>127.02</v>
      </c>
      <c r="AD144" s="394">
        <f t="shared" si="72"/>
        <v>125.28</v>
      </c>
      <c r="AE144" s="394">
        <f t="shared" si="72"/>
        <v>123.54</v>
      </c>
      <c r="AF144" s="394">
        <f t="shared" si="72"/>
        <v>121.80000000000001</v>
      </c>
      <c r="AG144" s="394">
        <f t="shared" si="73"/>
        <v>120.06</v>
      </c>
      <c r="AH144" s="394">
        <f t="shared" si="73"/>
        <v>118.32</v>
      </c>
      <c r="AI144" s="394">
        <f t="shared" si="73"/>
        <v>116.58</v>
      </c>
      <c r="AJ144" s="394">
        <f t="shared" si="73"/>
        <v>114.84</v>
      </c>
      <c r="AK144" s="394">
        <f t="shared" si="73"/>
        <v>113.1</v>
      </c>
      <c r="AL144" s="394">
        <f t="shared" si="73"/>
        <v>111.36</v>
      </c>
      <c r="AM144" s="394">
        <f t="shared" si="73"/>
        <v>109.62</v>
      </c>
      <c r="AN144" s="394">
        <f t="shared" si="73"/>
        <v>107.88</v>
      </c>
      <c r="AO144" s="394">
        <f t="shared" si="73"/>
        <v>106.14</v>
      </c>
      <c r="AP144" s="394">
        <f t="shared" si="73"/>
        <v>104.39999999999999</v>
      </c>
      <c r="AQ144" s="394">
        <f t="shared" si="74"/>
        <v>102.66000000000001</v>
      </c>
      <c r="AR144" s="394">
        <f t="shared" si="74"/>
        <v>100.92</v>
      </c>
      <c r="AS144" s="394">
        <f t="shared" si="74"/>
        <v>99.18</v>
      </c>
      <c r="AT144" s="394">
        <f t="shared" si="74"/>
        <v>97.44</v>
      </c>
      <c r="AU144" s="394">
        <f t="shared" si="74"/>
        <v>95.7</v>
      </c>
      <c r="AV144" s="394">
        <f t="shared" si="74"/>
        <v>93.96</v>
      </c>
      <c r="AW144" s="394">
        <f t="shared" si="74"/>
        <v>92.22</v>
      </c>
      <c r="AX144" s="394">
        <f t="shared" si="74"/>
        <v>90.48</v>
      </c>
      <c r="AY144" s="394">
        <f t="shared" si="74"/>
        <v>88.74</v>
      </c>
      <c r="AZ144" s="394">
        <f t="shared" si="74"/>
        <v>87</v>
      </c>
    </row>
    <row r="145" spans="1:52" s="390" customFormat="1" ht="14.1" customHeight="1" x14ac:dyDescent="0.25">
      <c r="A145" s="391"/>
      <c r="B145" s="392">
        <v>175</v>
      </c>
      <c r="C145" s="394">
        <f t="shared" si="70"/>
        <v>173.25</v>
      </c>
      <c r="D145" s="394">
        <f t="shared" si="70"/>
        <v>171.5</v>
      </c>
      <c r="E145" s="394">
        <f t="shared" si="70"/>
        <v>169.75</v>
      </c>
      <c r="F145" s="394">
        <f t="shared" si="70"/>
        <v>168</v>
      </c>
      <c r="G145" s="394">
        <f t="shared" si="70"/>
        <v>166.25</v>
      </c>
      <c r="H145" s="394">
        <f t="shared" si="70"/>
        <v>164.5</v>
      </c>
      <c r="I145" s="394">
        <f t="shared" si="70"/>
        <v>162.75</v>
      </c>
      <c r="J145" s="394">
        <f t="shared" si="70"/>
        <v>161</v>
      </c>
      <c r="K145" s="394">
        <f t="shared" si="70"/>
        <v>159.25</v>
      </c>
      <c r="L145" s="394">
        <f t="shared" si="70"/>
        <v>157.5</v>
      </c>
      <c r="M145" s="394">
        <f t="shared" si="71"/>
        <v>155.75</v>
      </c>
      <c r="N145" s="394">
        <f t="shared" si="71"/>
        <v>154</v>
      </c>
      <c r="O145" s="394">
        <f t="shared" si="71"/>
        <v>152.25</v>
      </c>
      <c r="P145" s="394">
        <f t="shared" si="71"/>
        <v>150.5</v>
      </c>
      <c r="Q145" s="394">
        <f t="shared" si="71"/>
        <v>148.75</v>
      </c>
      <c r="R145" s="394">
        <f t="shared" si="71"/>
        <v>147</v>
      </c>
      <c r="S145" s="394">
        <f t="shared" si="71"/>
        <v>145.25</v>
      </c>
      <c r="T145" s="394">
        <f t="shared" si="71"/>
        <v>143.5</v>
      </c>
      <c r="U145" s="394">
        <f t="shared" si="71"/>
        <v>141.75</v>
      </c>
      <c r="V145" s="394">
        <f t="shared" si="71"/>
        <v>140</v>
      </c>
      <c r="W145" s="394">
        <f t="shared" si="72"/>
        <v>138.25</v>
      </c>
      <c r="X145" s="394">
        <f t="shared" si="72"/>
        <v>136.5</v>
      </c>
      <c r="Y145" s="394">
        <f t="shared" si="72"/>
        <v>134.75</v>
      </c>
      <c r="Z145" s="394">
        <f t="shared" si="72"/>
        <v>133</v>
      </c>
      <c r="AA145" s="394">
        <f t="shared" si="72"/>
        <v>131.25</v>
      </c>
      <c r="AB145" s="394">
        <f t="shared" si="72"/>
        <v>129.5</v>
      </c>
      <c r="AC145" s="394">
        <f t="shared" si="72"/>
        <v>127.75</v>
      </c>
      <c r="AD145" s="394">
        <f t="shared" si="72"/>
        <v>126</v>
      </c>
      <c r="AE145" s="394">
        <f t="shared" si="72"/>
        <v>124.25</v>
      </c>
      <c r="AF145" s="394">
        <f t="shared" si="72"/>
        <v>122.5</v>
      </c>
      <c r="AG145" s="394">
        <f t="shared" si="73"/>
        <v>120.75</v>
      </c>
      <c r="AH145" s="394">
        <f t="shared" si="73"/>
        <v>119</v>
      </c>
      <c r="AI145" s="394">
        <f t="shared" si="73"/>
        <v>117.25</v>
      </c>
      <c r="AJ145" s="394">
        <f t="shared" si="73"/>
        <v>115.5</v>
      </c>
      <c r="AK145" s="394">
        <f t="shared" si="73"/>
        <v>113.75</v>
      </c>
      <c r="AL145" s="394">
        <f t="shared" si="73"/>
        <v>112</v>
      </c>
      <c r="AM145" s="394">
        <f t="shared" si="73"/>
        <v>110.25</v>
      </c>
      <c r="AN145" s="394">
        <f t="shared" si="73"/>
        <v>108.5</v>
      </c>
      <c r="AO145" s="394">
        <f t="shared" si="73"/>
        <v>106.75</v>
      </c>
      <c r="AP145" s="394">
        <f t="shared" si="73"/>
        <v>105</v>
      </c>
      <c r="AQ145" s="394">
        <f t="shared" si="74"/>
        <v>103.25</v>
      </c>
      <c r="AR145" s="394">
        <f t="shared" si="74"/>
        <v>101.5</v>
      </c>
      <c r="AS145" s="394">
        <f t="shared" si="74"/>
        <v>99.75</v>
      </c>
      <c r="AT145" s="394">
        <f t="shared" si="74"/>
        <v>98</v>
      </c>
      <c r="AU145" s="394">
        <f t="shared" si="74"/>
        <v>96.25</v>
      </c>
      <c r="AV145" s="394">
        <f t="shared" si="74"/>
        <v>94.5</v>
      </c>
      <c r="AW145" s="394">
        <f t="shared" si="74"/>
        <v>92.75</v>
      </c>
      <c r="AX145" s="394">
        <f t="shared" si="74"/>
        <v>91</v>
      </c>
      <c r="AY145" s="394">
        <f t="shared" si="74"/>
        <v>89.25</v>
      </c>
      <c r="AZ145" s="394">
        <f t="shared" si="74"/>
        <v>87.5</v>
      </c>
    </row>
    <row r="146" spans="1:52" s="390" customFormat="1" ht="14.1" customHeight="1" x14ac:dyDescent="0.25">
      <c r="A146" s="391"/>
      <c r="B146" s="392">
        <v>176</v>
      </c>
      <c r="C146" s="394">
        <f t="shared" si="70"/>
        <v>174.24</v>
      </c>
      <c r="D146" s="394">
        <f t="shared" si="70"/>
        <v>172.48</v>
      </c>
      <c r="E146" s="394">
        <f t="shared" si="70"/>
        <v>170.72</v>
      </c>
      <c r="F146" s="394">
        <f t="shared" si="70"/>
        <v>168.96</v>
      </c>
      <c r="G146" s="394">
        <f t="shared" si="70"/>
        <v>167.2</v>
      </c>
      <c r="H146" s="394">
        <f t="shared" si="70"/>
        <v>165.44</v>
      </c>
      <c r="I146" s="394">
        <f t="shared" si="70"/>
        <v>163.68</v>
      </c>
      <c r="J146" s="394">
        <f t="shared" si="70"/>
        <v>161.91999999999999</v>
      </c>
      <c r="K146" s="394">
        <f t="shared" si="70"/>
        <v>160.16</v>
      </c>
      <c r="L146" s="394">
        <f t="shared" si="70"/>
        <v>158.4</v>
      </c>
      <c r="M146" s="394">
        <f t="shared" si="71"/>
        <v>156.63999999999999</v>
      </c>
      <c r="N146" s="394">
        <f t="shared" si="71"/>
        <v>154.88</v>
      </c>
      <c r="O146" s="394">
        <f t="shared" si="71"/>
        <v>153.12</v>
      </c>
      <c r="P146" s="394">
        <f t="shared" si="71"/>
        <v>151.36000000000001</v>
      </c>
      <c r="Q146" s="394">
        <f t="shared" si="71"/>
        <v>149.6</v>
      </c>
      <c r="R146" s="394">
        <f t="shared" si="71"/>
        <v>147.84</v>
      </c>
      <c r="S146" s="394">
        <f t="shared" si="71"/>
        <v>146.07999999999998</v>
      </c>
      <c r="T146" s="394">
        <f t="shared" si="71"/>
        <v>144.32</v>
      </c>
      <c r="U146" s="394">
        <f t="shared" si="71"/>
        <v>142.56</v>
      </c>
      <c r="V146" s="394">
        <f t="shared" si="71"/>
        <v>140.80000000000001</v>
      </c>
      <c r="W146" s="394">
        <f t="shared" si="72"/>
        <v>139.04</v>
      </c>
      <c r="X146" s="394">
        <f t="shared" si="72"/>
        <v>137.28</v>
      </c>
      <c r="Y146" s="394">
        <f t="shared" si="72"/>
        <v>135.51999999999998</v>
      </c>
      <c r="Z146" s="394">
        <f t="shared" si="72"/>
        <v>133.76</v>
      </c>
      <c r="AA146" s="394">
        <f t="shared" si="72"/>
        <v>132</v>
      </c>
      <c r="AB146" s="394">
        <f t="shared" si="72"/>
        <v>130.24</v>
      </c>
      <c r="AC146" s="394">
        <f t="shared" si="72"/>
        <v>128.47999999999999</v>
      </c>
      <c r="AD146" s="394">
        <f t="shared" si="72"/>
        <v>126.72</v>
      </c>
      <c r="AE146" s="394">
        <f t="shared" si="72"/>
        <v>124.96000000000001</v>
      </c>
      <c r="AF146" s="394">
        <f t="shared" si="72"/>
        <v>123.2</v>
      </c>
      <c r="AG146" s="394">
        <f t="shared" si="73"/>
        <v>121.44</v>
      </c>
      <c r="AH146" s="394">
        <f t="shared" si="73"/>
        <v>119.68</v>
      </c>
      <c r="AI146" s="394">
        <f t="shared" si="73"/>
        <v>117.91999999999999</v>
      </c>
      <c r="AJ146" s="394">
        <f t="shared" si="73"/>
        <v>116.16</v>
      </c>
      <c r="AK146" s="394">
        <f t="shared" si="73"/>
        <v>114.4</v>
      </c>
      <c r="AL146" s="394">
        <f t="shared" si="73"/>
        <v>112.64</v>
      </c>
      <c r="AM146" s="394">
        <f t="shared" si="73"/>
        <v>110.88</v>
      </c>
      <c r="AN146" s="394">
        <f t="shared" si="73"/>
        <v>109.12</v>
      </c>
      <c r="AO146" s="394">
        <f t="shared" si="73"/>
        <v>107.36</v>
      </c>
      <c r="AP146" s="394">
        <f t="shared" si="73"/>
        <v>105.6</v>
      </c>
      <c r="AQ146" s="394">
        <f t="shared" si="74"/>
        <v>103.84</v>
      </c>
      <c r="AR146" s="394">
        <f t="shared" si="74"/>
        <v>102.08</v>
      </c>
      <c r="AS146" s="394">
        <f t="shared" si="74"/>
        <v>100.32000000000001</v>
      </c>
      <c r="AT146" s="394">
        <f t="shared" si="74"/>
        <v>98.56</v>
      </c>
      <c r="AU146" s="394">
        <f t="shared" si="74"/>
        <v>96.8</v>
      </c>
      <c r="AV146" s="394">
        <f t="shared" si="74"/>
        <v>95.039999999999992</v>
      </c>
      <c r="AW146" s="394">
        <f t="shared" si="74"/>
        <v>93.28</v>
      </c>
      <c r="AX146" s="394">
        <f t="shared" si="74"/>
        <v>91.52000000000001</v>
      </c>
      <c r="AY146" s="394">
        <f t="shared" si="74"/>
        <v>89.76</v>
      </c>
      <c r="AZ146" s="394">
        <f t="shared" si="74"/>
        <v>88</v>
      </c>
    </row>
    <row r="147" spans="1:52" s="390" customFormat="1" ht="14.1" customHeight="1" x14ac:dyDescent="0.25">
      <c r="A147" s="391"/>
      <c r="B147" s="392">
        <v>177</v>
      </c>
      <c r="C147" s="394">
        <f t="shared" si="70"/>
        <v>175.23</v>
      </c>
      <c r="D147" s="394">
        <f t="shared" si="70"/>
        <v>173.46</v>
      </c>
      <c r="E147" s="394">
        <f t="shared" si="70"/>
        <v>171.69</v>
      </c>
      <c r="F147" s="394">
        <f t="shared" si="70"/>
        <v>169.92</v>
      </c>
      <c r="G147" s="394">
        <f t="shared" si="70"/>
        <v>168.15</v>
      </c>
      <c r="H147" s="394">
        <f t="shared" si="70"/>
        <v>166.38</v>
      </c>
      <c r="I147" s="394">
        <f t="shared" si="70"/>
        <v>164.61</v>
      </c>
      <c r="J147" s="394">
        <f t="shared" si="70"/>
        <v>162.84</v>
      </c>
      <c r="K147" s="394">
        <f t="shared" si="70"/>
        <v>161.07</v>
      </c>
      <c r="L147" s="394">
        <f t="shared" si="70"/>
        <v>159.30000000000001</v>
      </c>
      <c r="M147" s="394">
        <f t="shared" si="71"/>
        <v>157.53</v>
      </c>
      <c r="N147" s="394">
        <f t="shared" si="71"/>
        <v>155.76</v>
      </c>
      <c r="O147" s="394">
        <f t="shared" si="71"/>
        <v>153.99</v>
      </c>
      <c r="P147" s="394">
        <f t="shared" si="71"/>
        <v>152.22</v>
      </c>
      <c r="Q147" s="394">
        <f t="shared" si="71"/>
        <v>150.44999999999999</v>
      </c>
      <c r="R147" s="394">
        <f t="shared" si="71"/>
        <v>148.68</v>
      </c>
      <c r="S147" s="394">
        <f t="shared" si="71"/>
        <v>146.91</v>
      </c>
      <c r="T147" s="394">
        <f t="shared" si="71"/>
        <v>145.13999999999999</v>
      </c>
      <c r="U147" s="394">
        <f t="shared" si="71"/>
        <v>143.37</v>
      </c>
      <c r="V147" s="394">
        <f t="shared" si="71"/>
        <v>141.6</v>
      </c>
      <c r="W147" s="394">
        <f t="shared" si="72"/>
        <v>139.82999999999998</v>
      </c>
      <c r="X147" s="394">
        <f t="shared" si="72"/>
        <v>138.06</v>
      </c>
      <c r="Y147" s="394">
        <f t="shared" si="72"/>
        <v>136.29</v>
      </c>
      <c r="Z147" s="394">
        <f t="shared" si="72"/>
        <v>134.52000000000001</v>
      </c>
      <c r="AA147" s="394">
        <f t="shared" si="72"/>
        <v>132.75</v>
      </c>
      <c r="AB147" s="394">
        <f t="shared" si="72"/>
        <v>130.97999999999999</v>
      </c>
      <c r="AC147" s="394">
        <f t="shared" si="72"/>
        <v>129.20999999999998</v>
      </c>
      <c r="AD147" s="394">
        <f t="shared" si="72"/>
        <v>127.44</v>
      </c>
      <c r="AE147" s="394">
        <f t="shared" si="72"/>
        <v>125.67</v>
      </c>
      <c r="AF147" s="394">
        <f t="shared" si="72"/>
        <v>123.9</v>
      </c>
      <c r="AG147" s="394">
        <f t="shared" si="73"/>
        <v>122.13</v>
      </c>
      <c r="AH147" s="394">
        <f t="shared" si="73"/>
        <v>120.36</v>
      </c>
      <c r="AI147" s="394">
        <f t="shared" si="73"/>
        <v>118.59</v>
      </c>
      <c r="AJ147" s="394">
        <f t="shared" si="73"/>
        <v>116.82</v>
      </c>
      <c r="AK147" s="394">
        <f t="shared" si="73"/>
        <v>115.05000000000001</v>
      </c>
      <c r="AL147" s="394">
        <f t="shared" si="73"/>
        <v>113.28</v>
      </c>
      <c r="AM147" s="394">
        <f t="shared" si="73"/>
        <v>111.51</v>
      </c>
      <c r="AN147" s="394">
        <f t="shared" si="73"/>
        <v>109.74</v>
      </c>
      <c r="AO147" s="394">
        <f t="shared" si="73"/>
        <v>107.97</v>
      </c>
      <c r="AP147" s="394">
        <f t="shared" si="73"/>
        <v>106.2</v>
      </c>
      <c r="AQ147" s="394">
        <f t="shared" si="74"/>
        <v>104.43</v>
      </c>
      <c r="AR147" s="394">
        <f t="shared" si="74"/>
        <v>102.66</v>
      </c>
      <c r="AS147" s="394">
        <f t="shared" si="74"/>
        <v>100.89</v>
      </c>
      <c r="AT147" s="394">
        <f t="shared" si="74"/>
        <v>99.12</v>
      </c>
      <c r="AU147" s="394">
        <f t="shared" si="74"/>
        <v>97.35</v>
      </c>
      <c r="AV147" s="394">
        <f t="shared" si="74"/>
        <v>95.58</v>
      </c>
      <c r="AW147" s="394">
        <f t="shared" si="74"/>
        <v>93.81</v>
      </c>
      <c r="AX147" s="394">
        <f t="shared" si="74"/>
        <v>92.04</v>
      </c>
      <c r="AY147" s="394">
        <f t="shared" si="74"/>
        <v>90.27</v>
      </c>
      <c r="AZ147" s="394">
        <f t="shared" si="74"/>
        <v>88.5</v>
      </c>
    </row>
    <row r="148" spans="1:52" s="390" customFormat="1" ht="14.1" customHeight="1" x14ac:dyDescent="0.25">
      <c r="A148" s="391"/>
      <c r="B148" s="392">
        <v>178</v>
      </c>
      <c r="C148" s="394">
        <f t="shared" si="70"/>
        <v>176.22</v>
      </c>
      <c r="D148" s="394">
        <f t="shared" si="70"/>
        <v>174.44</v>
      </c>
      <c r="E148" s="394">
        <f t="shared" si="70"/>
        <v>172.66</v>
      </c>
      <c r="F148" s="394">
        <f t="shared" si="70"/>
        <v>170.88</v>
      </c>
      <c r="G148" s="394">
        <f t="shared" si="70"/>
        <v>169.1</v>
      </c>
      <c r="H148" s="394">
        <f t="shared" si="70"/>
        <v>167.32</v>
      </c>
      <c r="I148" s="394">
        <f t="shared" si="70"/>
        <v>165.54</v>
      </c>
      <c r="J148" s="394">
        <f t="shared" si="70"/>
        <v>163.76</v>
      </c>
      <c r="K148" s="394">
        <f t="shared" si="70"/>
        <v>161.97999999999999</v>
      </c>
      <c r="L148" s="394">
        <f t="shared" si="70"/>
        <v>160.19999999999999</v>
      </c>
      <c r="M148" s="394">
        <f t="shared" si="71"/>
        <v>158.41999999999999</v>
      </c>
      <c r="N148" s="394">
        <f t="shared" si="71"/>
        <v>156.63999999999999</v>
      </c>
      <c r="O148" s="394">
        <f t="shared" si="71"/>
        <v>154.86000000000001</v>
      </c>
      <c r="P148" s="394">
        <f t="shared" si="71"/>
        <v>153.07999999999998</v>
      </c>
      <c r="Q148" s="394">
        <f t="shared" si="71"/>
        <v>151.30000000000001</v>
      </c>
      <c r="R148" s="394">
        <f t="shared" si="71"/>
        <v>149.52000000000001</v>
      </c>
      <c r="S148" s="394">
        <f t="shared" si="71"/>
        <v>147.74</v>
      </c>
      <c r="T148" s="394">
        <f t="shared" si="71"/>
        <v>145.96</v>
      </c>
      <c r="U148" s="394">
        <f t="shared" si="71"/>
        <v>144.18</v>
      </c>
      <c r="V148" s="394">
        <f t="shared" si="71"/>
        <v>142.4</v>
      </c>
      <c r="W148" s="394">
        <f t="shared" si="72"/>
        <v>140.62</v>
      </c>
      <c r="X148" s="394">
        <f t="shared" si="72"/>
        <v>138.84</v>
      </c>
      <c r="Y148" s="394">
        <f t="shared" si="72"/>
        <v>137.06</v>
      </c>
      <c r="Z148" s="394">
        <f t="shared" si="72"/>
        <v>135.28</v>
      </c>
      <c r="AA148" s="394">
        <f t="shared" si="72"/>
        <v>133.5</v>
      </c>
      <c r="AB148" s="394">
        <f t="shared" si="72"/>
        <v>131.72</v>
      </c>
      <c r="AC148" s="394">
        <f t="shared" si="72"/>
        <v>129.94</v>
      </c>
      <c r="AD148" s="394">
        <f t="shared" si="72"/>
        <v>128.16</v>
      </c>
      <c r="AE148" s="394">
        <f t="shared" si="72"/>
        <v>126.38</v>
      </c>
      <c r="AF148" s="394">
        <f t="shared" si="72"/>
        <v>124.6</v>
      </c>
      <c r="AG148" s="394">
        <f t="shared" si="73"/>
        <v>122.82</v>
      </c>
      <c r="AH148" s="394">
        <f t="shared" si="73"/>
        <v>121.03999999999999</v>
      </c>
      <c r="AI148" s="394">
        <f t="shared" si="73"/>
        <v>119.25999999999999</v>
      </c>
      <c r="AJ148" s="394">
        <f t="shared" si="73"/>
        <v>117.47999999999999</v>
      </c>
      <c r="AK148" s="394">
        <f t="shared" si="73"/>
        <v>115.7</v>
      </c>
      <c r="AL148" s="394">
        <f t="shared" si="73"/>
        <v>113.92</v>
      </c>
      <c r="AM148" s="394">
        <f t="shared" si="73"/>
        <v>112.14</v>
      </c>
      <c r="AN148" s="394">
        <f t="shared" si="73"/>
        <v>110.36</v>
      </c>
      <c r="AO148" s="394">
        <f t="shared" si="73"/>
        <v>108.58</v>
      </c>
      <c r="AP148" s="394">
        <f t="shared" si="73"/>
        <v>106.8</v>
      </c>
      <c r="AQ148" s="394">
        <f t="shared" si="74"/>
        <v>105.02000000000001</v>
      </c>
      <c r="AR148" s="394">
        <f t="shared" si="74"/>
        <v>103.24000000000001</v>
      </c>
      <c r="AS148" s="394">
        <f t="shared" si="74"/>
        <v>101.46000000000001</v>
      </c>
      <c r="AT148" s="394">
        <f t="shared" si="74"/>
        <v>99.679999999999993</v>
      </c>
      <c r="AU148" s="394">
        <f t="shared" si="74"/>
        <v>97.899999999999991</v>
      </c>
      <c r="AV148" s="394">
        <f t="shared" si="74"/>
        <v>96.11999999999999</v>
      </c>
      <c r="AW148" s="394">
        <f t="shared" si="74"/>
        <v>94.34</v>
      </c>
      <c r="AX148" s="394">
        <f t="shared" si="74"/>
        <v>92.56</v>
      </c>
      <c r="AY148" s="394">
        <f t="shared" si="74"/>
        <v>90.78</v>
      </c>
      <c r="AZ148" s="394">
        <f t="shared" si="74"/>
        <v>89</v>
      </c>
    </row>
    <row r="149" spans="1:52" s="390" customFormat="1" ht="14.1" customHeight="1" x14ac:dyDescent="0.25">
      <c r="A149" s="391"/>
      <c r="B149" s="392">
        <v>179</v>
      </c>
      <c r="C149" s="394">
        <f t="shared" si="70"/>
        <v>177.21</v>
      </c>
      <c r="D149" s="394">
        <f t="shared" si="70"/>
        <v>175.42</v>
      </c>
      <c r="E149" s="394">
        <f t="shared" si="70"/>
        <v>173.63</v>
      </c>
      <c r="F149" s="394">
        <f t="shared" si="70"/>
        <v>171.84</v>
      </c>
      <c r="G149" s="394">
        <f t="shared" si="70"/>
        <v>170.05</v>
      </c>
      <c r="H149" s="394">
        <f t="shared" si="70"/>
        <v>168.26</v>
      </c>
      <c r="I149" s="394">
        <f t="shared" si="70"/>
        <v>166.47</v>
      </c>
      <c r="J149" s="394">
        <f t="shared" si="70"/>
        <v>164.68</v>
      </c>
      <c r="K149" s="394">
        <f t="shared" si="70"/>
        <v>162.88999999999999</v>
      </c>
      <c r="L149" s="394">
        <f t="shared" si="70"/>
        <v>161.1</v>
      </c>
      <c r="M149" s="394">
        <f t="shared" si="71"/>
        <v>159.31</v>
      </c>
      <c r="N149" s="394">
        <f t="shared" si="71"/>
        <v>157.52000000000001</v>
      </c>
      <c r="O149" s="394">
        <f t="shared" si="71"/>
        <v>155.72999999999999</v>
      </c>
      <c r="P149" s="394">
        <f t="shared" si="71"/>
        <v>153.94</v>
      </c>
      <c r="Q149" s="394">
        <f t="shared" si="71"/>
        <v>152.15</v>
      </c>
      <c r="R149" s="394">
        <f t="shared" si="71"/>
        <v>150.36000000000001</v>
      </c>
      <c r="S149" s="394">
        <f t="shared" si="71"/>
        <v>148.57</v>
      </c>
      <c r="T149" s="394">
        <f t="shared" si="71"/>
        <v>146.78</v>
      </c>
      <c r="U149" s="394">
        <f t="shared" si="71"/>
        <v>144.99</v>
      </c>
      <c r="V149" s="394">
        <f t="shared" si="71"/>
        <v>143.19999999999999</v>
      </c>
      <c r="W149" s="394">
        <f t="shared" si="72"/>
        <v>141.41</v>
      </c>
      <c r="X149" s="394">
        <f t="shared" si="72"/>
        <v>139.62</v>
      </c>
      <c r="Y149" s="394">
        <f t="shared" si="72"/>
        <v>137.82999999999998</v>
      </c>
      <c r="Z149" s="394">
        <f t="shared" si="72"/>
        <v>136.04</v>
      </c>
      <c r="AA149" s="394">
        <f t="shared" si="72"/>
        <v>134.25</v>
      </c>
      <c r="AB149" s="394">
        <f t="shared" si="72"/>
        <v>132.46</v>
      </c>
      <c r="AC149" s="394">
        <f t="shared" si="72"/>
        <v>130.66999999999999</v>
      </c>
      <c r="AD149" s="394">
        <f t="shared" si="72"/>
        <v>128.88</v>
      </c>
      <c r="AE149" s="394">
        <f t="shared" si="72"/>
        <v>127.09</v>
      </c>
      <c r="AF149" s="394">
        <f t="shared" si="72"/>
        <v>125.30000000000001</v>
      </c>
      <c r="AG149" s="394">
        <f t="shared" si="73"/>
        <v>123.50999999999999</v>
      </c>
      <c r="AH149" s="394">
        <f t="shared" si="73"/>
        <v>121.72</v>
      </c>
      <c r="AI149" s="394">
        <f t="shared" si="73"/>
        <v>119.93</v>
      </c>
      <c r="AJ149" s="394">
        <f t="shared" si="73"/>
        <v>118.13999999999999</v>
      </c>
      <c r="AK149" s="394">
        <f t="shared" si="73"/>
        <v>116.35</v>
      </c>
      <c r="AL149" s="394">
        <f t="shared" si="73"/>
        <v>114.56</v>
      </c>
      <c r="AM149" s="394">
        <f t="shared" si="73"/>
        <v>112.77</v>
      </c>
      <c r="AN149" s="394">
        <f t="shared" si="73"/>
        <v>110.98</v>
      </c>
      <c r="AO149" s="394">
        <f t="shared" si="73"/>
        <v>109.19</v>
      </c>
      <c r="AP149" s="394">
        <f t="shared" si="73"/>
        <v>107.39999999999999</v>
      </c>
      <c r="AQ149" s="394">
        <f t="shared" si="74"/>
        <v>105.61</v>
      </c>
      <c r="AR149" s="394">
        <f t="shared" si="74"/>
        <v>103.82000000000001</v>
      </c>
      <c r="AS149" s="394">
        <f t="shared" si="74"/>
        <v>102.03</v>
      </c>
      <c r="AT149" s="394">
        <f t="shared" si="74"/>
        <v>100.24</v>
      </c>
      <c r="AU149" s="394">
        <f t="shared" si="74"/>
        <v>98.45</v>
      </c>
      <c r="AV149" s="394">
        <f t="shared" si="74"/>
        <v>96.66</v>
      </c>
      <c r="AW149" s="394">
        <f t="shared" si="74"/>
        <v>94.87</v>
      </c>
      <c r="AX149" s="394">
        <f t="shared" si="74"/>
        <v>93.08</v>
      </c>
      <c r="AY149" s="394">
        <f t="shared" si="74"/>
        <v>91.29</v>
      </c>
      <c r="AZ149" s="394">
        <f t="shared" si="74"/>
        <v>89.5</v>
      </c>
    </row>
    <row r="150" spans="1:52" s="390" customFormat="1" ht="14.1" customHeight="1" x14ac:dyDescent="0.25">
      <c r="A150" s="391"/>
      <c r="B150" s="392">
        <v>180</v>
      </c>
      <c r="C150" s="393">
        <f t="shared" si="70"/>
        <v>178.2</v>
      </c>
      <c r="D150" s="393">
        <f t="shared" si="70"/>
        <v>176.4</v>
      </c>
      <c r="E150" s="393">
        <f t="shared" si="70"/>
        <v>174.6</v>
      </c>
      <c r="F150" s="393">
        <f t="shared" si="70"/>
        <v>172.8</v>
      </c>
      <c r="G150" s="393">
        <f t="shared" si="70"/>
        <v>171</v>
      </c>
      <c r="H150" s="393">
        <f t="shared" si="70"/>
        <v>169.2</v>
      </c>
      <c r="I150" s="393">
        <f t="shared" si="70"/>
        <v>167.4</v>
      </c>
      <c r="J150" s="393">
        <f t="shared" si="70"/>
        <v>165.6</v>
      </c>
      <c r="K150" s="393">
        <f t="shared" si="70"/>
        <v>163.80000000000001</v>
      </c>
      <c r="L150" s="393">
        <f t="shared" si="70"/>
        <v>162</v>
      </c>
      <c r="M150" s="393">
        <f t="shared" si="71"/>
        <v>160.19999999999999</v>
      </c>
      <c r="N150" s="393">
        <f t="shared" si="71"/>
        <v>158.4</v>
      </c>
      <c r="O150" s="393">
        <f t="shared" si="71"/>
        <v>156.6</v>
      </c>
      <c r="P150" s="393">
        <f t="shared" si="71"/>
        <v>154.80000000000001</v>
      </c>
      <c r="Q150" s="393">
        <f t="shared" si="71"/>
        <v>153</v>
      </c>
      <c r="R150" s="393">
        <f t="shared" si="71"/>
        <v>151.19999999999999</v>
      </c>
      <c r="S150" s="393">
        <f t="shared" si="71"/>
        <v>149.4</v>
      </c>
      <c r="T150" s="393">
        <f t="shared" si="71"/>
        <v>147.6</v>
      </c>
      <c r="U150" s="393">
        <f t="shared" si="71"/>
        <v>145.80000000000001</v>
      </c>
      <c r="V150" s="393">
        <f t="shared" si="71"/>
        <v>144</v>
      </c>
      <c r="W150" s="393">
        <f t="shared" si="72"/>
        <v>142.19999999999999</v>
      </c>
      <c r="X150" s="393">
        <f t="shared" si="72"/>
        <v>140.4</v>
      </c>
      <c r="Y150" s="393">
        <f t="shared" si="72"/>
        <v>138.6</v>
      </c>
      <c r="Z150" s="393">
        <f t="shared" si="72"/>
        <v>136.80000000000001</v>
      </c>
      <c r="AA150" s="393">
        <f t="shared" si="72"/>
        <v>135</v>
      </c>
      <c r="AB150" s="393">
        <f t="shared" si="72"/>
        <v>133.19999999999999</v>
      </c>
      <c r="AC150" s="393">
        <f t="shared" si="72"/>
        <v>131.4</v>
      </c>
      <c r="AD150" s="393">
        <f t="shared" si="72"/>
        <v>129.6</v>
      </c>
      <c r="AE150" s="393">
        <f t="shared" si="72"/>
        <v>127.80000000000001</v>
      </c>
      <c r="AF150" s="393">
        <f t="shared" si="72"/>
        <v>126</v>
      </c>
      <c r="AG150" s="393">
        <f t="shared" si="73"/>
        <v>124.2</v>
      </c>
      <c r="AH150" s="393">
        <f t="shared" si="73"/>
        <v>122.4</v>
      </c>
      <c r="AI150" s="393">
        <f t="shared" si="73"/>
        <v>120.6</v>
      </c>
      <c r="AJ150" s="393">
        <f t="shared" si="73"/>
        <v>118.8</v>
      </c>
      <c r="AK150" s="393">
        <f t="shared" si="73"/>
        <v>117</v>
      </c>
      <c r="AL150" s="393">
        <f t="shared" si="73"/>
        <v>115.2</v>
      </c>
      <c r="AM150" s="393">
        <f t="shared" si="73"/>
        <v>113.4</v>
      </c>
      <c r="AN150" s="393">
        <f t="shared" si="73"/>
        <v>111.6</v>
      </c>
      <c r="AO150" s="393">
        <f t="shared" si="73"/>
        <v>109.8</v>
      </c>
      <c r="AP150" s="393">
        <f t="shared" si="73"/>
        <v>108</v>
      </c>
      <c r="AQ150" s="393">
        <f t="shared" si="74"/>
        <v>106.2</v>
      </c>
      <c r="AR150" s="393">
        <f t="shared" si="74"/>
        <v>104.4</v>
      </c>
      <c r="AS150" s="393">
        <f t="shared" si="74"/>
        <v>102.6</v>
      </c>
      <c r="AT150" s="393">
        <f t="shared" si="74"/>
        <v>100.8</v>
      </c>
      <c r="AU150" s="393">
        <f t="shared" si="74"/>
        <v>99</v>
      </c>
      <c r="AV150" s="393">
        <f t="shared" si="74"/>
        <v>97.2</v>
      </c>
      <c r="AW150" s="393">
        <f t="shared" si="74"/>
        <v>95.4</v>
      </c>
      <c r="AX150" s="393">
        <f t="shared" si="74"/>
        <v>93.600000000000009</v>
      </c>
      <c r="AY150" s="393">
        <f t="shared" si="74"/>
        <v>91.8</v>
      </c>
      <c r="AZ150" s="393">
        <f t="shared" si="74"/>
        <v>90</v>
      </c>
    </row>
    <row r="151" spans="1:52" s="390" customFormat="1" ht="14.1" customHeight="1" x14ac:dyDescent="0.25">
      <c r="A151" s="391"/>
      <c r="B151" s="392">
        <v>181</v>
      </c>
      <c r="C151" s="394">
        <f t="shared" ref="C151:L160" si="75">$B151-(C$2/100*$B151)</f>
        <v>179.19</v>
      </c>
      <c r="D151" s="394">
        <f t="shared" si="75"/>
        <v>177.38</v>
      </c>
      <c r="E151" s="394">
        <f t="shared" si="75"/>
        <v>175.57</v>
      </c>
      <c r="F151" s="394">
        <f t="shared" si="75"/>
        <v>173.76</v>
      </c>
      <c r="G151" s="394">
        <f t="shared" si="75"/>
        <v>171.95</v>
      </c>
      <c r="H151" s="394">
        <f t="shared" si="75"/>
        <v>170.14</v>
      </c>
      <c r="I151" s="394">
        <f t="shared" si="75"/>
        <v>168.32999999999998</v>
      </c>
      <c r="J151" s="394">
        <f t="shared" si="75"/>
        <v>166.52</v>
      </c>
      <c r="K151" s="394">
        <f t="shared" si="75"/>
        <v>164.71</v>
      </c>
      <c r="L151" s="394">
        <f t="shared" si="75"/>
        <v>162.9</v>
      </c>
      <c r="M151" s="394">
        <f t="shared" ref="M151:V160" si="76">$B151-(M$2/100*$B151)</f>
        <v>161.09</v>
      </c>
      <c r="N151" s="394">
        <f t="shared" si="76"/>
        <v>159.28</v>
      </c>
      <c r="O151" s="394">
        <f t="shared" si="76"/>
        <v>157.47</v>
      </c>
      <c r="P151" s="394">
        <f t="shared" si="76"/>
        <v>155.66</v>
      </c>
      <c r="Q151" s="394">
        <f t="shared" si="76"/>
        <v>153.85</v>
      </c>
      <c r="R151" s="394">
        <f t="shared" si="76"/>
        <v>152.04</v>
      </c>
      <c r="S151" s="394">
        <f t="shared" si="76"/>
        <v>150.22999999999999</v>
      </c>
      <c r="T151" s="394">
        <f t="shared" si="76"/>
        <v>148.42000000000002</v>
      </c>
      <c r="U151" s="394">
        <f t="shared" si="76"/>
        <v>146.61000000000001</v>
      </c>
      <c r="V151" s="394">
        <f t="shared" si="76"/>
        <v>144.80000000000001</v>
      </c>
      <c r="W151" s="394">
        <f t="shared" ref="W151:AF160" si="77">$B151-(W$2/100*$B151)</f>
        <v>142.99</v>
      </c>
      <c r="X151" s="394">
        <f t="shared" si="77"/>
        <v>141.18</v>
      </c>
      <c r="Y151" s="394">
        <f t="shared" si="77"/>
        <v>139.37</v>
      </c>
      <c r="Z151" s="394">
        <f t="shared" si="77"/>
        <v>137.56</v>
      </c>
      <c r="AA151" s="394">
        <f t="shared" si="77"/>
        <v>135.75</v>
      </c>
      <c r="AB151" s="394">
        <f t="shared" si="77"/>
        <v>133.94</v>
      </c>
      <c r="AC151" s="394">
        <f t="shared" si="77"/>
        <v>132.13</v>
      </c>
      <c r="AD151" s="394">
        <f t="shared" si="77"/>
        <v>130.32</v>
      </c>
      <c r="AE151" s="394">
        <f t="shared" si="77"/>
        <v>128.51</v>
      </c>
      <c r="AF151" s="394">
        <f t="shared" si="77"/>
        <v>126.7</v>
      </c>
      <c r="AG151" s="394">
        <f t="shared" ref="AG151:AP160" si="78">$B151-(AG$2/100*$B151)</f>
        <v>124.89</v>
      </c>
      <c r="AH151" s="394">
        <f t="shared" si="78"/>
        <v>123.08</v>
      </c>
      <c r="AI151" s="394">
        <f t="shared" si="78"/>
        <v>121.27</v>
      </c>
      <c r="AJ151" s="394">
        <f t="shared" si="78"/>
        <v>119.46</v>
      </c>
      <c r="AK151" s="394">
        <f t="shared" si="78"/>
        <v>117.65</v>
      </c>
      <c r="AL151" s="394">
        <f t="shared" si="78"/>
        <v>115.84</v>
      </c>
      <c r="AM151" s="394">
        <f t="shared" si="78"/>
        <v>114.03</v>
      </c>
      <c r="AN151" s="394">
        <f t="shared" si="78"/>
        <v>112.22</v>
      </c>
      <c r="AO151" s="394">
        <f t="shared" si="78"/>
        <v>110.41</v>
      </c>
      <c r="AP151" s="394">
        <f t="shared" si="78"/>
        <v>108.6</v>
      </c>
      <c r="AQ151" s="394">
        <f t="shared" ref="AQ151:AZ160" si="79">$B151-(AQ$2/100*$B151)</f>
        <v>106.79</v>
      </c>
      <c r="AR151" s="394">
        <f t="shared" si="79"/>
        <v>104.98</v>
      </c>
      <c r="AS151" s="394">
        <f t="shared" si="79"/>
        <v>103.17</v>
      </c>
      <c r="AT151" s="394">
        <f t="shared" si="79"/>
        <v>101.36</v>
      </c>
      <c r="AU151" s="394">
        <f t="shared" si="79"/>
        <v>99.55</v>
      </c>
      <c r="AV151" s="394">
        <f t="shared" si="79"/>
        <v>97.74</v>
      </c>
      <c r="AW151" s="394">
        <f t="shared" si="79"/>
        <v>95.93</v>
      </c>
      <c r="AX151" s="394">
        <f t="shared" si="79"/>
        <v>94.12</v>
      </c>
      <c r="AY151" s="394">
        <f t="shared" si="79"/>
        <v>92.31</v>
      </c>
      <c r="AZ151" s="394">
        <f t="shared" si="79"/>
        <v>90.5</v>
      </c>
    </row>
    <row r="152" spans="1:52" s="390" customFormat="1" ht="14.1" customHeight="1" x14ac:dyDescent="0.25">
      <c r="A152" s="391"/>
      <c r="B152" s="392">
        <v>182</v>
      </c>
      <c r="C152" s="394">
        <f t="shared" si="75"/>
        <v>180.18</v>
      </c>
      <c r="D152" s="394">
        <f t="shared" si="75"/>
        <v>178.36</v>
      </c>
      <c r="E152" s="394">
        <f t="shared" si="75"/>
        <v>176.54</v>
      </c>
      <c r="F152" s="394">
        <f t="shared" si="75"/>
        <v>174.72</v>
      </c>
      <c r="G152" s="394">
        <f t="shared" si="75"/>
        <v>172.9</v>
      </c>
      <c r="H152" s="394">
        <f t="shared" si="75"/>
        <v>171.08</v>
      </c>
      <c r="I152" s="394">
        <f t="shared" si="75"/>
        <v>169.26</v>
      </c>
      <c r="J152" s="394">
        <f t="shared" si="75"/>
        <v>167.44</v>
      </c>
      <c r="K152" s="394">
        <f t="shared" si="75"/>
        <v>165.62</v>
      </c>
      <c r="L152" s="394">
        <f t="shared" si="75"/>
        <v>163.80000000000001</v>
      </c>
      <c r="M152" s="394">
        <f t="shared" si="76"/>
        <v>161.97999999999999</v>
      </c>
      <c r="N152" s="394">
        <f t="shared" si="76"/>
        <v>160.16</v>
      </c>
      <c r="O152" s="394">
        <f t="shared" si="76"/>
        <v>158.34</v>
      </c>
      <c r="P152" s="394">
        <f t="shared" si="76"/>
        <v>156.51999999999998</v>
      </c>
      <c r="Q152" s="394">
        <f t="shared" si="76"/>
        <v>154.69999999999999</v>
      </c>
      <c r="R152" s="394">
        <f t="shared" si="76"/>
        <v>152.88</v>
      </c>
      <c r="S152" s="394">
        <f t="shared" si="76"/>
        <v>151.06</v>
      </c>
      <c r="T152" s="394">
        <f t="shared" si="76"/>
        <v>149.24</v>
      </c>
      <c r="U152" s="394">
        <f t="shared" si="76"/>
        <v>147.42000000000002</v>
      </c>
      <c r="V152" s="394">
        <f t="shared" si="76"/>
        <v>145.6</v>
      </c>
      <c r="W152" s="394">
        <f t="shared" si="77"/>
        <v>143.78</v>
      </c>
      <c r="X152" s="394">
        <f t="shared" si="77"/>
        <v>141.96</v>
      </c>
      <c r="Y152" s="394">
        <f t="shared" si="77"/>
        <v>140.13999999999999</v>
      </c>
      <c r="Z152" s="394">
        <f t="shared" si="77"/>
        <v>138.32</v>
      </c>
      <c r="AA152" s="394">
        <f t="shared" si="77"/>
        <v>136.5</v>
      </c>
      <c r="AB152" s="394">
        <f t="shared" si="77"/>
        <v>134.68</v>
      </c>
      <c r="AC152" s="394">
        <f t="shared" si="77"/>
        <v>132.86000000000001</v>
      </c>
      <c r="AD152" s="394">
        <f t="shared" si="77"/>
        <v>131.04</v>
      </c>
      <c r="AE152" s="394">
        <f t="shared" si="77"/>
        <v>129.22</v>
      </c>
      <c r="AF152" s="394">
        <f t="shared" si="77"/>
        <v>127.4</v>
      </c>
      <c r="AG152" s="394">
        <f t="shared" si="78"/>
        <v>125.58</v>
      </c>
      <c r="AH152" s="394">
        <f t="shared" si="78"/>
        <v>123.75999999999999</v>
      </c>
      <c r="AI152" s="394">
        <f t="shared" si="78"/>
        <v>121.94</v>
      </c>
      <c r="AJ152" s="394">
        <f t="shared" si="78"/>
        <v>120.12</v>
      </c>
      <c r="AK152" s="394">
        <f t="shared" si="78"/>
        <v>118.30000000000001</v>
      </c>
      <c r="AL152" s="394">
        <f t="shared" si="78"/>
        <v>116.48</v>
      </c>
      <c r="AM152" s="394">
        <f t="shared" si="78"/>
        <v>114.66</v>
      </c>
      <c r="AN152" s="394">
        <f t="shared" si="78"/>
        <v>112.84</v>
      </c>
      <c r="AO152" s="394">
        <f t="shared" si="78"/>
        <v>111.02</v>
      </c>
      <c r="AP152" s="394">
        <f t="shared" si="78"/>
        <v>109.2</v>
      </c>
      <c r="AQ152" s="394">
        <f t="shared" si="79"/>
        <v>107.38000000000001</v>
      </c>
      <c r="AR152" s="394">
        <f t="shared" si="79"/>
        <v>105.56</v>
      </c>
      <c r="AS152" s="394">
        <f t="shared" si="79"/>
        <v>103.74</v>
      </c>
      <c r="AT152" s="394">
        <f t="shared" si="79"/>
        <v>101.92</v>
      </c>
      <c r="AU152" s="394">
        <f t="shared" si="79"/>
        <v>100.1</v>
      </c>
      <c r="AV152" s="394">
        <f t="shared" si="79"/>
        <v>98.28</v>
      </c>
      <c r="AW152" s="394">
        <f t="shared" si="79"/>
        <v>96.460000000000008</v>
      </c>
      <c r="AX152" s="394">
        <f t="shared" si="79"/>
        <v>94.64</v>
      </c>
      <c r="AY152" s="394">
        <f t="shared" si="79"/>
        <v>92.820000000000007</v>
      </c>
      <c r="AZ152" s="394">
        <f t="shared" si="79"/>
        <v>91</v>
      </c>
    </row>
    <row r="153" spans="1:52" s="390" customFormat="1" ht="14.1" customHeight="1" x14ac:dyDescent="0.25">
      <c r="A153" s="391"/>
      <c r="B153" s="392">
        <v>183</v>
      </c>
      <c r="C153" s="394">
        <f t="shared" si="75"/>
        <v>181.17</v>
      </c>
      <c r="D153" s="394">
        <f t="shared" si="75"/>
        <v>179.34</v>
      </c>
      <c r="E153" s="394">
        <f t="shared" si="75"/>
        <v>177.51</v>
      </c>
      <c r="F153" s="394">
        <f t="shared" si="75"/>
        <v>175.68</v>
      </c>
      <c r="G153" s="394">
        <f t="shared" si="75"/>
        <v>173.85</v>
      </c>
      <c r="H153" s="394">
        <f t="shared" si="75"/>
        <v>172.02</v>
      </c>
      <c r="I153" s="394">
        <f t="shared" si="75"/>
        <v>170.19</v>
      </c>
      <c r="J153" s="394">
        <f t="shared" si="75"/>
        <v>168.36</v>
      </c>
      <c r="K153" s="394">
        <f t="shared" si="75"/>
        <v>166.53</v>
      </c>
      <c r="L153" s="394">
        <f t="shared" si="75"/>
        <v>164.7</v>
      </c>
      <c r="M153" s="394">
        <f t="shared" si="76"/>
        <v>162.87</v>
      </c>
      <c r="N153" s="394">
        <f t="shared" si="76"/>
        <v>161.04</v>
      </c>
      <c r="O153" s="394">
        <f t="shared" si="76"/>
        <v>159.21</v>
      </c>
      <c r="P153" s="394">
        <f t="shared" si="76"/>
        <v>157.38</v>
      </c>
      <c r="Q153" s="394">
        <f t="shared" si="76"/>
        <v>155.55000000000001</v>
      </c>
      <c r="R153" s="394">
        <f t="shared" si="76"/>
        <v>153.72</v>
      </c>
      <c r="S153" s="394">
        <f t="shared" si="76"/>
        <v>151.88999999999999</v>
      </c>
      <c r="T153" s="394">
        <f t="shared" si="76"/>
        <v>150.06</v>
      </c>
      <c r="U153" s="394">
        <f t="shared" si="76"/>
        <v>148.22999999999999</v>
      </c>
      <c r="V153" s="394">
        <f t="shared" si="76"/>
        <v>146.4</v>
      </c>
      <c r="W153" s="394">
        <f t="shared" si="77"/>
        <v>144.57</v>
      </c>
      <c r="X153" s="394">
        <f t="shared" si="77"/>
        <v>142.74</v>
      </c>
      <c r="Y153" s="394">
        <f t="shared" si="77"/>
        <v>140.91</v>
      </c>
      <c r="Z153" s="394">
        <f t="shared" si="77"/>
        <v>139.07999999999998</v>
      </c>
      <c r="AA153" s="394">
        <f t="shared" si="77"/>
        <v>137.25</v>
      </c>
      <c r="AB153" s="394">
        <f t="shared" si="77"/>
        <v>135.42000000000002</v>
      </c>
      <c r="AC153" s="394">
        <f t="shared" si="77"/>
        <v>133.59</v>
      </c>
      <c r="AD153" s="394">
        <f t="shared" si="77"/>
        <v>131.76</v>
      </c>
      <c r="AE153" s="394">
        <f t="shared" si="77"/>
        <v>129.93</v>
      </c>
      <c r="AF153" s="394">
        <f t="shared" si="77"/>
        <v>128.1</v>
      </c>
      <c r="AG153" s="394">
        <f t="shared" si="78"/>
        <v>126.27000000000001</v>
      </c>
      <c r="AH153" s="394">
        <f t="shared" si="78"/>
        <v>124.44</v>
      </c>
      <c r="AI153" s="394">
        <f t="shared" si="78"/>
        <v>122.61</v>
      </c>
      <c r="AJ153" s="394">
        <f t="shared" si="78"/>
        <v>120.78</v>
      </c>
      <c r="AK153" s="394">
        <f t="shared" si="78"/>
        <v>118.95</v>
      </c>
      <c r="AL153" s="394">
        <f t="shared" si="78"/>
        <v>117.12</v>
      </c>
      <c r="AM153" s="394">
        <f t="shared" si="78"/>
        <v>115.29</v>
      </c>
      <c r="AN153" s="394">
        <f t="shared" si="78"/>
        <v>113.46</v>
      </c>
      <c r="AO153" s="394">
        <f t="shared" si="78"/>
        <v>111.63</v>
      </c>
      <c r="AP153" s="394">
        <f t="shared" si="78"/>
        <v>109.8</v>
      </c>
      <c r="AQ153" s="394">
        <f t="shared" si="79"/>
        <v>107.97</v>
      </c>
      <c r="AR153" s="394">
        <f t="shared" si="79"/>
        <v>106.14</v>
      </c>
      <c r="AS153" s="394">
        <f t="shared" si="79"/>
        <v>104.31</v>
      </c>
      <c r="AT153" s="394">
        <f t="shared" si="79"/>
        <v>102.48</v>
      </c>
      <c r="AU153" s="394">
        <f t="shared" si="79"/>
        <v>100.64999999999999</v>
      </c>
      <c r="AV153" s="394">
        <f t="shared" si="79"/>
        <v>98.82</v>
      </c>
      <c r="AW153" s="394">
        <f t="shared" si="79"/>
        <v>96.990000000000009</v>
      </c>
      <c r="AX153" s="394">
        <f t="shared" si="79"/>
        <v>95.16</v>
      </c>
      <c r="AY153" s="394">
        <f t="shared" si="79"/>
        <v>93.33</v>
      </c>
      <c r="AZ153" s="394">
        <f t="shared" si="79"/>
        <v>91.5</v>
      </c>
    </row>
    <row r="154" spans="1:52" s="390" customFormat="1" ht="14.1" customHeight="1" x14ac:dyDescent="0.25">
      <c r="A154" s="391"/>
      <c r="B154" s="392">
        <v>184</v>
      </c>
      <c r="C154" s="394">
        <f t="shared" si="75"/>
        <v>182.16</v>
      </c>
      <c r="D154" s="394">
        <f t="shared" si="75"/>
        <v>180.32</v>
      </c>
      <c r="E154" s="394">
        <f t="shared" si="75"/>
        <v>178.48</v>
      </c>
      <c r="F154" s="394">
        <f t="shared" si="75"/>
        <v>176.64</v>
      </c>
      <c r="G154" s="394">
        <f t="shared" si="75"/>
        <v>174.8</v>
      </c>
      <c r="H154" s="394">
        <f t="shared" si="75"/>
        <v>172.96</v>
      </c>
      <c r="I154" s="394">
        <f t="shared" si="75"/>
        <v>171.12</v>
      </c>
      <c r="J154" s="394">
        <f t="shared" si="75"/>
        <v>169.28</v>
      </c>
      <c r="K154" s="394">
        <f t="shared" si="75"/>
        <v>167.44</v>
      </c>
      <c r="L154" s="394">
        <f t="shared" si="75"/>
        <v>165.6</v>
      </c>
      <c r="M154" s="394">
        <f t="shared" si="76"/>
        <v>163.76</v>
      </c>
      <c r="N154" s="394">
        <f t="shared" si="76"/>
        <v>161.92000000000002</v>
      </c>
      <c r="O154" s="394">
        <f t="shared" si="76"/>
        <v>160.07999999999998</v>
      </c>
      <c r="P154" s="394">
        <f t="shared" si="76"/>
        <v>158.24</v>
      </c>
      <c r="Q154" s="394">
        <f t="shared" si="76"/>
        <v>156.4</v>
      </c>
      <c r="R154" s="394">
        <f t="shared" si="76"/>
        <v>154.56</v>
      </c>
      <c r="S154" s="394">
        <f t="shared" si="76"/>
        <v>152.72</v>
      </c>
      <c r="T154" s="394">
        <f t="shared" si="76"/>
        <v>150.88</v>
      </c>
      <c r="U154" s="394">
        <f t="shared" si="76"/>
        <v>149.04</v>
      </c>
      <c r="V154" s="394">
        <f t="shared" si="76"/>
        <v>147.19999999999999</v>
      </c>
      <c r="W154" s="394">
        <f t="shared" si="77"/>
        <v>145.36000000000001</v>
      </c>
      <c r="X154" s="394">
        <f t="shared" si="77"/>
        <v>143.52000000000001</v>
      </c>
      <c r="Y154" s="394">
        <f t="shared" si="77"/>
        <v>141.68</v>
      </c>
      <c r="Z154" s="394">
        <f t="shared" si="77"/>
        <v>139.84</v>
      </c>
      <c r="AA154" s="394">
        <f t="shared" si="77"/>
        <v>138</v>
      </c>
      <c r="AB154" s="394">
        <f t="shared" si="77"/>
        <v>136.16</v>
      </c>
      <c r="AC154" s="394">
        <f t="shared" si="77"/>
        <v>134.32</v>
      </c>
      <c r="AD154" s="394">
        <f t="shared" si="77"/>
        <v>132.47999999999999</v>
      </c>
      <c r="AE154" s="394">
        <f t="shared" si="77"/>
        <v>130.63999999999999</v>
      </c>
      <c r="AF154" s="394">
        <f t="shared" si="77"/>
        <v>128.80000000000001</v>
      </c>
      <c r="AG154" s="394">
        <f t="shared" si="78"/>
        <v>126.96000000000001</v>
      </c>
      <c r="AH154" s="394">
        <f t="shared" si="78"/>
        <v>125.12</v>
      </c>
      <c r="AI154" s="394">
        <f t="shared" si="78"/>
        <v>123.28</v>
      </c>
      <c r="AJ154" s="394">
        <f t="shared" si="78"/>
        <v>121.44</v>
      </c>
      <c r="AK154" s="394">
        <f t="shared" si="78"/>
        <v>119.60000000000001</v>
      </c>
      <c r="AL154" s="394">
        <f t="shared" si="78"/>
        <v>117.76</v>
      </c>
      <c r="AM154" s="394">
        <f t="shared" si="78"/>
        <v>115.92</v>
      </c>
      <c r="AN154" s="394">
        <f t="shared" si="78"/>
        <v>114.08</v>
      </c>
      <c r="AO154" s="394">
        <f t="shared" si="78"/>
        <v>112.24</v>
      </c>
      <c r="AP154" s="394">
        <f t="shared" si="78"/>
        <v>110.39999999999999</v>
      </c>
      <c r="AQ154" s="394">
        <f t="shared" si="79"/>
        <v>108.56</v>
      </c>
      <c r="AR154" s="394">
        <f t="shared" si="79"/>
        <v>106.72</v>
      </c>
      <c r="AS154" s="394">
        <f t="shared" si="79"/>
        <v>104.88</v>
      </c>
      <c r="AT154" s="394">
        <f t="shared" si="79"/>
        <v>103.04</v>
      </c>
      <c r="AU154" s="394">
        <f t="shared" si="79"/>
        <v>101.2</v>
      </c>
      <c r="AV154" s="394">
        <f t="shared" si="79"/>
        <v>99.36</v>
      </c>
      <c r="AW154" s="394">
        <f t="shared" si="79"/>
        <v>97.52000000000001</v>
      </c>
      <c r="AX154" s="394">
        <f t="shared" si="79"/>
        <v>95.68</v>
      </c>
      <c r="AY154" s="394">
        <f t="shared" si="79"/>
        <v>93.84</v>
      </c>
      <c r="AZ154" s="394">
        <f t="shared" si="79"/>
        <v>92</v>
      </c>
    </row>
    <row r="155" spans="1:52" s="390" customFormat="1" ht="14.1" customHeight="1" x14ac:dyDescent="0.25">
      <c r="A155" s="391"/>
      <c r="B155" s="392">
        <v>185</v>
      </c>
      <c r="C155" s="394">
        <f t="shared" si="75"/>
        <v>183.15</v>
      </c>
      <c r="D155" s="394">
        <f t="shared" si="75"/>
        <v>181.3</v>
      </c>
      <c r="E155" s="394">
        <f t="shared" si="75"/>
        <v>179.45</v>
      </c>
      <c r="F155" s="394">
        <f t="shared" si="75"/>
        <v>177.6</v>
      </c>
      <c r="G155" s="394">
        <f t="shared" si="75"/>
        <v>175.75</v>
      </c>
      <c r="H155" s="394">
        <f t="shared" si="75"/>
        <v>173.9</v>
      </c>
      <c r="I155" s="394">
        <f t="shared" si="75"/>
        <v>172.05</v>
      </c>
      <c r="J155" s="394">
        <f t="shared" si="75"/>
        <v>170.2</v>
      </c>
      <c r="K155" s="394">
        <f t="shared" si="75"/>
        <v>168.35</v>
      </c>
      <c r="L155" s="394">
        <f t="shared" si="75"/>
        <v>166.5</v>
      </c>
      <c r="M155" s="394">
        <f t="shared" si="76"/>
        <v>164.65</v>
      </c>
      <c r="N155" s="394">
        <f t="shared" si="76"/>
        <v>162.80000000000001</v>
      </c>
      <c r="O155" s="394">
        <f t="shared" si="76"/>
        <v>160.94999999999999</v>
      </c>
      <c r="P155" s="394">
        <f t="shared" si="76"/>
        <v>159.1</v>
      </c>
      <c r="Q155" s="394">
        <f t="shared" si="76"/>
        <v>157.25</v>
      </c>
      <c r="R155" s="394">
        <f t="shared" si="76"/>
        <v>155.4</v>
      </c>
      <c r="S155" s="394">
        <f t="shared" si="76"/>
        <v>153.55000000000001</v>
      </c>
      <c r="T155" s="394">
        <f t="shared" si="76"/>
        <v>151.69999999999999</v>
      </c>
      <c r="U155" s="394">
        <f t="shared" si="76"/>
        <v>149.85</v>
      </c>
      <c r="V155" s="394">
        <f t="shared" si="76"/>
        <v>148</v>
      </c>
      <c r="W155" s="394">
        <f t="shared" si="77"/>
        <v>146.15</v>
      </c>
      <c r="X155" s="394">
        <f t="shared" si="77"/>
        <v>144.30000000000001</v>
      </c>
      <c r="Y155" s="394">
        <f t="shared" si="77"/>
        <v>142.44999999999999</v>
      </c>
      <c r="Z155" s="394">
        <f t="shared" si="77"/>
        <v>140.6</v>
      </c>
      <c r="AA155" s="394">
        <f t="shared" si="77"/>
        <v>138.75</v>
      </c>
      <c r="AB155" s="394">
        <f t="shared" si="77"/>
        <v>136.9</v>
      </c>
      <c r="AC155" s="394">
        <f t="shared" si="77"/>
        <v>135.05000000000001</v>
      </c>
      <c r="AD155" s="394">
        <f t="shared" si="77"/>
        <v>133.19999999999999</v>
      </c>
      <c r="AE155" s="394">
        <f t="shared" si="77"/>
        <v>131.35</v>
      </c>
      <c r="AF155" s="394">
        <f t="shared" si="77"/>
        <v>129.5</v>
      </c>
      <c r="AG155" s="394">
        <f t="shared" si="78"/>
        <v>127.65</v>
      </c>
      <c r="AH155" s="394">
        <f t="shared" si="78"/>
        <v>125.8</v>
      </c>
      <c r="AI155" s="394">
        <f t="shared" si="78"/>
        <v>123.94999999999999</v>
      </c>
      <c r="AJ155" s="394">
        <f t="shared" si="78"/>
        <v>122.1</v>
      </c>
      <c r="AK155" s="394">
        <f t="shared" si="78"/>
        <v>120.25</v>
      </c>
      <c r="AL155" s="394">
        <f t="shared" si="78"/>
        <v>118.4</v>
      </c>
      <c r="AM155" s="394">
        <f t="shared" si="78"/>
        <v>116.55</v>
      </c>
      <c r="AN155" s="394">
        <f t="shared" si="78"/>
        <v>114.7</v>
      </c>
      <c r="AO155" s="394">
        <f t="shared" si="78"/>
        <v>112.85</v>
      </c>
      <c r="AP155" s="394">
        <f t="shared" si="78"/>
        <v>111</v>
      </c>
      <c r="AQ155" s="394">
        <f t="shared" si="79"/>
        <v>109.15</v>
      </c>
      <c r="AR155" s="394">
        <f t="shared" si="79"/>
        <v>107.3</v>
      </c>
      <c r="AS155" s="394">
        <f t="shared" si="79"/>
        <v>105.45</v>
      </c>
      <c r="AT155" s="394">
        <f t="shared" si="79"/>
        <v>103.6</v>
      </c>
      <c r="AU155" s="394">
        <f t="shared" si="79"/>
        <v>101.75</v>
      </c>
      <c r="AV155" s="394">
        <f t="shared" si="79"/>
        <v>99.899999999999991</v>
      </c>
      <c r="AW155" s="394">
        <f t="shared" si="79"/>
        <v>98.050000000000011</v>
      </c>
      <c r="AX155" s="394">
        <f t="shared" si="79"/>
        <v>96.2</v>
      </c>
      <c r="AY155" s="394">
        <f t="shared" si="79"/>
        <v>94.350000000000009</v>
      </c>
      <c r="AZ155" s="394">
        <f t="shared" si="79"/>
        <v>92.5</v>
      </c>
    </row>
    <row r="156" spans="1:52" s="390" customFormat="1" ht="14.1" customHeight="1" x14ac:dyDescent="0.25">
      <c r="A156" s="391"/>
      <c r="B156" s="392">
        <v>186</v>
      </c>
      <c r="C156" s="394">
        <f t="shared" si="75"/>
        <v>184.14</v>
      </c>
      <c r="D156" s="394">
        <f t="shared" si="75"/>
        <v>182.28</v>
      </c>
      <c r="E156" s="394">
        <f t="shared" si="75"/>
        <v>180.42</v>
      </c>
      <c r="F156" s="394">
        <f t="shared" si="75"/>
        <v>178.56</v>
      </c>
      <c r="G156" s="394">
        <f t="shared" si="75"/>
        <v>176.7</v>
      </c>
      <c r="H156" s="394">
        <f t="shared" si="75"/>
        <v>174.84</v>
      </c>
      <c r="I156" s="394">
        <f t="shared" si="75"/>
        <v>172.98</v>
      </c>
      <c r="J156" s="394">
        <f t="shared" si="75"/>
        <v>171.12</v>
      </c>
      <c r="K156" s="394">
        <f t="shared" si="75"/>
        <v>169.26</v>
      </c>
      <c r="L156" s="394">
        <f t="shared" si="75"/>
        <v>167.4</v>
      </c>
      <c r="M156" s="394">
        <f t="shared" si="76"/>
        <v>165.54</v>
      </c>
      <c r="N156" s="394">
        <f t="shared" si="76"/>
        <v>163.68</v>
      </c>
      <c r="O156" s="394">
        <f t="shared" si="76"/>
        <v>161.82</v>
      </c>
      <c r="P156" s="394">
        <f t="shared" si="76"/>
        <v>159.96</v>
      </c>
      <c r="Q156" s="394">
        <f t="shared" si="76"/>
        <v>158.1</v>
      </c>
      <c r="R156" s="394">
        <f t="shared" si="76"/>
        <v>156.24</v>
      </c>
      <c r="S156" s="394">
        <f t="shared" si="76"/>
        <v>154.38</v>
      </c>
      <c r="T156" s="394">
        <f t="shared" si="76"/>
        <v>152.52000000000001</v>
      </c>
      <c r="U156" s="394">
        <f t="shared" si="76"/>
        <v>150.66</v>
      </c>
      <c r="V156" s="394">
        <f t="shared" si="76"/>
        <v>148.80000000000001</v>
      </c>
      <c r="W156" s="394">
        <f t="shared" si="77"/>
        <v>146.94</v>
      </c>
      <c r="X156" s="394">
        <f t="shared" si="77"/>
        <v>145.07999999999998</v>
      </c>
      <c r="Y156" s="394">
        <f t="shared" si="77"/>
        <v>143.22</v>
      </c>
      <c r="Z156" s="394">
        <f t="shared" si="77"/>
        <v>141.36000000000001</v>
      </c>
      <c r="AA156" s="394">
        <f t="shared" si="77"/>
        <v>139.5</v>
      </c>
      <c r="AB156" s="394">
        <f t="shared" si="77"/>
        <v>137.63999999999999</v>
      </c>
      <c r="AC156" s="394">
        <f t="shared" si="77"/>
        <v>135.78</v>
      </c>
      <c r="AD156" s="394">
        <f t="shared" si="77"/>
        <v>133.91999999999999</v>
      </c>
      <c r="AE156" s="394">
        <f t="shared" si="77"/>
        <v>132.06</v>
      </c>
      <c r="AF156" s="394">
        <f t="shared" si="77"/>
        <v>130.19999999999999</v>
      </c>
      <c r="AG156" s="394">
        <f t="shared" si="78"/>
        <v>128.34</v>
      </c>
      <c r="AH156" s="394">
        <f t="shared" si="78"/>
        <v>126.47999999999999</v>
      </c>
      <c r="AI156" s="394">
        <f t="shared" si="78"/>
        <v>124.62</v>
      </c>
      <c r="AJ156" s="394">
        <f t="shared" si="78"/>
        <v>122.75999999999999</v>
      </c>
      <c r="AK156" s="394">
        <f t="shared" si="78"/>
        <v>120.9</v>
      </c>
      <c r="AL156" s="394">
        <f t="shared" si="78"/>
        <v>119.04</v>
      </c>
      <c r="AM156" s="394">
        <f t="shared" si="78"/>
        <v>117.18</v>
      </c>
      <c r="AN156" s="394">
        <f t="shared" si="78"/>
        <v>115.32</v>
      </c>
      <c r="AO156" s="394">
        <f t="shared" si="78"/>
        <v>113.46</v>
      </c>
      <c r="AP156" s="394">
        <f t="shared" si="78"/>
        <v>111.6</v>
      </c>
      <c r="AQ156" s="394">
        <f t="shared" si="79"/>
        <v>109.74000000000001</v>
      </c>
      <c r="AR156" s="394">
        <f t="shared" si="79"/>
        <v>107.88000000000001</v>
      </c>
      <c r="AS156" s="394">
        <f t="shared" si="79"/>
        <v>106.02</v>
      </c>
      <c r="AT156" s="394">
        <f t="shared" si="79"/>
        <v>104.16</v>
      </c>
      <c r="AU156" s="394">
        <f t="shared" si="79"/>
        <v>102.3</v>
      </c>
      <c r="AV156" s="394">
        <f t="shared" si="79"/>
        <v>100.44</v>
      </c>
      <c r="AW156" s="394">
        <f t="shared" si="79"/>
        <v>98.58</v>
      </c>
      <c r="AX156" s="394">
        <f t="shared" si="79"/>
        <v>96.72</v>
      </c>
      <c r="AY156" s="394">
        <f t="shared" si="79"/>
        <v>94.86</v>
      </c>
      <c r="AZ156" s="394">
        <f t="shared" si="79"/>
        <v>93</v>
      </c>
    </row>
    <row r="157" spans="1:52" ht="14.1" customHeight="1" x14ac:dyDescent="0.25">
      <c r="A157" s="391"/>
      <c r="B157" s="392">
        <v>187</v>
      </c>
      <c r="C157" s="306">
        <f t="shared" si="75"/>
        <v>185.13</v>
      </c>
      <c r="D157" s="306">
        <f t="shared" si="75"/>
        <v>183.26</v>
      </c>
      <c r="E157" s="306">
        <f t="shared" si="75"/>
        <v>181.39</v>
      </c>
      <c r="F157" s="306">
        <f t="shared" si="75"/>
        <v>179.52</v>
      </c>
      <c r="G157" s="306">
        <f t="shared" si="75"/>
        <v>177.65</v>
      </c>
      <c r="H157" s="306">
        <f t="shared" si="75"/>
        <v>175.78</v>
      </c>
      <c r="I157" s="306">
        <f t="shared" si="75"/>
        <v>173.91</v>
      </c>
      <c r="J157" s="306">
        <f t="shared" si="75"/>
        <v>172.04</v>
      </c>
      <c r="K157" s="306">
        <f t="shared" si="75"/>
        <v>170.17000000000002</v>
      </c>
      <c r="L157" s="306">
        <f t="shared" si="75"/>
        <v>168.3</v>
      </c>
      <c r="M157" s="306">
        <f t="shared" si="76"/>
        <v>166.43</v>
      </c>
      <c r="N157" s="306">
        <f t="shared" si="76"/>
        <v>164.56</v>
      </c>
      <c r="O157" s="306">
        <f t="shared" si="76"/>
        <v>162.69</v>
      </c>
      <c r="P157" s="306">
        <f t="shared" si="76"/>
        <v>160.82</v>
      </c>
      <c r="Q157" s="306">
        <f t="shared" si="76"/>
        <v>158.94999999999999</v>
      </c>
      <c r="R157" s="306">
        <f t="shared" si="76"/>
        <v>157.07999999999998</v>
      </c>
      <c r="S157" s="306">
        <f t="shared" si="76"/>
        <v>155.21</v>
      </c>
      <c r="T157" s="306">
        <f t="shared" si="76"/>
        <v>153.34</v>
      </c>
      <c r="U157" s="306">
        <f t="shared" si="76"/>
        <v>151.47</v>
      </c>
      <c r="V157" s="306">
        <f t="shared" si="76"/>
        <v>149.6</v>
      </c>
      <c r="W157" s="306">
        <f t="shared" si="77"/>
        <v>147.73000000000002</v>
      </c>
      <c r="X157" s="306">
        <f t="shared" si="77"/>
        <v>145.86000000000001</v>
      </c>
      <c r="Y157" s="306">
        <f t="shared" si="77"/>
        <v>143.99</v>
      </c>
      <c r="Z157" s="306">
        <f t="shared" si="77"/>
        <v>142.12</v>
      </c>
      <c r="AA157" s="306">
        <f t="shared" si="77"/>
        <v>140.25</v>
      </c>
      <c r="AB157" s="306">
        <f t="shared" si="77"/>
        <v>138.38</v>
      </c>
      <c r="AC157" s="306">
        <f t="shared" si="77"/>
        <v>136.51</v>
      </c>
      <c r="AD157" s="306">
        <f t="shared" si="77"/>
        <v>134.63999999999999</v>
      </c>
      <c r="AE157" s="306">
        <f t="shared" si="77"/>
        <v>132.77000000000001</v>
      </c>
      <c r="AF157" s="306">
        <f t="shared" si="77"/>
        <v>130.9</v>
      </c>
      <c r="AG157" s="306">
        <f t="shared" si="78"/>
        <v>129.03</v>
      </c>
      <c r="AH157" s="306">
        <f t="shared" si="78"/>
        <v>127.16</v>
      </c>
      <c r="AI157" s="306">
        <f t="shared" si="78"/>
        <v>125.28999999999999</v>
      </c>
      <c r="AJ157" s="306">
        <f t="shared" si="78"/>
        <v>123.41999999999999</v>
      </c>
      <c r="AK157" s="306">
        <f t="shared" si="78"/>
        <v>121.55</v>
      </c>
      <c r="AL157" s="306">
        <f t="shared" si="78"/>
        <v>119.68</v>
      </c>
      <c r="AM157" s="306">
        <f t="shared" si="78"/>
        <v>117.81</v>
      </c>
      <c r="AN157" s="306">
        <f t="shared" si="78"/>
        <v>115.94</v>
      </c>
      <c r="AO157" s="306">
        <f t="shared" si="78"/>
        <v>114.07</v>
      </c>
      <c r="AP157" s="306">
        <f t="shared" si="78"/>
        <v>112.2</v>
      </c>
      <c r="AQ157" s="306">
        <f t="shared" si="79"/>
        <v>110.33</v>
      </c>
      <c r="AR157" s="306">
        <f t="shared" si="79"/>
        <v>108.46000000000001</v>
      </c>
      <c r="AS157" s="306">
        <f t="shared" si="79"/>
        <v>106.59</v>
      </c>
      <c r="AT157" s="306">
        <f t="shared" si="79"/>
        <v>104.72</v>
      </c>
      <c r="AU157" s="306">
        <f t="shared" si="79"/>
        <v>102.85</v>
      </c>
      <c r="AV157" s="306">
        <f t="shared" si="79"/>
        <v>100.97999999999999</v>
      </c>
      <c r="AW157" s="306">
        <f t="shared" si="79"/>
        <v>99.11</v>
      </c>
      <c r="AX157" s="306">
        <f t="shared" si="79"/>
        <v>97.240000000000009</v>
      </c>
      <c r="AY157" s="306">
        <f t="shared" si="79"/>
        <v>95.37</v>
      </c>
      <c r="AZ157" s="306">
        <f t="shared" si="79"/>
        <v>93.5</v>
      </c>
    </row>
    <row r="158" spans="1:52" ht="14.1" customHeight="1" x14ac:dyDescent="0.25">
      <c r="A158" s="391"/>
      <c r="B158" s="392">
        <v>188</v>
      </c>
      <c r="C158" s="306">
        <f t="shared" si="75"/>
        <v>186.12</v>
      </c>
      <c r="D158" s="306">
        <f t="shared" si="75"/>
        <v>184.24</v>
      </c>
      <c r="E158" s="306">
        <f t="shared" si="75"/>
        <v>182.36</v>
      </c>
      <c r="F158" s="306">
        <f t="shared" si="75"/>
        <v>180.48</v>
      </c>
      <c r="G158" s="306">
        <f t="shared" si="75"/>
        <v>178.6</v>
      </c>
      <c r="H158" s="306">
        <f t="shared" si="75"/>
        <v>176.72</v>
      </c>
      <c r="I158" s="306">
        <f t="shared" si="75"/>
        <v>174.84</v>
      </c>
      <c r="J158" s="306">
        <f t="shared" si="75"/>
        <v>172.96</v>
      </c>
      <c r="K158" s="306">
        <f t="shared" si="75"/>
        <v>171.08</v>
      </c>
      <c r="L158" s="306">
        <f t="shared" si="75"/>
        <v>169.2</v>
      </c>
      <c r="M158" s="306">
        <f t="shared" si="76"/>
        <v>167.32</v>
      </c>
      <c r="N158" s="306">
        <f t="shared" si="76"/>
        <v>165.44</v>
      </c>
      <c r="O158" s="306">
        <f t="shared" si="76"/>
        <v>163.56</v>
      </c>
      <c r="P158" s="306">
        <f t="shared" si="76"/>
        <v>161.68</v>
      </c>
      <c r="Q158" s="306">
        <f t="shared" si="76"/>
        <v>159.80000000000001</v>
      </c>
      <c r="R158" s="306">
        <f t="shared" si="76"/>
        <v>157.91999999999999</v>
      </c>
      <c r="S158" s="306">
        <f t="shared" si="76"/>
        <v>156.04</v>
      </c>
      <c r="T158" s="306">
        <f t="shared" si="76"/>
        <v>154.16</v>
      </c>
      <c r="U158" s="306">
        <f t="shared" si="76"/>
        <v>152.28</v>
      </c>
      <c r="V158" s="306">
        <f t="shared" si="76"/>
        <v>150.4</v>
      </c>
      <c r="W158" s="306">
        <f t="shared" si="77"/>
        <v>148.52000000000001</v>
      </c>
      <c r="X158" s="306">
        <f t="shared" si="77"/>
        <v>146.63999999999999</v>
      </c>
      <c r="Y158" s="306">
        <f t="shared" si="77"/>
        <v>144.76</v>
      </c>
      <c r="Z158" s="306">
        <f t="shared" si="77"/>
        <v>142.88</v>
      </c>
      <c r="AA158" s="306">
        <f t="shared" si="77"/>
        <v>141</v>
      </c>
      <c r="AB158" s="306">
        <f t="shared" si="77"/>
        <v>139.12</v>
      </c>
      <c r="AC158" s="306">
        <f t="shared" si="77"/>
        <v>137.24</v>
      </c>
      <c r="AD158" s="306">
        <f t="shared" si="77"/>
        <v>135.35999999999999</v>
      </c>
      <c r="AE158" s="306">
        <f t="shared" si="77"/>
        <v>133.48000000000002</v>
      </c>
      <c r="AF158" s="306">
        <f t="shared" si="77"/>
        <v>131.6</v>
      </c>
      <c r="AG158" s="306">
        <f t="shared" si="78"/>
        <v>129.72</v>
      </c>
      <c r="AH158" s="306">
        <f t="shared" si="78"/>
        <v>127.84</v>
      </c>
      <c r="AI158" s="306">
        <f t="shared" si="78"/>
        <v>125.96</v>
      </c>
      <c r="AJ158" s="306">
        <f t="shared" si="78"/>
        <v>124.08</v>
      </c>
      <c r="AK158" s="306">
        <f t="shared" si="78"/>
        <v>122.2</v>
      </c>
      <c r="AL158" s="306">
        <f t="shared" si="78"/>
        <v>120.32000000000001</v>
      </c>
      <c r="AM158" s="306">
        <f t="shared" si="78"/>
        <v>118.44</v>
      </c>
      <c r="AN158" s="306">
        <f t="shared" si="78"/>
        <v>116.56</v>
      </c>
      <c r="AO158" s="306">
        <f t="shared" si="78"/>
        <v>114.67999999999999</v>
      </c>
      <c r="AP158" s="306">
        <f t="shared" si="78"/>
        <v>112.8</v>
      </c>
      <c r="AQ158" s="306">
        <f t="shared" si="79"/>
        <v>110.92</v>
      </c>
      <c r="AR158" s="306">
        <f t="shared" si="79"/>
        <v>109.04</v>
      </c>
      <c r="AS158" s="306">
        <f t="shared" si="79"/>
        <v>107.16</v>
      </c>
      <c r="AT158" s="306">
        <f t="shared" si="79"/>
        <v>105.28</v>
      </c>
      <c r="AU158" s="306">
        <f t="shared" si="79"/>
        <v>103.39999999999999</v>
      </c>
      <c r="AV158" s="306">
        <f t="shared" si="79"/>
        <v>101.52</v>
      </c>
      <c r="AW158" s="306">
        <f t="shared" si="79"/>
        <v>99.64</v>
      </c>
      <c r="AX158" s="306">
        <f t="shared" si="79"/>
        <v>97.76</v>
      </c>
      <c r="AY158" s="306">
        <f t="shared" si="79"/>
        <v>95.88</v>
      </c>
      <c r="AZ158" s="306">
        <f t="shared" si="79"/>
        <v>94</v>
      </c>
    </row>
    <row r="159" spans="1:52" ht="14.1" customHeight="1" x14ac:dyDescent="0.25">
      <c r="A159" s="391"/>
      <c r="B159" s="392">
        <v>189</v>
      </c>
      <c r="C159" s="306">
        <f t="shared" si="75"/>
        <v>187.11</v>
      </c>
      <c r="D159" s="306">
        <f t="shared" si="75"/>
        <v>185.22</v>
      </c>
      <c r="E159" s="306">
        <f t="shared" si="75"/>
        <v>183.33</v>
      </c>
      <c r="F159" s="306">
        <f t="shared" si="75"/>
        <v>181.44</v>
      </c>
      <c r="G159" s="306">
        <f t="shared" si="75"/>
        <v>179.55</v>
      </c>
      <c r="H159" s="306">
        <f t="shared" si="75"/>
        <v>177.66</v>
      </c>
      <c r="I159" s="306">
        <f t="shared" si="75"/>
        <v>175.77</v>
      </c>
      <c r="J159" s="306">
        <f t="shared" si="75"/>
        <v>173.88</v>
      </c>
      <c r="K159" s="306">
        <f t="shared" si="75"/>
        <v>171.99</v>
      </c>
      <c r="L159" s="306">
        <f t="shared" si="75"/>
        <v>170.1</v>
      </c>
      <c r="M159" s="306">
        <f t="shared" si="76"/>
        <v>168.21</v>
      </c>
      <c r="N159" s="306">
        <f t="shared" si="76"/>
        <v>166.32</v>
      </c>
      <c r="O159" s="306">
        <f t="shared" si="76"/>
        <v>164.43</v>
      </c>
      <c r="P159" s="306">
        <f t="shared" si="76"/>
        <v>162.54</v>
      </c>
      <c r="Q159" s="306">
        <f t="shared" si="76"/>
        <v>160.65</v>
      </c>
      <c r="R159" s="306">
        <f t="shared" si="76"/>
        <v>158.76</v>
      </c>
      <c r="S159" s="306">
        <f t="shared" si="76"/>
        <v>156.87</v>
      </c>
      <c r="T159" s="306">
        <f t="shared" si="76"/>
        <v>154.98000000000002</v>
      </c>
      <c r="U159" s="306">
        <f t="shared" si="76"/>
        <v>153.09</v>
      </c>
      <c r="V159" s="306">
        <f t="shared" si="76"/>
        <v>151.19999999999999</v>
      </c>
      <c r="W159" s="306">
        <f t="shared" si="77"/>
        <v>149.31</v>
      </c>
      <c r="X159" s="306">
        <f t="shared" si="77"/>
        <v>147.42000000000002</v>
      </c>
      <c r="Y159" s="306">
        <f t="shared" si="77"/>
        <v>145.53</v>
      </c>
      <c r="Z159" s="306">
        <f t="shared" si="77"/>
        <v>143.63999999999999</v>
      </c>
      <c r="AA159" s="306">
        <f t="shared" si="77"/>
        <v>141.75</v>
      </c>
      <c r="AB159" s="306">
        <f t="shared" si="77"/>
        <v>139.86000000000001</v>
      </c>
      <c r="AC159" s="306">
        <f t="shared" si="77"/>
        <v>137.97</v>
      </c>
      <c r="AD159" s="306">
        <f t="shared" si="77"/>
        <v>136.07999999999998</v>
      </c>
      <c r="AE159" s="306">
        <f t="shared" si="77"/>
        <v>134.19</v>
      </c>
      <c r="AF159" s="306">
        <f t="shared" si="77"/>
        <v>132.30000000000001</v>
      </c>
      <c r="AG159" s="306">
        <f t="shared" si="78"/>
        <v>130.41</v>
      </c>
      <c r="AH159" s="306">
        <f t="shared" si="78"/>
        <v>128.51999999999998</v>
      </c>
      <c r="AI159" s="306">
        <f t="shared" si="78"/>
        <v>126.63</v>
      </c>
      <c r="AJ159" s="306">
        <f t="shared" si="78"/>
        <v>124.74</v>
      </c>
      <c r="AK159" s="306">
        <f t="shared" si="78"/>
        <v>122.85000000000001</v>
      </c>
      <c r="AL159" s="306">
        <f t="shared" si="78"/>
        <v>120.96000000000001</v>
      </c>
      <c r="AM159" s="306">
        <f t="shared" si="78"/>
        <v>119.07000000000001</v>
      </c>
      <c r="AN159" s="306">
        <f t="shared" si="78"/>
        <v>117.17999999999999</v>
      </c>
      <c r="AO159" s="306">
        <f t="shared" si="78"/>
        <v>115.28999999999999</v>
      </c>
      <c r="AP159" s="306">
        <f t="shared" si="78"/>
        <v>113.39999999999999</v>
      </c>
      <c r="AQ159" s="306">
        <f t="shared" si="79"/>
        <v>111.51</v>
      </c>
      <c r="AR159" s="306">
        <f t="shared" si="79"/>
        <v>109.62</v>
      </c>
      <c r="AS159" s="306">
        <f t="shared" si="79"/>
        <v>107.73</v>
      </c>
      <c r="AT159" s="306">
        <f t="shared" si="79"/>
        <v>105.84</v>
      </c>
      <c r="AU159" s="306">
        <f t="shared" si="79"/>
        <v>103.95</v>
      </c>
      <c r="AV159" s="306">
        <f t="shared" si="79"/>
        <v>102.06</v>
      </c>
      <c r="AW159" s="306">
        <f t="shared" si="79"/>
        <v>100.17</v>
      </c>
      <c r="AX159" s="306">
        <f t="shared" si="79"/>
        <v>98.28</v>
      </c>
      <c r="AY159" s="306">
        <f t="shared" si="79"/>
        <v>96.39</v>
      </c>
      <c r="AZ159" s="306">
        <f t="shared" si="79"/>
        <v>94.5</v>
      </c>
    </row>
    <row r="160" spans="1:52" ht="14.1" customHeight="1" x14ac:dyDescent="0.25">
      <c r="A160" s="391" t="s">
        <v>33</v>
      </c>
      <c r="B160" s="392">
        <v>190</v>
      </c>
      <c r="C160" s="393">
        <f t="shared" si="75"/>
        <v>188.1</v>
      </c>
      <c r="D160" s="393">
        <f t="shared" si="75"/>
        <v>186.2</v>
      </c>
      <c r="E160" s="393">
        <f t="shared" si="75"/>
        <v>184.3</v>
      </c>
      <c r="F160" s="393">
        <f t="shared" si="75"/>
        <v>182.4</v>
      </c>
      <c r="G160" s="393">
        <f t="shared" si="75"/>
        <v>180.5</v>
      </c>
      <c r="H160" s="393">
        <f t="shared" si="75"/>
        <v>178.6</v>
      </c>
      <c r="I160" s="393">
        <f t="shared" si="75"/>
        <v>176.7</v>
      </c>
      <c r="J160" s="393">
        <f t="shared" si="75"/>
        <v>174.8</v>
      </c>
      <c r="K160" s="393">
        <f t="shared" si="75"/>
        <v>172.9</v>
      </c>
      <c r="L160" s="393">
        <f t="shared" si="75"/>
        <v>171</v>
      </c>
      <c r="M160" s="393">
        <f t="shared" si="76"/>
        <v>169.1</v>
      </c>
      <c r="N160" s="393">
        <f t="shared" si="76"/>
        <v>167.2</v>
      </c>
      <c r="O160" s="393">
        <f t="shared" si="76"/>
        <v>165.3</v>
      </c>
      <c r="P160" s="393">
        <f t="shared" si="76"/>
        <v>163.4</v>
      </c>
      <c r="Q160" s="393">
        <f t="shared" si="76"/>
        <v>161.5</v>
      </c>
      <c r="R160" s="393">
        <f t="shared" si="76"/>
        <v>159.6</v>
      </c>
      <c r="S160" s="393">
        <f t="shared" si="76"/>
        <v>157.69999999999999</v>
      </c>
      <c r="T160" s="393">
        <f t="shared" si="76"/>
        <v>155.80000000000001</v>
      </c>
      <c r="U160" s="393">
        <f t="shared" si="76"/>
        <v>153.9</v>
      </c>
      <c r="V160" s="393">
        <f t="shared" si="76"/>
        <v>152</v>
      </c>
      <c r="W160" s="393">
        <f t="shared" si="77"/>
        <v>150.1</v>
      </c>
      <c r="X160" s="393">
        <f t="shared" si="77"/>
        <v>148.19999999999999</v>
      </c>
      <c r="Y160" s="393">
        <f t="shared" si="77"/>
        <v>146.30000000000001</v>
      </c>
      <c r="Z160" s="393">
        <f t="shared" si="77"/>
        <v>144.4</v>
      </c>
      <c r="AA160" s="393">
        <f t="shared" si="77"/>
        <v>142.5</v>
      </c>
      <c r="AB160" s="393">
        <f t="shared" si="77"/>
        <v>140.6</v>
      </c>
      <c r="AC160" s="393">
        <f t="shared" si="77"/>
        <v>138.69999999999999</v>
      </c>
      <c r="AD160" s="393">
        <f t="shared" si="77"/>
        <v>136.80000000000001</v>
      </c>
      <c r="AE160" s="393">
        <f t="shared" si="77"/>
        <v>134.9</v>
      </c>
      <c r="AF160" s="393">
        <f t="shared" si="77"/>
        <v>133</v>
      </c>
      <c r="AG160" s="393">
        <f t="shared" si="78"/>
        <v>131.1</v>
      </c>
      <c r="AH160" s="393">
        <f t="shared" si="78"/>
        <v>129.19999999999999</v>
      </c>
      <c r="AI160" s="393">
        <f t="shared" si="78"/>
        <v>127.3</v>
      </c>
      <c r="AJ160" s="393">
        <f t="shared" si="78"/>
        <v>125.39999999999999</v>
      </c>
      <c r="AK160" s="393">
        <f t="shared" si="78"/>
        <v>123.5</v>
      </c>
      <c r="AL160" s="393">
        <f t="shared" si="78"/>
        <v>121.60000000000001</v>
      </c>
      <c r="AM160" s="393">
        <f t="shared" si="78"/>
        <v>119.7</v>
      </c>
      <c r="AN160" s="393">
        <f t="shared" si="78"/>
        <v>117.8</v>
      </c>
      <c r="AO160" s="393">
        <f t="shared" si="78"/>
        <v>115.89999999999999</v>
      </c>
      <c r="AP160" s="393">
        <f t="shared" si="78"/>
        <v>114</v>
      </c>
      <c r="AQ160" s="393">
        <f t="shared" si="79"/>
        <v>112.10000000000001</v>
      </c>
      <c r="AR160" s="393">
        <f t="shared" si="79"/>
        <v>110.2</v>
      </c>
      <c r="AS160" s="393">
        <f t="shared" si="79"/>
        <v>108.3</v>
      </c>
      <c r="AT160" s="393">
        <f t="shared" si="79"/>
        <v>106.4</v>
      </c>
      <c r="AU160" s="393">
        <f t="shared" si="79"/>
        <v>104.5</v>
      </c>
      <c r="AV160" s="393">
        <f t="shared" si="79"/>
        <v>102.6</v>
      </c>
      <c r="AW160" s="393">
        <f t="shared" si="79"/>
        <v>100.7</v>
      </c>
      <c r="AX160" s="393">
        <f t="shared" si="79"/>
        <v>98.8</v>
      </c>
      <c r="AY160" s="393">
        <f t="shared" si="79"/>
        <v>96.9</v>
      </c>
      <c r="AZ160" s="393">
        <f t="shared" si="79"/>
        <v>95</v>
      </c>
    </row>
    <row r="161" spans="1:52" ht="14.1" customHeight="1" x14ac:dyDescent="0.25">
      <c r="A161" s="391"/>
      <c r="B161" s="392">
        <v>191</v>
      </c>
      <c r="C161" s="306">
        <f t="shared" ref="C161:L170" si="80">$B161-(C$2/100*$B161)</f>
        <v>189.09</v>
      </c>
      <c r="D161" s="306">
        <f t="shared" si="80"/>
        <v>187.18</v>
      </c>
      <c r="E161" s="306">
        <f t="shared" si="80"/>
        <v>185.27</v>
      </c>
      <c r="F161" s="306">
        <f t="shared" si="80"/>
        <v>183.36</v>
      </c>
      <c r="G161" s="306">
        <f t="shared" si="80"/>
        <v>181.45</v>
      </c>
      <c r="H161" s="306">
        <f t="shared" si="80"/>
        <v>179.54</v>
      </c>
      <c r="I161" s="306">
        <f t="shared" si="80"/>
        <v>177.63</v>
      </c>
      <c r="J161" s="306">
        <f t="shared" si="80"/>
        <v>175.72</v>
      </c>
      <c r="K161" s="306">
        <f t="shared" si="80"/>
        <v>173.81</v>
      </c>
      <c r="L161" s="306">
        <f t="shared" si="80"/>
        <v>171.9</v>
      </c>
      <c r="M161" s="306">
        <f t="shared" ref="M161:V170" si="81">$B161-(M$2/100*$B161)</f>
        <v>169.99</v>
      </c>
      <c r="N161" s="306">
        <f t="shared" si="81"/>
        <v>168.08</v>
      </c>
      <c r="O161" s="306">
        <f t="shared" si="81"/>
        <v>166.17</v>
      </c>
      <c r="P161" s="306">
        <f t="shared" si="81"/>
        <v>164.26</v>
      </c>
      <c r="Q161" s="306">
        <f t="shared" si="81"/>
        <v>162.35</v>
      </c>
      <c r="R161" s="306">
        <f t="shared" si="81"/>
        <v>160.44</v>
      </c>
      <c r="S161" s="306">
        <f t="shared" si="81"/>
        <v>158.53</v>
      </c>
      <c r="T161" s="306">
        <f t="shared" si="81"/>
        <v>156.62</v>
      </c>
      <c r="U161" s="306">
        <f t="shared" si="81"/>
        <v>154.71</v>
      </c>
      <c r="V161" s="306">
        <f t="shared" si="81"/>
        <v>152.80000000000001</v>
      </c>
      <c r="W161" s="306">
        <f t="shared" ref="W161:AF170" si="82">$B161-(W$2/100*$B161)</f>
        <v>150.88999999999999</v>
      </c>
      <c r="X161" s="306">
        <f t="shared" si="82"/>
        <v>148.97999999999999</v>
      </c>
      <c r="Y161" s="306">
        <f t="shared" si="82"/>
        <v>147.07</v>
      </c>
      <c r="Z161" s="306">
        <f t="shared" si="82"/>
        <v>145.16</v>
      </c>
      <c r="AA161" s="306">
        <f t="shared" si="82"/>
        <v>143.25</v>
      </c>
      <c r="AB161" s="306">
        <f t="shared" si="82"/>
        <v>141.34</v>
      </c>
      <c r="AC161" s="306">
        <f t="shared" si="82"/>
        <v>139.43</v>
      </c>
      <c r="AD161" s="306">
        <f t="shared" si="82"/>
        <v>137.51999999999998</v>
      </c>
      <c r="AE161" s="306">
        <f t="shared" si="82"/>
        <v>135.61000000000001</v>
      </c>
      <c r="AF161" s="306">
        <f t="shared" si="82"/>
        <v>133.69999999999999</v>
      </c>
      <c r="AG161" s="306">
        <f t="shared" ref="AG161:AP170" si="83">$B161-(AG$2/100*$B161)</f>
        <v>131.79</v>
      </c>
      <c r="AH161" s="306">
        <f t="shared" si="83"/>
        <v>129.88</v>
      </c>
      <c r="AI161" s="306">
        <f t="shared" si="83"/>
        <v>127.97</v>
      </c>
      <c r="AJ161" s="306">
        <f t="shared" si="83"/>
        <v>126.06</v>
      </c>
      <c r="AK161" s="306">
        <f t="shared" si="83"/>
        <v>124.15</v>
      </c>
      <c r="AL161" s="306">
        <f t="shared" si="83"/>
        <v>122.24000000000001</v>
      </c>
      <c r="AM161" s="306">
        <f t="shared" si="83"/>
        <v>120.33</v>
      </c>
      <c r="AN161" s="306">
        <f t="shared" si="83"/>
        <v>118.42</v>
      </c>
      <c r="AO161" s="306">
        <f t="shared" si="83"/>
        <v>116.50999999999999</v>
      </c>
      <c r="AP161" s="306">
        <f t="shared" si="83"/>
        <v>114.6</v>
      </c>
      <c r="AQ161" s="306">
        <f t="shared" ref="AQ161:AZ170" si="84">$B161-(AQ$2/100*$B161)</f>
        <v>112.69</v>
      </c>
      <c r="AR161" s="306">
        <f t="shared" si="84"/>
        <v>110.78</v>
      </c>
      <c r="AS161" s="306">
        <f t="shared" si="84"/>
        <v>108.87</v>
      </c>
      <c r="AT161" s="306">
        <f t="shared" si="84"/>
        <v>106.96</v>
      </c>
      <c r="AU161" s="306">
        <f t="shared" si="84"/>
        <v>105.05</v>
      </c>
      <c r="AV161" s="306">
        <f t="shared" si="84"/>
        <v>103.14</v>
      </c>
      <c r="AW161" s="306">
        <f t="shared" si="84"/>
        <v>101.23</v>
      </c>
      <c r="AX161" s="306">
        <f t="shared" si="84"/>
        <v>99.320000000000007</v>
      </c>
      <c r="AY161" s="306">
        <f t="shared" si="84"/>
        <v>97.41</v>
      </c>
      <c r="AZ161" s="306">
        <f t="shared" si="84"/>
        <v>95.5</v>
      </c>
    </row>
    <row r="162" spans="1:52" ht="14.1" customHeight="1" x14ac:dyDescent="0.25">
      <c r="A162" s="391"/>
      <c r="B162" s="392">
        <v>192</v>
      </c>
      <c r="C162" s="306">
        <f t="shared" si="80"/>
        <v>190.08</v>
      </c>
      <c r="D162" s="306">
        <f t="shared" si="80"/>
        <v>188.16</v>
      </c>
      <c r="E162" s="306">
        <f t="shared" si="80"/>
        <v>186.24</v>
      </c>
      <c r="F162" s="306">
        <f t="shared" si="80"/>
        <v>184.32</v>
      </c>
      <c r="G162" s="306">
        <f t="shared" si="80"/>
        <v>182.4</v>
      </c>
      <c r="H162" s="306">
        <f t="shared" si="80"/>
        <v>180.48</v>
      </c>
      <c r="I162" s="306">
        <f t="shared" si="80"/>
        <v>178.56</v>
      </c>
      <c r="J162" s="306">
        <f t="shared" si="80"/>
        <v>176.64</v>
      </c>
      <c r="K162" s="306">
        <f t="shared" si="80"/>
        <v>174.72</v>
      </c>
      <c r="L162" s="306">
        <f t="shared" si="80"/>
        <v>172.8</v>
      </c>
      <c r="M162" s="306">
        <f t="shared" si="81"/>
        <v>170.88</v>
      </c>
      <c r="N162" s="306">
        <f t="shared" si="81"/>
        <v>168.96</v>
      </c>
      <c r="O162" s="306">
        <f t="shared" si="81"/>
        <v>167.04</v>
      </c>
      <c r="P162" s="306">
        <f t="shared" si="81"/>
        <v>165.12</v>
      </c>
      <c r="Q162" s="306">
        <f t="shared" si="81"/>
        <v>163.19999999999999</v>
      </c>
      <c r="R162" s="306">
        <f t="shared" si="81"/>
        <v>161.28</v>
      </c>
      <c r="S162" s="306">
        <f t="shared" si="81"/>
        <v>159.36000000000001</v>
      </c>
      <c r="T162" s="306">
        <f t="shared" si="81"/>
        <v>157.44</v>
      </c>
      <c r="U162" s="306">
        <f t="shared" si="81"/>
        <v>155.51999999999998</v>
      </c>
      <c r="V162" s="306">
        <f t="shared" si="81"/>
        <v>153.6</v>
      </c>
      <c r="W162" s="306">
        <f t="shared" si="82"/>
        <v>151.68</v>
      </c>
      <c r="X162" s="306">
        <f t="shared" si="82"/>
        <v>149.76</v>
      </c>
      <c r="Y162" s="306">
        <f t="shared" si="82"/>
        <v>147.84</v>
      </c>
      <c r="Z162" s="306">
        <f t="shared" si="82"/>
        <v>145.92000000000002</v>
      </c>
      <c r="AA162" s="306">
        <f t="shared" si="82"/>
        <v>144</v>
      </c>
      <c r="AB162" s="306">
        <f t="shared" si="82"/>
        <v>142.07999999999998</v>
      </c>
      <c r="AC162" s="306">
        <f t="shared" si="82"/>
        <v>140.16</v>
      </c>
      <c r="AD162" s="306">
        <f t="shared" si="82"/>
        <v>138.24</v>
      </c>
      <c r="AE162" s="306">
        <f t="shared" si="82"/>
        <v>136.32</v>
      </c>
      <c r="AF162" s="306">
        <f t="shared" si="82"/>
        <v>134.4</v>
      </c>
      <c r="AG162" s="306">
        <f t="shared" si="83"/>
        <v>132.48000000000002</v>
      </c>
      <c r="AH162" s="306">
        <f t="shared" si="83"/>
        <v>130.56</v>
      </c>
      <c r="AI162" s="306">
        <f t="shared" si="83"/>
        <v>128.63999999999999</v>
      </c>
      <c r="AJ162" s="306">
        <f t="shared" si="83"/>
        <v>126.72</v>
      </c>
      <c r="AK162" s="306">
        <f t="shared" si="83"/>
        <v>124.80000000000001</v>
      </c>
      <c r="AL162" s="306">
        <f t="shared" si="83"/>
        <v>122.88</v>
      </c>
      <c r="AM162" s="306">
        <f t="shared" si="83"/>
        <v>120.96000000000001</v>
      </c>
      <c r="AN162" s="306">
        <f t="shared" si="83"/>
        <v>119.03999999999999</v>
      </c>
      <c r="AO162" s="306">
        <f t="shared" si="83"/>
        <v>117.12</v>
      </c>
      <c r="AP162" s="306">
        <f t="shared" si="83"/>
        <v>115.19999999999999</v>
      </c>
      <c r="AQ162" s="306">
        <f t="shared" si="84"/>
        <v>113.28</v>
      </c>
      <c r="AR162" s="306">
        <f t="shared" si="84"/>
        <v>111.36</v>
      </c>
      <c r="AS162" s="306">
        <f t="shared" si="84"/>
        <v>109.44</v>
      </c>
      <c r="AT162" s="306">
        <f t="shared" si="84"/>
        <v>107.52</v>
      </c>
      <c r="AU162" s="306">
        <f t="shared" si="84"/>
        <v>105.6</v>
      </c>
      <c r="AV162" s="306">
        <f t="shared" si="84"/>
        <v>103.67999999999999</v>
      </c>
      <c r="AW162" s="306">
        <f t="shared" si="84"/>
        <v>101.76</v>
      </c>
      <c r="AX162" s="306">
        <f t="shared" si="84"/>
        <v>99.84</v>
      </c>
      <c r="AY162" s="306">
        <f t="shared" si="84"/>
        <v>97.92</v>
      </c>
      <c r="AZ162" s="306">
        <f t="shared" si="84"/>
        <v>96</v>
      </c>
    </row>
    <row r="163" spans="1:52" ht="14.1" customHeight="1" x14ac:dyDescent="0.25">
      <c r="A163" s="391"/>
      <c r="B163" s="392">
        <v>193</v>
      </c>
      <c r="C163" s="306">
        <f t="shared" si="80"/>
        <v>191.07</v>
      </c>
      <c r="D163" s="306">
        <f t="shared" si="80"/>
        <v>189.14</v>
      </c>
      <c r="E163" s="306">
        <f t="shared" si="80"/>
        <v>187.21</v>
      </c>
      <c r="F163" s="306">
        <f t="shared" si="80"/>
        <v>185.28</v>
      </c>
      <c r="G163" s="306">
        <f t="shared" si="80"/>
        <v>183.35</v>
      </c>
      <c r="H163" s="306">
        <f t="shared" si="80"/>
        <v>181.42</v>
      </c>
      <c r="I163" s="306">
        <f t="shared" si="80"/>
        <v>179.49</v>
      </c>
      <c r="J163" s="306">
        <f t="shared" si="80"/>
        <v>177.56</v>
      </c>
      <c r="K163" s="306">
        <f t="shared" si="80"/>
        <v>175.63</v>
      </c>
      <c r="L163" s="306">
        <f t="shared" si="80"/>
        <v>173.7</v>
      </c>
      <c r="M163" s="306">
        <f t="shared" si="81"/>
        <v>171.77</v>
      </c>
      <c r="N163" s="306">
        <f t="shared" si="81"/>
        <v>169.84</v>
      </c>
      <c r="O163" s="306">
        <f t="shared" si="81"/>
        <v>167.91</v>
      </c>
      <c r="P163" s="306">
        <f t="shared" si="81"/>
        <v>165.98</v>
      </c>
      <c r="Q163" s="306">
        <f t="shared" si="81"/>
        <v>164.05</v>
      </c>
      <c r="R163" s="306">
        <f t="shared" si="81"/>
        <v>162.12</v>
      </c>
      <c r="S163" s="306">
        <f t="shared" si="81"/>
        <v>160.19</v>
      </c>
      <c r="T163" s="306">
        <f t="shared" si="81"/>
        <v>158.26</v>
      </c>
      <c r="U163" s="306">
        <f t="shared" si="81"/>
        <v>156.32999999999998</v>
      </c>
      <c r="V163" s="306">
        <f t="shared" si="81"/>
        <v>154.4</v>
      </c>
      <c r="W163" s="306">
        <f t="shared" si="82"/>
        <v>152.47</v>
      </c>
      <c r="X163" s="306">
        <f t="shared" si="82"/>
        <v>150.54</v>
      </c>
      <c r="Y163" s="306">
        <f t="shared" si="82"/>
        <v>148.61000000000001</v>
      </c>
      <c r="Z163" s="306">
        <f t="shared" si="82"/>
        <v>146.68</v>
      </c>
      <c r="AA163" s="306">
        <f t="shared" si="82"/>
        <v>144.75</v>
      </c>
      <c r="AB163" s="306">
        <f t="shared" si="82"/>
        <v>142.82</v>
      </c>
      <c r="AC163" s="306">
        <f t="shared" si="82"/>
        <v>140.88999999999999</v>
      </c>
      <c r="AD163" s="306">
        <f t="shared" si="82"/>
        <v>138.95999999999998</v>
      </c>
      <c r="AE163" s="306">
        <f t="shared" si="82"/>
        <v>137.03</v>
      </c>
      <c r="AF163" s="306">
        <f t="shared" si="82"/>
        <v>135.1</v>
      </c>
      <c r="AG163" s="306">
        <f t="shared" si="83"/>
        <v>133.17000000000002</v>
      </c>
      <c r="AH163" s="306">
        <f t="shared" si="83"/>
        <v>131.24</v>
      </c>
      <c r="AI163" s="306">
        <f t="shared" si="83"/>
        <v>129.31</v>
      </c>
      <c r="AJ163" s="306">
        <f t="shared" si="83"/>
        <v>127.38</v>
      </c>
      <c r="AK163" s="306">
        <f t="shared" si="83"/>
        <v>125.45</v>
      </c>
      <c r="AL163" s="306">
        <f t="shared" si="83"/>
        <v>123.52</v>
      </c>
      <c r="AM163" s="306">
        <f t="shared" si="83"/>
        <v>121.59</v>
      </c>
      <c r="AN163" s="306">
        <f t="shared" si="83"/>
        <v>119.66</v>
      </c>
      <c r="AO163" s="306">
        <f t="shared" si="83"/>
        <v>117.73</v>
      </c>
      <c r="AP163" s="306">
        <f t="shared" si="83"/>
        <v>115.8</v>
      </c>
      <c r="AQ163" s="306">
        <f t="shared" si="84"/>
        <v>113.87</v>
      </c>
      <c r="AR163" s="306">
        <f t="shared" si="84"/>
        <v>111.94</v>
      </c>
      <c r="AS163" s="306">
        <f t="shared" si="84"/>
        <v>110.01</v>
      </c>
      <c r="AT163" s="306">
        <f t="shared" si="84"/>
        <v>108.08</v>
      </c>
      <c r="AU163" s="306">
        <f t="shared" si="84"/>
        <v>106.14999999999999</v>
      </c>
      <c r="AV163" s="306">
        <f t="shared" si="84"/>
        <v>104.22</v>
      </c>
      <c r="AW163" s="306">
        <f t="shared" si="84"/>
        <v>102.29</v>
      </c>
      <c r="AX163" s="306">
        <f t="shared" si="84"/>
        <v>100.36</v>
      </c>
      <c r="AY163" s="306">
        <f t="shared" si="84"/>
        <v>98.43</v>
      </c>
      <c r="AZ163" s="306">
        <f t="shared" si="84"/>
        <v>96.5</v>
      </c>
    </row>
    <row r="164" spans="1:52" ht="14.1" customHeight="1" x14ac:dyDescent="0.25">
      <c r="A164" s="391"/>
      <c r="B164" s="392">
        <v>194</v>
      </c>
      <c r="C164" s="306">
        <f t="shared" si="80"/>
        <v>192.06</v>
      </c>
      <c r="D164" s="306">
        <f t="shared" si="80"/>
        <v>190.12</v>
      </c>
      <c r="E164" s="306">
        <f t="shared" si="80"/>
        <v>188.18</v>
      </c>
      <c r="F164" s="306">
        <f t="shared" si="80"/>
        <v>186.24</v>
      </c>
      <c r="G164" s="306">
        <f t="shared" si="80"/>
        <v>184.3</v>
      </c>
      <c r="H164" s="306">
        <f t="shared" si="80"/>
        <v>182.36</v>
      </c>
      <c r="I164" s="306">
        <f t="shared" si="80"/>
        <v>180.42</v>
      </c>
      <c r="J164" s="306">
        <f t="shared" si="80"/>
        <v>178.48</v>
      </c>
      <c r="K164" s="306">
        <f t="shared" si="80"/>
        <v>176.54</v>
      </c>
      <c r="L164" s="306">
        <f t="shared" si="80"/>
        <v>174.6</v>
      </c>
      <c r="M164" s="306">
        <f t="shared" si="81"/>
        <v>172.66</v>
      </c>
      <c r="N164" s="306">
        <f t="shared" si="81"/>
        <v>170.72</v>
      </c>
      <c r="O164" s="306">
        <f t="shared" si="81"/>
        <v>168.78</v>
      </c>
      <c r="P164" s="306">
        <f t="shared" si="81"/>
        <v>166.84</v>
      </c>
      <c r="Q164" s="306">
        <f t="shared" si="81"/>
        <v>164.9</v>
      </c>
      <c r="R164" s="306">
        <f t="shared" si="81"/>
        <v>162.96</v>
      </c>
      <c r="S164" s="306">
        <f t="shared" si="81"/>
        <v>161.01999999999998</v>
      </c>
      <c r="T164" s="306">
        <f t="shared" si="81"/>
        <v>159.07999999999998</v>
      </c>
      <c r="U164" s="306">
        <f t="shared" si="81"/>
        <v>157.13999999999999</v>
      </c>
      <c r="V164" s="306">
        <f t="shared" si="81"/>
        <v>155.19999999999999</v>
      </c>
      <c r="W164" s="306">
        <f t="shared" si="82"/>
        <v>153.26</v>
      </c>
      <c r="X164" s="306">
        <f t="shared" si="82"/>
        <v>151.32</v>
      </c>
      <c r="Y164" s="306">
        <f t="shared" si="82"/>
        <v>149.38</v>
      </c>
      <c r="Z164" s="306">
        <f t="shared" si="82"/>
        <v>147.44</v>
      </c>
      <c r="AA164" s="306">
        <f t="shared" si="82"/>
        <v>145.5</v>
      </c>
      <c r="AB164" s="306">
        <f t="shared" si="82"/>
        <v>143.56</v>
      </c>
      <c r="AC164" s="306">
        <f t="shared" si="82"/>
        <v>141.62</v>
      </c>
      <c r="AD164" s="306">
        <f t="shared" si="82"/>
        <v>139.68</v>
      </c>
      <c r="AE164" s="306">
        <f t="shared" si="82"/>
        <v>137.74</v>
      </c>
      <c r="AF164" s="306">
        <f t="shared" si="82"/>
        <v>135.80000000000001</v>
      </c>
      <c r="AG164" s="306">
        <f t="shared" si="83"/>
        <v>133.86000000000001</v>
      </c>
      <c r="AH164" s="306">
        <f t="shared" si="83"/>
        <v>131.92000000000002</v>
      </c>
      <c r="AI164" s="306">
        <f t="shared" si="83"/>
        <v>129.98000000000002</v>
      </c>
      <c r="AJ164" s="306">
        <f t="shared" si="83"/>
        <v>128.04</v>
      </c>
      <c r="AK164" s="306">
        <f t="shared" si="83"/>
        <v>126.10000000000001</v>
      </c>
      <c r="AL164" s="306">
        <f t="shared" si="83"/>
        <v>124.16</v>
      </c>
      <c r="AM164" s="306">
        <f t="shared" si="83"/>
        <v>122.22</v>
      </c>
      <c r="AN164" s="306">
        <f t="shared" si="83"/>
        <v>120.28</v>
      </c>
      <c r="AO164" s="306">
        <f t="shared" si="83"/>
        <v>118.34</v>
      </c>
      <c r="AP164" s="306">
        <f t="shared" si="83"/>
        <v>116.39999999999999</v>
      </c>
      <c r="AQ164" s="306">
        <f t="shared" si="84"/>
        <v>114.46000000000001</v>
      </c>
      <c r="AR164" s="306">
        <f t="shared" si="84"/>
        <v>112.52</v>
      </c>
      <c r="AS164" s="306">
        <f t="shared" si="84"/>
        <v>110.58</v>
      </c>
      <c r="AT164" s="306">
        <f t="shared" si="84"/>
        <v>108.64</v>
      </c>
      <c r="AU164" s="306">
        <f t="shared" si="84"/>
        <v>106.7</v>
      </c>
      <c r="AV164" s="306">
        <f t="shared" si="84"/>
        <v>104.75999999999999</v>
      </c>
      <c r="AW164" s="306">
        <f t="shared" si="84"/>
        <v>102.82000000000001</v>
      </c>
      <c r="AX164" s="306">
        <f t="shared" si="84"/>
        <v>100.88000000000001</v>
      </c>
      <c r="AY164" s="306">
        <f t="shared" si="84"/>
        <v>98.94</v>
      </c>
      <c r="AZ164" s="306">
        <f t="shared" si="84"/>
        <v>97</v>
      </c>
    </row>
    <row r="165" spans="1:52" ht="14.1" customHeight="1" x14ac:dyDescent="0.25">
      <c r="A165" s="391"/>
      <c r="B165" s="392">
        <v>195</v>
      </c>
      <c r="C165" s="306">
        <f t="shared" si="80"/>
        <v>193.05</v>
      </c>
      <c r="D165" s="306">
        <f t="shared" si="80"/>
        <v>191.1</v>
      </c>
      <c r="E165" s="306">
        <f t="shared" si="80"/>
        <v>189.15</v>
      </c>
      <c r="F165" s="306">
        <f t="shared" si="80"/>
        <v>187.2</v>
      </c>
      <c r="G165" s="306">
        <f t="shared" si="80"/>
        <v>185.25</v>
      </c>
      <c r="H165" s="306">
        <f t="shared" si="80"/>
        <v>183.3</v>
      </c>
      <c r="I165" s="306">
        <f t="shared" si="80"/>
        <v>181.35</v>
      </c>
      <c r="J165" s="306">
        <f t="shared" si="80"/>
        <v>179.4</v>
      </c>
      <c r="K165" s="306">
        <f t="shared" si="80"/>
        <v>177.45</v>
      </c>
      <c r="L165" s="306">
        <f t="shared" si="80"/>
        <v>175.5</v>
      </c>
      <c r="M165" s="306">
        <f t="shared" si="81"/>
        <v>173.55</v>
      </c>
      <c r="N165" s="306">
        <f t="shared" si="81"/>
        <v>171.6</v>
      </c>
      <c r="O165" s="306">
        <f t="shared" si="81"/>
        <v>169.65</v>
      </c>
      <c r="P165" s="306">
        <f t="shared" si="81"/>
        <v>167.7</v>
      </c>
      <c r="Q165" s="306">
        <f t="shared" si="81"/>
        <v>165.75</v>
      </c>
      <c r="R165" s="306">
        <f t="shared" si="81"/>
        <v>163.80000000000001</v>
      </c>
      <c r="S165" s="306">
        <f t="shared" si="81"/>
        <v>161.85</v>
      </c>
      <c r="T165" s="306">
        <f t="shared" si="81"/>
        <v>159.9</v>
      </c>
      <c r="U165" s="306">
        <f t="shared" si="81"/>
        <v>157.94999999999999</v>
      </c>
      <c r="V165" s="306">
        <f t="shared" si="81"/>
        <v>156</v>
      </c>
      <c r="W165" s="306">
        <f t="shared" si="82"/>
        <v>154.05000000000001</v>
      </c>
      <c r="X165" s="306">
        <f t="shared" si="82"/>
        <v>152.1</v>
      </c>
      <c r="Y165" s="306">
        <f t="shared" si="82"/>
        <v>150.15</v>
      </c>
      <c r="Z165" s="306">
        <f t="shared" si="82"/>
        <v>148.19999999999999</v>
      </c>
      <c r="AA165" s="306">
        <f t="shared" si="82"/>
        <v>146.25</v>
      </c>
      <c r="AB165" s="306">
        <f t="shared" si="82"/>
        <v>144.30000000000001</v>
      </c>
      <c r="AC165" s="306">
        <f t="shared" si="82"/>
        <v>142.35</v>
      </c>
      <c r="AD165" s="306">
        <f t="shared" si="82"/>
        <v>140.39999999999998</v>
      </c>
      <c r="AE165" s="306">
        <f t="shared" si="82"/>
        <v>138.44999999999999</v>
      </c>
      <c r="AF165" s="306">
        <f t="shared" si="82"/>
        <v>136.5</v>
      </c>
      <c r="AG165" s="306">
        <f t="shared" si="83"/>
        <v>134.55000000000001</v>
      </c>
      <c r="AH165" s="306">
        <f t="shared" si="83"/>
        <v>132.6</v>
      </c>
      <c r="AI165" s="306">
        <f t="shared" si="83"/>
        <v>130.64999999999998</v>
      </c>
      <c r="AJ165" s="306">
        <f t="shared" si="83"/>
        <v>128.69999999999999</v>
      </c>
      <c r="AK165" s="306">
        <f t="shared" si="83"/>
        <v>126.75</v>
      </c>
      <c r="AL165" s="306">
        <f t="shared" si="83"/>
        <v>124.8</v>
      </c>
      <c r="AM165" s="306">
        <f t="shared" si="83"/>
        <v>122.85</v>
      </c>
      <c r="AN165" s="306">
        <f t="shared" si="83"/>
        <v>120.9</v>
      </c>
      <c r="AO165" s="306">
        <f t="shared" si="83"/>
        <v>118.95</v>
      </c>
      <c r="AP165" s="306">
        <f t="shared" si="83"/>
        <v>117</v>
      </c>
      <c r="AQ165" s="306">
        <f t="shared" si="84"/>
        <v>115.05000000000001</v>
      </c>
      <c r="AR165" s="306">
        <f t="shared" si="84"/>
        <v>113.10000000000001</v>
      </c>
      <c r="AS165" s="306">
        <f t="shared" si="84"/>
        <v>111.15</v>
      </c>
      <c r="AT165" s="306">
        <f t="shared" si="84"/>
        <v>109.2</v>
      </c>
      <c r="AU165" s="306">
        <f t="shared" si="84"/>
        <v>107.25</v>
      </c>
      <c r="AV165" s="306">
        <f t="shared" si="84"/>
        <v>105.3</v>
      </c>
      <c r="AW165" s="306">
        <f t="shared" si="84"/>
        <v>103.35000000000001</v>
      </c>
      <c r="AX165" s="306">
        <f t="shared" si="84"/>
        <v>101.4</v>
      </c>
      <c r="AY165" s="306">
        <f t="shared" si="84"/>
        <v>99.45</v>
      </c>
      <c r="AZ165" s="306">
        <f t="shared" si="84"/>
        <v>97.5</v>
      </c>
    </row>
    <row r="166" spans="1:52" ht="14.1" customHeight="1" x14ac:dyDescent="0.25">
      <c r="A166" s="391"/>
      <c r="B166" s="392">
        <v>196</v>
      </c>
      <c r="C166" s="306">
        <f t="shared" si="80"/>
        <v>194.04</v>
      </c>
      <c r="D166" s="306">
        <f t="shared" si="80"/>
        <v>192.08</v>
      </c>
      <c r="E166" s="306">
        <f t="shared" si="80"/>
        <v>190.12</v>
      </c>
      <c r="F166" s="306">
        <f t="shared" si="80"/>
        <v>188.16</v>
      </c>
      <c r="G166" s="306">
        <f t="shared" si="80"/>
        <v>186.2</v>
      </c>
      <c r="H166" s="306">
        <f t="shared" si="80"/>
        <v>184.24</v>
      </c>
      <c r="I166" s="306">
        <f t="shared" si="80"/>
        <v>182.28</v>
      </c>
      <c r="J166" s="306">
        <f t="shared" si="80"/>
        <v>180.32</v>
      </c>
      <c r="K166" s="306">
        <f t="shared" si="80"/>
        <v>178.36</v>
      </c>
      <c r="L166" s="306">
        <f t="shared" si="80"/>
        <v>176.4</v>
      </c>
      <c r="M166" s="306">
        <f t="shared" si="81"/>
        <v>174.44</v>
      </c>
      <c r="N166" s="306">
        <f t="shared" si="81"/>
        <v>172.48</v>
      </c>
      <c r="O166" s="306">
        <f t="shared" si="81"/>
        <v>170.52</v>
      </c>
      <c r="P166" s="306">
        <f t="shared" si="81"/>
        <v>168.56</v>
      </c>
      <c r="Q166" s="306">
        <f t="shared" si="81"/>
        <v>166.6</v>
      </c>
      <c r="R166" s="306">
        <f t="shared" si="81"/>
        <v>164.64</v>
      </c>
      <c r="S166" s="306">
        <f t="shared" si="81"/>
        <v>162.68</v>
      </c>
      <c r="T166" s="306">
        <f t="shared" si="81"/>
        <v>160.72</v>
      </c>
      <c r="U166" s="306">
        <f t="shared" si="81"/>
        <v>158.76</v>
      </c>
      <c r="V166" s="306">
        <f t="shared" si="81"/>
        <v>156.80000000000001</v>
      </c>
      <c r="W166" s="306">
        <f t="shared" si="82"/>
        <v>154.84</v>
      </c>
      <c r="X166" s="306">
        <f t="shared" si="82"/>
        <v>152.88</v>
      </c>
      <c r="Y166" s="306">
        <f t="shared" si="82"/>
        <v>150.91999999999999</v>
      </c>
      <c r="Z166" s="306">
        <f t="shared" si="82"/>
        <v>148.96</v>
      </c>
      <c r="AA166" s="306">
        <f t="shared" si="82"/>
        <v>147</v>
      </c>
      <c r="AB166" s="306">
        <f t="shared" si="82"/>
        <v>145.04</v>
      </c>
      <c r="AC166" s="306">
        <f t="shared" si="82"/>
        <v>143.07999999999998</v>
      </c>
      <c r="AD166" s="306">
        <f t="shared" si="82"/>
        <v>141.12</v>
      </c>
      <c r="AE166" s="306">
        <f t="shared" si="82"/>
        <v>139.16</v>
      </c>
      <c r="AF166" s="306">
        <f t="shared" si="82"/>
        <v>137.19999999999999</v>
      </c>
      <c r="AG166" s="306">
        <f t="shared" si="83"/>
        <v>135.24</v>
      </c>
      <c r="AH166" s="306">
        <f t="shared" si="83"/>
        <v>133.28</v>
      </c>
      <c r="AI166" s="306">
        <f t="shared" si="83"/>
        <v>131.32</v>
      </c>
      <c r="AJ166" s="306">
        <f t="shared" si="83"/>
        <v>129.36000000000001</v>
      </c>
      <c r="AK166" s="306">
        <f t="shared" si="83"/>
        <v>127.4</v>
      </c>
      <c r="AL166" s="306">
        <f t="shared" si="83"/>
        <v>125.44</v>
      </c>
      <c r="AM166" s="306">
        <f t="shared" si="83"/>
        <v>123.48</v>
      </c>
      <c r="AN166" s="306">
        <f t="shared" si="83"/>
        <v>121.52</v>
      </c>
      <c r="AO166" s="306">
        <f t="shared" si="83"/>
        <v>119.56</v>
      </c>
      <c r="AP166" s="306">
        <f t="shared" si="83"/>
        <v>117.6</v>
      </c>
      <c r="AQ166" s="306">
        <f t="shared" si="84"/>
        <v>115.64</v>
      </c>
      <c r="AR166" s="306">
        <f t="shared" si="84"/>
        <v>113.68</v>
      </c>
      <c r="AS166" s="306">
        <f t="shared" si="84"/>
        <v>111.72</v>
      </c>
      <c r="AT166" s="306">
        <f t="shared" si="84"/>
        <v>109.76</v>
      </c>
      <c r="AU166" s="306">
        <f t="shared" si="84"/>
        <v>107.8</v>
      </c>
      <c r="AV166" s="306">
        <f t="shared" si="84"/>
        <v>105.83999999999999</v>
      </c>
      <c r="AW166" s="306">
        <f t="shared" si="84"/>
        <v>103.88000000000001</v>
      </c>
      <c r="AX166" s="306">
        <f t="shared" si="84"/>
        <v>101.92</v>
      </c>
      <c r="AY166" s="306">
        <f t="shared" si="84"/>
        <v>99.960000000000008</v>
      </c>
      <c r="AZ166" s="306">
        <f t="shared" si="84"/>
        <v>98</v>
      </c>
    </row>
    <row r="167" spans="1:52" ht="14.1" customHeight="1" x14ac:dyDescent="0.25">
      <c r="A167" s="391"/>
      <c r="B167" s="392">
        <v>197</v>
      </c>
      <c r="C167" s="306">
        <f t="shared" si="80"/>
        <v>195.03</v>
      </c>
      <c r="D167" s="306">
        <f t="shared" si="80"/>
        <v>193.06</v>
      </c>
      <c r="E167" s="306">
        <f t="shared" si="80"/>
        <v>191.09</v>
      </c>
      <c r="F167" s="306">
        <f t="shared" si="80"/>
        <v>189.12</v>
      </c>
      <c r="G167" s="306">
        <f t="shared" si="80"/>
        <v>187.15</v>
      </c>
      <c r="H167" s="306">
        <f t="shared" si="80"/>
        <v>185.18</v>
      </c>
      <c r="I167" s="306">
        <f t="shared" si="80"/>
        <v>183.21</v>
      </c>
      <c r="J167" s="306">
        <f t="shared" si="80"/>
        <v>181.24</v>
      </c>
      <c r="K167" s="306">
        <f t="shared" si="80"/>
        <v>179.27</v>
      </c>
      <c r="L167" s="306">
        <f t="shared" si="80"/>
        <v>177.3</v>
      </c>
      <c r="M167" s="306">
        <f t="shared" si="81"/>
        <v>175.32999999999998</v>
      </c>
      <c r="N167" s="306">
        <f t="shared" si="81"/>
        <v>173.36</v>
      </c>
      <c r="O167" s="306">
        <f t="shared" si="81"/>
        <v>171.39</v>
      </c>
      <c r="P167" s="306">
        <f t="shared" si="81"/>
        <v>169.42</v>
      </c>
      <c r="Q167" s="306">
        <f t="shared" si="81"/>
        <v>167.45</v>
      </c>
      <c r="R167" s="306">
        <f t="shared" si="81"/>
        <v>165.48</v>
      </c>
      <c r="S167" s="306">
        <f t="shared" si="81"/>
        <v>163.51</v>
      </c>
      <c r="T167" s="306">
        <f t="shared" si="81"/>
        <v>161.54</v>
      </c>
      <c r="U167" s="306">
        <f t="shared" si="81"/>
        <v>159.57</v>
      </c>
      <c r="V167" s="306">
        <f t="shared" si="81"/>
        <v>157.6</v>
      </c>
      <c r="W167" s="306">
        <f t="shared" si="82"/>
        <v>155.63</v>
      </c>
      <c r="X167" s="306">
        <f t="shared" si="82"/>
        <v>153.66</v>
      </c>
      <c r="Y167" s="306">
        <f t="shared" si="82"/>
        <v>151.69</v>
      </c>
      <c r="Z167" s="306">
        <f t="shared" si="82"/>
        <v>149.72</v>
      </c>
      <c r="AA167" s="306">
        <f t="shared" si="82"/>
        <v>147.75</v>
      </c>
      <c r="AB167" s="306">
        <f t="shared" si="82"/>
        <v>145.78</v>
      </c>
      <c r="AC167" s="306">
        <f t="shared" si="82"/>
        <v>143.81</v>
      </c>
      <c r="AD167" s="306">
        <f t="shared" si="82"/>
        <v>141.84</v>
      </c>
      <c r="AE167" s="306">
        <f t="shared" si="82"/>
        <v>139.87</v>
      </c>
      <c r="AF167" s="306">
        <f t="shared" si="82"/>
        <v>137.9</v>
      </c>
      <c r="AG167" s="306">
        <f t="shared" si="83"/>
        <v>135.93</v>
      </c>
      <c r="AH167" s="306">
        <f t="shared" si="83"/>
        <v>133.96</v>
      </c>
      <c r="AI167" s="306">
        <f t="shared" si="83"/>
        <v>131.99</v>
      </c>
      <c r="AJ167" s="306">
        <f t="shared" si="83"/>
        <v>130.01999999999998</v>
      </c>
      <c r="AK167" s="306">
        <f t="shared" si="83"/>
        <v>128.05000000000001</v>
      </c>
      <c r="AL167" s="306">
        <f t="shared" si="83"/>
        <v>126.08</v>
      </c>
      <c r="AM167" s="306">
        <f t="shared" si="83"/>
        <v>124.11</v>
      </c>
      <c r="AN167" s="306">
        <f t="shared" si="83"/>
        <v>122.14</v>
      </c>
      <c r="AO167" s="306">
        <f t="shared" si="83"/>
        <v>120.17</v>
      </c>
      <c r="AP167" s="306">
        <f t="shared" si="83"/>
        <v>118.19999999999999</v>
      </c>
      <c r="AQ167" s="306">
        <f t="shared" si="84"/>
        <v>116.23</v>
      </c>
      <c r="AR167" s="306">
        <f t="shared" si="84"/>
        <v>114.26</v>
      </c>
      <c r="AS167" s="306">
        <f t="shared" si="84"/>
        <v>112.29</v>
      </c>
      <c r="AT167" s="306">
        <f t="shared" si="84"/>
        <v>110.32</v>
      </c>
      <c r="AU167" s="306">
        <f t="shared" si="84"/>
        <v>108.35</v>
      </c>
      <c r="AV167" s="306">
        <f t="shared" si="84"/>
        <v>106.38</v>
      </c>
      <c r="AW167" s="306">
        <f t="shared" si="84"/>
        <v>104.41000000000001</v>
      </c>
      <c r="AX167" s="306">
        <f t="shared" si="84"/>
        <v>102.44</v>
      </c>
      <c r="AY167" s="306">
        <f t="shared" si="84"/>
        <v>100.47</v>
      </c>
      <c r="AZ167" s="306">
        <f t="shared" si="84"/>
        <v>98.5</v>
      </c>
    </row>
    <row r="168" spans="1:52" ht="14.1" customHeight="1" x14ac:dyDescent="0.25">
      <c r="A168" s="391"/>
      <c r="B168" s="392">
        <v>198</v>
      </c>
      <c r="C168" s="306">
        <f t="shared" si="80"/>
        <v>196.02</v>
      </c>
      <c r="D168" s="306">
        <f t="shared" si="80"/>
        <v>194.04</v>
      </c>
      <c r="E168" s="306">
        <f t="shared" si="80"/>
        <v>192.06</v>
      </c>
      <c r="F168" s="306">
        <f t="shared" si="80"/>
        <v>190.08</v>
      </c>
      <c r="G168" s="306">
        <f t="shared" si="80"/>
        <v>188.1</v>
      </c>
      <c r="H168" s="306">
        <f t="shared" si="80"/>
        <v>186.12</v>
      </c>
      <c r="I168" s="306">
        <f t="shared" si="80"/>
        <v>184.14</v>
      </c>
      <c r="J168" s="306">
        <f t="shared" si="80"/>
        <v>182.16</v>
      </c>
      <c r="K168" s="306">
        <f t="shared" si="80"/>
        <v>180.18</v>
      </c>
      <c r="L168" s="306">
        <f t="shared" si="80"/>
        <v>178.2</v>
      </c>
      <c r="M168" s="306">
        <f t="shared" si="81"/>
        <v>176.22</v>
      </c>
      <c r="N168" s="306">
        <f t="shared" si="81"/>
        <v>174.24</v>
      </c>
      <c r="O168" s="306">
        <f t="shared" si="81"/>
        <v>172.26</v>
      </c>
      <c r="P168" s="306">
        <f t="shared" si="81"/>
        <v>170.28</v>
      </c>
      <c r="Q168" s="306">
        <f t="shared" si="81"/>
        <v>168.3</v>
      </c>
      <c r="R168" s="306">
        <f t="shared" si="81"/>
        <v>166.32</v>
      </c>
      <c r="S168" s="306">
        <f t="shared" si="81"/>
        <v>164.34</v>
      </c>
      <c r="T168" s="306">
        <f t="shared" si="81"/>
        <v>162.36000000000001</v>
      </c>
      <c r="U168" s="306">
        <f t="shared" si="81"/>
        <v>160.38</v>
      </c>
      <c r="V168" s="306">
        <f t="shared" si="81"/>
        <v>158.4</v>
      </c>
      <c r="W168" s="306">
        <f t="shared" si="82"/>
        <v>156.42000000000002</v>
      </c>
      <c r="X168" s="306">
        <f t="shared" si="82"/>
        <v>154.44</v>
      </c>
      <c r="Y168" s="306">
        <f t="shared" si="82"/>
        <v>152.46</v>
      </c>
      <c r="Z168" s="306">
        <f t="shared" si="82"/>
        <v>150.48000000000002</v>
      </c>
      <c r="AA168" s="306">
        <f t="shared" si="82"/>
        <v>148.5</v>
      </c>
      <c r="AB168" s="306">
        <f t="shared" si="82"/>
        <v>146.51999999999998</v>
      </c>
      <c r="AC168" s="306">
        <f t="shared" si="82"/>
        <v>144.54</v>
      </c>
      <c r="AD168" s="306">
        <f t="shared" si="82"/>
        <v>142.56</v>
      </c>
      <c r="AE168" s="306">
        <f t="shared" si="82"/>
        <v>140.58000000000001</v>
      </c>
      <c r="AF168" s="306">
        <f t="shared" si="82"/>
        <v>138.6</v>
      </c>
      <c r="AG168" s="306">
        <f t="shared" si="83"/>
        <v>136.62</v>
      </c>
      <c r="AH168" s="306">
        <f t="shared" si="83"/>
        <v>134.63999999999999</v>
      </c>
      <c r="AI168" s="306">
        <f t="shared" si="83"/>
        <v>132.66</v>
      </c>
      <c r="AJ168" s="306">
        <f t="shared" si="83"/>
        <v>130.68</v>
      </c>
      <c r="AK168" s="306">
        <f t="shared" si="83"/>
        <v>128.69999999999999</v>
      </c>
      <c r="AL168" s="306">
        <f t="shared" si="83"/>
        <v>126.72</v>
      </c>
      <c r="AM168" s="306">
        <f t="shared" si="83"/>
        <v>124.74</v>
      </c>
      <c r="AN168" s="306">
        <f t="shared" si="83"/>
        <v>122.76</v>
      </c>
      <c r="AO168" s="306">
        <f t="shared" si="83"/>
        <v>120.78</v>
      </c>
      <c r="AP168" s="306">
        <f t="shared" si="83"/>
        <v>118.8</v>
      </c>
      <c r="AQ168" s="306">
        <f t="shared" si="84"/>
        <v>116.82000000000001</v>
      </c>
      <c r="AR168" s="306">
        <f t="shared" si="84"/>
        <v>114.84</v>
      </c>
      <c r="AS168" s="306">
        <f t="shared" si="84"/>
        <v>112.86</v>
      </c>
      <c r="AT168" s="306">
        <f t="shared" si="84"/>
        <v>110.88</v>
      </c>
      <c r="AU168" s="306">
        <f t="shared" si="84"/>
        <v>108.89999999999999</v>
      </c>
      <c r="AV168" s="306">
        <f t="shared" si="84"/>
        <v>106.92</v>
      </c>
      <c r="AW168" s="306">
        <f t="shared" si="84"/>
        <v>104.94000000000001</v>
      </c>
      <c r="AX168" s="306">
        <f t="shared" si="84"/>
        <v>102.96000000000001</v>
      </c>
      <c r="AY168" s="306">
        <f t="shared" si="84"/>
        <v>100.98</v>
      </c>
      <c r="AZ168" s="306">
        <f t="shared" si="84"/>
        <v>99</v>
      </c>
    </row>
    <row r="169" spans="1:52" ht="14.1" customHeight="1" x14ac:dyDescent="0.25">
      <c r="A169" s="391"/>
      <c r="B169" s="392">
        <v>199</v>
      </c>
      <c r="C169" s="306">
        <f t="shared" si="80"/>
        <v>197.01</v>
      </c>
      <c r="D169" s="306">
        <f t="shared" si="80"/>
        <v>195.02</v>
      </c>
      <c r="E169" s="306">
        <f t="shared" si="80"/>
        <v>193.03</v>
      </c>
      <c r="F169" s="306">
        <f t="shared" si="80"/>
        <v>191.04</v>
      </c>
      <c r="G169" s="306">
        <f t="shared" si="80"/>
        <v>189.05</v>
      </c>
      <c r="H169" s="306">
        <f t="shared" si="80"/>
        <v>187.06</v>
      </c>
      <c r="I169" s="306">
        <f t="shared" si="80"/>
        <v>185.07</v>
      </c>
      <c r="J169" s="306">
        <f t="shared" si="80"/>
        <v>183.08</v>
      </c>
      <c r="K169" s="306">
        <f t="shared" si="80"/>
        <v>181.09</v>
      </c>
      <c r="L169" s="306">
        <f t="shared" si="80"/>
        <v>179.1</v>
      </c>
      <c r="M169" s="306">
        <f t="shared" si="81"/>
        <v>177.11</v>
      </c>
      <c r="N169" s="306">
        <f t="shared" si="81"/>
        <v>175.12</v>
      </c>
      <c r="O169" s="306">
        <f t="shared" si="81"/>
        <v>173.13</v>
      </c>
      <c r="P169" s="306">
        <f t="shared" si="81"/>
        <v>171.14</v>
      </c>
      <c r="Q169" s="306">
        <f t="shared" si="81"/>
        <v>169.15</v>
      </c>
      <c r="R169" s="306">
        <f t="shared" si="81"/>
        <v>167.16</v>
      </c>
      <c r="S169" s="306">
        <f t="shared" si="81"/>
        <v>165.17</v>
      </c>
      <c r="T169" s="306">
        <f t="shared" si="81"/>
        <v>163.18</v>
      </c>
      <c r="U169" s="306">
        <f t="shared" si="81"/>
        <v>161.19</v>
      </c>
      <c r="V169" s="306">
        <f t="shared" si="81"/>
        <v>159.19999999999999</v>
      </c>
      <c r="W169" s="306">
        <f t="shared" si="82"/>
        <v>157.21</v>
      </c>
      <c r="X169" s="306">
        <f t="shared" si="82"/>
        <v>155.22</v>
      </c>
      <c r="Y169" s="306">
        <f t="shared" si="82"/>
        <v>153.22999999999999</v>
      </c>
      <c r="Z169" s="306">
        <f t="shared" si="82"/>
        <v>151.24</v>
      </c>
      <c r="AA169" s="306">
        <f t="shared" si="82"/>
        <v>149.25</v>
      </c>
      <c r="AB169" s="306">
        <f t="shared" si="82"/>
        <v>147.26</v>
      </c>
      <c r="AC169" s="306">
        <f t="shared" si="82"/>
        <v>145.26999999999998</v>
      </c>
      <c r="AD169" s="306">
        <f t="shared" si="82"/>
        <v>143.28</v>
      </c>
      <c r="AE169" s="306">
        <f t="shared" si="82"/>
        <v>141.29000000000002</v>
      </c>
      <c r="AF169" s="306">
        <f t="shared" si="82"/>
        <v>139.30000000000001</v>
      </c>
      <c r="AG169" s="306">
        <f t="shared" si="83"/>
        <v>137.31</v>
      </c>
      <c r="AH169" s="306">
        <f t="shared" si="83"/>
        <v>135.32</v>
      </c>
      <c r="AI169" s="306">
        <f t="shared" si="83"/>
        <v>133.32999999999998</v>
      </c>
      <c r="AJ169" s="306">
        <f t="shared" si="83"/>
        <v>131.33999999999997</v>
      </c>
      <c r="AK169" s="306">
        <f t="shared" si="83"/>
        <v>129.35000000000002</v>
      </c>
      <c r="AL169" s="306">
        <f t="shared" si="83"/>
        <v>127.36</v>
      </c>
      <c r="AM169" s="306">
        <f t="shared" si="83"/>
        <v>125.37</v>
      </c>
      <c r="AN169" s="306">
        <f t="shared" si="83"/>
        <v>123.38</v>
      </c>
      <c r="AO169" s="306">
        <f t="shared" si="83"/>
        <v>121.39</v>
      </c>
      <c r="AP169" s="306">
        <f t="shared" si="83"/>
        <v>119.39999999999999</v>
      </c>
      <c r="AQ169" s="306">
        <f t="shared" si="84"/>
        <v>117.41000000000001</v>
      </c>
      <c r="AR169" s="306">
        <f t="shared" si="84"/>
        <v>115.42</v>
      </c>
      <c r="AS169" s="306">
        <f t="shared" si="84"/>
        <v>113.43</v>
      </c>
      <c r="AT169" s="306">
        <f t="shared" si="84"/>
        <v>111.44</v>
      </c>
      <c r="AU169" s="306">
        <f t="shared" si="84"/>
        <v>109.45</v>
      </c>
      <c r="AV169" s="306">
        <f t="shared" si="84"/>
        <v>107.46</v>
      </c>
      <c r="AW169" s="306">
        <f t="shared" si="84"/>
        <v>105.47</v>
      </c>
      <c r="AX169" s="306">
        <f t="shared" si="84"/>
        <v>103.48</v>
      </c>
      <c r="AY169" s="306">
        <f t="shared" si="84"/>
        <v>101.49</v>
      </c>
      <c r="AZ169" s="306">
        <f t="shared" si="84"/>
        <v>99.5</v>
      </c>
    </row>
    <row r="170" spans="1:52" ht="14.1" customHeight="1" x14ac:dyDescent="0.25">
      <c r="A170" s="391"/>
      <c r="B170" s="392">
        <v>200</v>
      </c>
      <c r="C170" s="393">
        <f t="shared" si="80"/>
        <v>198</v>
      </c>
      <c r="D170" s="393">
        <f t="shared" si="80"/>
        <v>196</v>
      </c>
      <c r="E170" s="393">
        <f t="shared" si="80"/>
        <v>194</v>
      </c>
      <c r="F170" s="393">
        <f t="shared" si="80"/>
        <v>192</v>
      </c>
      <c r="G170" s="393">
        <f t="shared" si="80"/>
        <v>190</v>
      </c>
      <c r="H170" s="393">
        <f t="shared" si="80"/>
        <v>188</v>
      </c>
      <c r="I170" s="393">
        <f t="shared" si="80"/>
        <v>186</v>
      </c>
      <c r="J170" s="393">
        <f t="shared" si="80"/>
        <v>184</v>
      </c>
      <c r="K170" s="393">
        <f t="shared" si="80"/>
        <v>182</v>
      </c>
      <c r="L170" s="393">
        <f t="shared" si="80"/>
        <v>180</v>
      </c>
      <c r="M170" s="393">
        <f t="shared" si="81"/>
        <v>178</v>
      </c>
      <c r="N170" s="393">
        <f t="shared" si="81"/>
        <v>176</v>
      </c>
      <c r="O170" s="393">
        <f t="shared" si="81"/>
        <v>174</v>
      </c>
      <c r="P170" s="393">
        <f t="shared" si="81"/>
        <v>172</v>
      </c>
      <c r="Q170" s="393">
        <f t="shared" si="81"/>
        <v>170</v>
      </c>
      <c r="R170" s="393">
        <f t="shared" si="81"/>
        <v>168</v>
      </c>
      <c r="S170" s="393">
        <f t="shared" si="81"/>
        <v>166</v>
      </c>
      <c r="T170" s="393">
        <f t="shared" si="81"/>
        <v>164</v>
      </c>
      <c r="U170" s="393">
        <f t="shared" si="81"/>
        <v>162</v>
      </c>
      <c r="V170" s="393">
        <f t="shared" si="81"/>
        <v>160</v>
      </c>
      <c r="W170" s="393">
        <f t="shared" si="82"/>
        <v>158</v>
      </c>
      <c r="X170" s="393">
        <f t="shared" si="82"/>
        <v>156</v>
      </c>
      <c r="Y170" s="393">
        <f t="shared" si="82"/>
        <v>154</v>
      </c>
      <c r="Z170" s="393">
        <f t="shared" si="82"/>
        <v>152</v>
      </c>
      <c r="AA170" s="393">
        <f t="shared" si="82"/>
        <v>150</v>
      </c>
      <c r="AB170" s="393">
        <f t="shared" si="82"/>
        <v>148</v>
      </c>
      <c r="AC170" s="393">
        <f t="shared" si="82"/>
        <v>146</v>
      </c>
      <c r="AD170" s="393">
        <f t="shared" si="82"/>
        <v>144</v>
      </c>
      <c r="AE170" s="393">
        <f t="shared" si="82"/>
        <v>142</v>
      </c>
      <c r="AF170" s="393">
        <f t="shared" si="82"/>
        <v>140</v>
      </c>
      <c r="AG170" s="393">
        <f t="shared" si="83"/>
        <v>138</v>
      </c>
      <c r="AH170" s="393">
        <f t="shared" si="83"/>
        <v>136</v>
      </c>
      <c r="AI170" s="393">
        <f t="shared" si="83"/>
        <v>134</v>
      </c>
      <c r="AJ170" s="393">
        <f t="shared" si="83"/>
        <v>132</v>
      </c>
      <c r="AK170" s="393">
        <f t="shared" si="83"/>
        <v>130</v>
      </c>
      <c r="AL170" s="393">
        <f t="shared" si="83"/>
        <v>128</v>
      </c>
      <c r="AM170" s="393">
        <f t="shared" si="83"/>
        <v>126</v>
      </c>
      <c r="AN170" s="393">
        <f t="shared" si="83"/>
        <v>124</v>
      </c>
      <c r="AO170" s="393">
        <f t="shared" si="83"/>
        <v>122</v>
      </c>
      <c r="AP170" s="393">
        <f t="shared" si="83"/>
        <v>120</v>
      </c>
      <c r="AQ170" s="393">
        <f t="shared" si="84"/>
        <v>118</v>
      </c>
      <c r="AR170" s="393">
        <f t="shared" si="84"/>
        <v>116</v>
      </c>
      <c r="AS170" s="393">
        <f t="shared" si="84"/>
        <v>114</v>
      </c>
      <c r="AT170" s="393">
        <f t="shared" si="84"/>
        <v>112</v>
      </c>
      <c r="AU170" s="393">
        <f t="shared" si="84"/>
        <v>110</v>
      </c>
      <c r="AV170" s="393">
        <f t="shared" si="84"/>
        <v>108</v>
      </c>
      <c r="AW170" s="393">
        <f t="shared" si="84"/>
        <v>106</v>
      </c>
      <c r="AX170" s="393">
        <f t="shared" si="84"/>
        <v>104</v>
      </c>
      <c r="AY170" s="393">
        <f t="shared" si="84"/>
        <v>102</v>
      </c>
      <c r="AZ170" s="393">
        <f t="shared" si="84"/>
        <v>100</v>
      </c>
    </row>
    <row r="171" spans="1:52" ht="14.1" customHeight="1" x14ac:dyDescent="0.25">
      <c r="A171" s="391"/>
      <c r="B171" s="392">
        <v>201</v>
      </c>
      <c r="C171" s="306">
        <f t="shared" ref="C171:L180" si="85">$B171-(C$2/100*$B171)</f>
        <v>198.99</v>
      </c>
      <c r="D171" s="306">
        <f t="shared" si="85"/>
        <v>196.98</v>
      </c>
      <c r="E171" s="306">
        <f t="shared" si="85"/>
        <v>194.97</v>
      </c>
      <c r="F171" s="306">
        <f t="shared" si="85"/>
        <v>192.96</v>
      </c>
      <c r="G171" s="306">
        <f t="shared" si="85"/>
        <v>190.95</v>
      </c>
      <c r="H171" s="306">
        <f t="shared" si="85"/>
        <v>188.94</v>
      </c>
      <c r="I171" s="306">
        <f t="shared" si="85"/>
        <v>186.93</v>
      </c>
      <c r="J171" s="306">
        <f t="shared" si="85"/>
        <v>184.92</v>
      </c>
      <c r="K171" s="306">
        <f t="shared" si="85"/>
        <v>182.91</v>
      </c>
      <c r="L171" s="306">
        <f t="shared" si="85"/>
        <v>180.9</v>
      </c>
      <c r="M171" s="306">
        <f t="shared" ref="M171:V180" si="86">$B171-(M$2/100*$B171)</f>
        <v>178.89</v>
      </c>
      <c r="N171" s="306">
        <f t="shared" si="86"/>
        <v>176.88</v>
      </c>
      <c r="O171" s="306">
        <f t="shared" si="86"/>
        <v>174.87</v>
      </c>
      <c r="P171" s="306">
        <f t="shared" si="86"/>
        <v>172.85999999999999</v>
      </c>
      <c r="Q171" s="306">
        <f t="shared" si="86"/>
        <v>170.85</v>
      </c>
      <c r="R171" s="306">
        <f t="shared" si="86"/>
        <v>168.84</v>
      </c>
      <c r="S171" s="306">
        <f t="shared" si="86"/>
        <v>166.82999999999998</v>
      </c>
      <c r="T171" s="306">
        <f t="shared" si="86"/>
        <v>164.82</v>
      </c>
      <c r="U171" s="306">
        <f t="shared" si="86"/>
        <v>162.81</v>
      </c>
      <c r="V171" s="306">
        <f t="shared" si="86"/>
        <v>160.80000000000001</v>
      </c>
      <c r="W171" s="306">
        <f t="shared" ref="W171:AF180" si="87">$B171-(W$2/100*$B171)</f>
        <v>158.79</v>
      </c>
      <c r="X171" s="306">
        <f t="shared" si="87"/>
        <v>156.78</v>
      </c>
      <c r="Y171" s="306">
        <f t="shared" si="87"/>
        <v>154.76999999999998</v>
      </c>
      <c r="Z171" s="306">
        <f t="shared" si="87"/>
        <v>152.76</v>
      </c>
      <c r="AA171" s="306">
        <f t="shared" si="87"/>
        <v>150.75</v>
      </c>
      <c r="AB171" s="306">
        <f t="shared" si="87"/>
        <v>148.74</v>
      </c>
      <c r="AC171" s="306">
        <f t="shared" si="87"/>
        <v>146.72999999999999</v>
      </c>
      <c r="AD171" s="306">
        <f t="shared" si="87"/>
        <v>144.72</v>
      </c>
      <c r="AE171" s="306">
        <f t="shared" si="87"/>
        <v>142.71</v>
      </c>
      <c r="AF171" s="306">
        <f t="shared" si="87"/>
        <v>140.69999999999999</v>
      </c>
      <c r="AG171" s="306">
        <f t="shared" ref="AG171:AP180" si="88">$B171-(AG$2/100*$B171)</f>
        <v>138.69</v>
      </c>
      <c r="AH171" s="306">
        <f t="shared" si="88"/>
        <v>136.68</v>
      </c>
      <c r="AI171" s="306">
        <f t="shared" si="88"/>
        <v>134.67000000000002</v>
      </c>
      <c r="AJ171" s="306">
        <f t="shared" si="88"/>
        <v>132.66</v>
      </c>
      <c r="AK171" s="306">
        <f t="shared" si="88"/>
        <v>130.65</v>
      </c>
      <c r="AL171" s="306">
        <f t="shared" si="88"/>
        <v>128.63999999999999</v>
      </c>
      <c r="AM171" s="306">
        <f t="shared" si="88"/>
        <v>126.63</v>
      </c>
      <c r="AN171" s="306">
        <f t="shared" si="88"/>
        <v>124.62</v>
      </c>
      <c r="AO171" s="306">
        <f t="shared" si="88"/>
        <v>122.61</v>
      </c>
      <c r="AP171" s="306">
        <f t="shared" si="88"/>
        <v>120.6</v>
      </c>
      <c r="AQ171" s="306">
        <f t="shared" ref="AQ171:AZ180" si="89">$B171-(AQ$2/100*$B171)</f>
        <v>118.59</v>
      </c>
      <c r="AR171" s="306">
        <f t="shared" si="89"/>
        <v>116.58</v>
      </c>
      <c r="AS171" s="306">
        <f t="shared" si="89"/>
        <v>114.57000000000001</v>
      </c>
      <c r="AT171" s="306">
        <f t="shared" si="89"/>
        <v>112.56</v>
      </c>
      <c r="AU171" s="306">
        <f t="shared" si="89"/>
        <v>110.55</v>
      </c>
      <c r="AV171" s="306">
        <f t="shared" si="89"/>
        <v>108.53999999999999</v>
      </c>
      <c r="AW171" s="306">
        <f t="shared" si="89"/>
        <v>106.53</v>
      </c>
      <c r="AX171" s="306">
        <f t="shared" si="89"/>
        <v>104.52000000000001</v>
      </c>
      <c r="AY171" s="306">
        <f t="shared" si="89"/>
        <v>102.51</v>
      </c>
      <c r="AZ171" s="306">
        <f t="shared" si="89"/>
        <v>100.5</v>
      </c>
    </row>
    <row r="172" spans="1:52" ht="14.1" customHeight="1" x14ac:dyDescent="0.25">
      <c r="A172" s="391"/>
      <c r="B172" s="392">
        <v>202</v>
      </c>
      <c r="C172" s="306">
        <f t="shared" si="85"/>
        <v>199.98</v>
      </c>
      <c r="D172" s="306">
        <f t="shared" si="85"/>
        <v>197.96</v>
      </c>
      <c r="E172" s="306">
        <f t="shared" si="85"/>
        <v>195.94</v>
      </c>
      <c r="F172" s="306">
        <f t="shared" si="85"/>
        <v>193.92</v>
      </c>
      <c r="G172" s="306">
        <f t="shared" si="85"/>
        <v>191.9</v>
      </c>
      <c r="H172" s="306">
        <f t="shared" si="85"/>
        <v>189.88</v>
      </c>
      <c r="I172" s="306">
        <f t="shared" si="85"/>
        <v>187.86</v>
      </c>
      <c r="J172" s="306">
        <f t="shared" si="85"/>
        <v>185.84</v>
      </c>
      <c r="K172" s="306">
        <f t="shared" si="85"/>
        <v>183.82</v>
      </c>
      <c r="L172" s="306">
        <f t="shared" si="85"/>
        <v>181.8</v>
      </c>
      <c r="M172" s="306">
        <f t="shared" si="86"/>
        <v>179.78</v>
      </c>
      <c r="N172" s="306">
        <f t="shared" si="86"/>
        <v>177.76</v>
      </c>
      <c r="O172" s="306">
        <f t="shared" si="86"/>
        <v>175.74</v>
      </c>
      <c r="P172" s="306">
        <f t="shared" si="86"/>
        <v>173.72</v>
      </c>
      <c r="Q172" s="306">
        <f t="shared" si="86"/>
        <v>171.7</v>
      </c>
      <c r="R172" s="306">
        <f t="shared" si="86"/>
        <v>169.68</v>
      </c>
      <c r="S172" s="306">
        <f t="shared" si="86"/>
        <v>167.66</v>
      </c>
      <c r="T172" s="306">
        <f t="shared" si="86"/>
        <v>165.64</v>
      </c>
      <c r="U172" s="306">
        <f t="shared" si="86"/>
        <v>163.62</v>
      </c>
      <c r="V172" s="306">
        <f t="shared" si="86"/>
        <v>161.6</v>
      </c>
      <c r="W172" s="306">
        <f t="shared" si="87"/>
        <v>159.57999999999998</v>
      </c>
      <c r="X172" s="306">
        <f t="shared" si="87"/>
        <v>157.56</v>
      </c>
      <c r="Y172" s="306">
        <f t="shared" si="87"/>
        <v>155.54</v>
      </c>
      <c r="Z172" s="306">
        <f t="shared" si="87"/>
        <v>153.52000000000001</v>
      </c>
      <c r="AA172" s="306">
        <f t="shared" si="87"/>
        <v>151.5</v>
      </c>
      <c r="AB172" s="306">
        <f t="shared" si="87"/>
        <v>149.47999999999999</v>
      </c>
      <c r="AC172" s="306">
        <f t="shared" si="87"/>
        <v>147.45999999999998</v>
      </c>
      <c r="AD172" s="306">
        <f t="shared" si="87"/>
        <v>145.44</v>
      </c>
      <c r="AE172" s="306">
        <f t="shared" si="87"/>
        <v>143.42000000000002</v>
      </c>
      <c r="AF172" s="306">
        <f t="shared" si="87"/>
        <v>141.4</v>
      </c>
      <c r="AG172" s="306">
        <f t="shared" si="88"/>
        <v>139.38</v>
      </c>
      <c r="AH172" s="306">
        <f t="shared" si="88"/>
        <v>137.36000000000001</v>
      </c>
      <c r="AI172" s="306">
        <f t="shared" si="88"/>
        <v>135.34</v>
      </c>
      <c r="AJ172" s="306">
        <f t="shared" si="88"/>
        <v>133.32</v>
      </c>
      <c r="AK172" s="306">
        <f t="shared" si="88"/>
        <v>131.30000000000001</v>
      </c>
      <c r="AL172" s="306">
        <f t="shared" si="88"/>
        <v>129.28</v>
      </c>
      <c r="AM172" s="306">
        <f t="shared" si="88"/>
        <v>127.26</v>
      </c>
      <c r="AN172" s="306">
        <f t="shared" si="88"/>
        <v>125.24</v>
      </c>
      <c r="AO172" s="306">
        <f t="shared" si="88"/>
        <v>123.22</v>
      </c>
      <c r="AP172" s="306">
        <f t="shared" si="88"/>
        <v>121.19999999999999</v>
      </c>
      <c r="AQ172" s="306">
        <f t="shared" si="89"/>
        <v>119.18</v>
      </c>
      <c r="AR172" s="306">
        <f t="shared" si="89"/>
        <v>117.16</v>
      </c>
      <c r="AS172" s="306">
        <f t="shared" si="89"/>
        <v>115.14</v>
      </c>
      <c r="AT172" s="306">
        <f t="shared" si="89"/>
        <v>113.12</v>
      </c>
      <c r="AU172" s="306">
        <f t="shared" si="89"/>
        <v>111.1</v>
      </c>
      <c r="AV172" s="306">
        <f t="shared" si="89"/>
        <v>109.08</v>
      </c>
      <c r="AW172" s="306">
        <f t="shared" si="89"/>
        <v>107.06</v>
      </c>
      <c r="AX172" s="306">
        <f t="shared" si="89"/>
        <v>105.04</v>
      </c>
      <c r="AY172" s="306">
        <f t="shared" si="89"/>
        <v>103.02</v>
      </c>
      <c r="AZ172" s="306">
        <f t="shared" si="89"/>
        <v>101</v>
      </c>
    </row>
    <row r="173" spans="1:52" ht="14.1" customHeight="1" x14ac:dyDescent="0.25">
      <c r="A173" s="391"/>
      <c r="B173" s="392">
        <v>203</v>
      </c>
      <c r="C173" s="306">
        <f t="shared" si="85"/>
        <v>200.97</v>
      </c>
      <c r="D173" s="306">
        <f t="shared" si="85"/>
        <v>198.94</v>
      </c>
      <c r="E173" s="306">
        <f t="shared" si="85"/>
        <v>196.91</v>
      </c>
      <c r="F173" s="306">
        <f t="shared" si="85"/>
        <v>194.88</v>
      </c>
      <c r="G173" s="306">
        <f t="shared" si="85"/>
        <v>192.85</v>
      </c>
      <c r="H173" s="306">
        <f t="shared" si="85"/>
        <v>190.82</v>
      </c>
      <c r="I173" s="306">
        <f t="shared" si="85"/>
        <v>188.79</v>
      </c>
      <c r="J173" s="306">
        <f t="shared" si="85"/>
        <v>186.76</v>
      </c>
      <c r="K173" s="306">
        <f t="shared" si="85"/>
        <v>184.73</v>
      </c>
      <c r="L173" s="306">
        <f t="shared" si="85"/>
        <v>182.7</v>
      </c>
      <c r="M173" s="306">
        <f t="shared" si="86"/>
        <v>180.67</v>
      </c>
      <c r="N173" s="306">
        <f t="shared" si="86"/>
        <v>178.64</v>
      </c>
      <c r="O173" s="306">
        <f t="shared" si="86"/>
        <v>176.61</v>
      </c>
      <c r="P173" s="306">
        <f t="shared" si="86"/>
        <v>174.57999999999998</v>
      </c>
      <c r="Q173" s="306">
        <f t="shared" si="86"/>
        <v>172.55</v>
      </c>
      <c r="R173" s="306">
        <f t="shared" si="86"/>
        <v>170.51999999999998</v>
      </c>
      <c r="S173" s="306">
        <f t="shared" si="86"/>
        <v>168.49</v>
      </c>
      <c r="T173" s="306">
        <f t="shared" si="86"/>
        <v>166.46</v>
      </c>
      <c r="U173" s="306">
        <f t="shared" si="86"/>
        <v>164.43</v>
      </c>
      <c r="V173" s="306">
        <f t="shared" si="86"/>
        <v>162.4</v>
      </c>
      <c r="W173" s="306">
        <f t="shared" si="87"/>
        <v>160.37</v>
      </c>
      <c r="X173" s="306">
        <f t="shared" si="87"/>
        <v>158.34</v>
      </c>
      <c r="Y173" s="306">
        <f t="shared" si="87"/>
        <v>156.31</v>
      </c>
      <c r="Z173" s="306">
        <f t="shared" si="87"/>
        <v>154.28</v>
      </c>
      <c r="AA173" s="306">
        <f t="shared" si="87"/>
        <v>152.25</v>
      </c>
      <c r="AB173" s="306">
        <f t="shared" si="87"/>
        <v>150.22</v>
      </c>
      <c r="AC173" s="306">
        <f t="shared" si="87"/>
        <v>148.19</v>
      </c>
      <c r="AD173" s="306">
        <f t="shared" si="87"/>
        <v>146.16</v>
      </c>
      <c r="AE173" s="306">
        <f t="shared" si="87"/>
        <v>144.13</v>
      </c>
      <c r="AF173" s="306">
        <f t="shared" si="87"/>
        <v>142.1</v>
      </c>
      <c r="AG173" s="306">
        <f t="shared" si="88"/>
        <v>140.07</v>
      </c>
      <c r="AH173" s="306">
        <f t="shared" si="88"/>
        <v>138.04</v>
      </c>
      <c r="AI173" s="306">
        <f t="shared" si="88"/>
        <v>136.01</v>
      </c>
      <c r="AJ173" s="306">
        <f t="shared" si="88"/>
        <v>133.97999999999999</v>
      </c>
      <c r="AK173" s="306">
        <f t="shared" si="88"/>
        <v>131.94999999999999</v>
      </c>
      <c r="AL173" s="306">
        <f t="shared" si="88"/>
        <v>129.92000000000002</v>
      </c>
      <c r="AM173" s="306">
        <f t="shared" si="88"/>
        <v>127.89</v>
      </c>
      <c r="AN173" s="306">
        <f t="shared" si="88"/>
        <v>125.86</v>
      </c>
      <c r="AO173" s="306">
        <f t="shared" si="88"/>
        <v>123.83</v>
      </c>
      <c r="AP173" s="306">
        <f t="shared" si="88"/>
        <v>121.8</v>
      </c>
      <c r="AQ173" s="306">
        <f t="shared" si="89"/>
        <v>119.77000000000001</v>
      </c>
      <c r="AR173" s="306">
        <f t="shared" si="89"/>
        <v>117.74000000000001</v>
      </c>
      <c r="AS173" s="306">
        <f t="shared" si="89"/>
        <v>115.71000000000001</v>
      </c>
      <c r="AT173" s="306">
        <f t="shared" si="89"/>
        <v>113.67999999999999</v>
      </c>
      <c r="AU173" s="306">
        <f t="shared" si="89"/>
        <v>111.64999999999999</v>
      </c>
      <c r="AV173" s="306">
        <f t="shared" si="89"/>
        <v>109.61999999999999</v>
      </c>
      <c r="AW173" s="306">
        <f t="shared" si="89"/>
        <v>107.59</v>
      </c>
      <c r="AX173" s="306">
        <f t="shared" si="89"/>
        <v>105.56</v>
      </c>
      <c r="AY173" s="306">
        <f t="shared" si="89"/>
        <v>103.53</v>
      </c>
      <c r="AZ173" s="306">
        <f t="shared" si="89"/>
        <v>101.5</v>
      </c>
    </row>
    <row r="174" spans="1:52" ht="14.1" customHeight="1" x14ac:dyDescent="0.25">
      <c r="A174" s="391"/>
      <c r="B174" s="392">
        <v>204</v>
      </c>
      <c r="C174" s="306">
        <f t="shared" si="85"/>
        <v>201.96</v>
      </c>
      <c r="D174" s="306">
        <f t="shared" si="85"/>
        <v>199.92</v>
      </c>
      <c r="E174" s="306">
        <f t="shared" si="85"/>
        <v>197.88</v>
      </c>
      <c r="F174" s="306">
        <f t="shared" si="85"/>
        <v>195.84</v>
      </c>
      <c r="G174" s="306">
        <f t="shared" si="85"/>
        <v>193.8</v>
      </c>
      <c r="H174" s="306">
        <f t="shared" si="85"/>
        <v>191.76</v>
      </c>
      <c r="I174" s="306">
        <f t="shared" si="85"/>
        <v>189.72</v>
      </c>
      <c r="J174" s="306">
        <f t="shared" si="85"/>
        <v>187.68</v>
      </c>
      <c r="K174" s="306">
        <f t="shared" si="85"/>
        <v>185.64</v>
      </c>
      <c r="L174" s="306">
        <f t="shared" si="85"/>
        <v>183.6</v>
      </c>
      <c r="M174" s="306">
        <f t="shared" si="86"/>
        <v>181.56</v>
      </c>
      <c r="N174" s="306">
        <f t="shared" si="86"/>
        <v>179.52</v>
      </c>
      <c r="O174" s="306">
        <f t="shared" si="86"/>
        <v>177.48</v>
      </c>
      <c r="P174" s="306">
        <f t="shared" si="86"/>
        <v>175.44</v>
      </c>
      <c r="Q174" s="306">
        <f t="shared" si="86"/>
        <v>173.4</v>
      </c>
      <c r="R174" s="306">
        <f t="shared" si="86"/>
        <v>171.36</v>
      </c>
      <c r="S174" s="306">
        <f t="shared" si="86"/>
        <v>169.32</v>
      </c>
      <c r="T174" s="306">
        <f t="shared" si="86"/>
        <v>167.28</v>
      </c>
      <c r="U174" s="306">
        <f t="shared" si="86"/>
        <v>165.24</v>
      </c>
      <c r="V174" s="306">
        <f t="shared" si="86"/>
        <v>163.19999999999999</v>
      </c>
      <c r="W174" s="306">
        <f t="shared" si="87"/>
        <v>161.16</v>
      </c>
      <c r="X174" s="306">
        <f t="shared" si="87"/>
        <v>159.12</v>
      </c>
      <c r="Y174" s="306">
        <f t="shared" si="87"/>
        <v>157.07999999999998</v>
      </c>
      <c r="Z174" s="306">
        <f t="shared" si="87"/>
        <v>155.04</v>
      </c>
      <c r="AA174" s="306">
        <f t="shared" si="87"/>
        <v>153</v>
      </c>
      <c r="AB174" s="306">
        <f t="shared" si="87"/>
        <v>150.96</v>
      </c>
      <c r="AC174" s="306">
        <f t="shared" si="87"/>
        <v>148.91999999999999</v>
      </c>
      <c r="AD174" s="306">
        <f t="shared" si="87"/>
        <v>146.88</v>
      </c>
      <c r="AE174" s="306">
        <f t="shared" si="87"/>
        <v>144.84</v>
      </c>
      <c r="AF174" s="306">
        <f t="shared" si="87"/>
        <v>142.80000000000001</v>
      </c>
      <c r="AG174" s="306">
        <f t="shared" si="88"/>
        <v>140.76</v>
      </c>
      <c r="AH174" s="306">
        <f t="shared" si="88"/>
        <v>138.72</v>
      </c>
      <c r="AI174" s="306">
        <f t="shared" si="88"/>
        <v>136.68</v>
      </c>
      <c r="AJ174" s="306">
        <f t="shared" si="88"/>
        <v>134.63999999999999</v>
      </c>
      <c r="AK174" s="306">
        <f t="shared" si="88"/>
        <v>132.60000000000002</v>
      </c>
      <c r="AL174" s="306">
        <f t="shared" si="88"/>
        <v>130.56</v>
      </c>
      <c r="AM174" s="306">
        <f t="shared" si="88"/>
        <v>128.51999999999998</v>
      </c>
      <c r="AN174" s="306">
        <f t="shared" si="88"/>
        <v>126.48</v>
      </c>
      <c r="AO174" s="306">
        <f t="shared" si="88"/>
        <v>124.44</v>
      </c>
      <c r="AP174" s="306">
        <f t="shared" si="88"/>
        <v>122.39999999999999</v>
      </c>
      <c r="AQ174" s="306">
        <f t="shared" si="89"/>
        <v>120.36</v>
      </c>
      <c r="AR174" s="306">
        <f t="shared" si="89"/>
        <v>118.32000000000001</v>
      </c>
      <c r="AS174" s="306">
        <f t="shared" si="89"/>
        <v>116.28</v>
      </c>
      <c r="AT174" s="306">
        <f t="shared" si="89"/>
        <v>114.24</v>
      </c>
      <c r="AU174" s="306">
        <f t="shared" si="89"/>
        <v>112.2</v>
      </c>
      <c r="AV174" s="306">
        <f t="shared" si="89"/>
        <v>110.16</v>
      </c>
      <c r="AW174" s="306">
        <f t="shared" si="89"/>
        <v>108.12</v>
      </c>
      <c r="AX174" s="306">
        <f t="shared" si="89"/>
        <v>106.08</v>
      </c>
      <c r="AY174" s="306">
        <f t="shared" si="89"/>
        <v>104.04</v>
      </c>
      <c r="AZ174" s="306">
        <f t="shared" si="89"/>
        <v>102</v>
      </c>
    </row>
    <row r="175" spans="1:52" ht="14.1" customHeight="1" x14ac:dyDescent="0.25">
      <c r="A175" s="391"/>
      <c r="B175" s="392">
        <v>205</v>
      </c>
      <c r="C175" s="306">
        <f t="shared" si="85"/>
        <v>202.95</v>
      </c>
      <c r="D175" s="306">
        <f t="shared" si="85"/>
        <v>200.9</v>
      </c>
      <c r="E175" s="306">
        <f t="shared" si="85"/>
        <v>198.85</v>
      </c>
      <c r="F175" s="306">
        <f t="shared" si="85"/>
        <v>196.8</v>
      </c>
      <c r="G175" s="306">
        <f t="shared" si="85"/>
        <v>194.75</v>
      </c>
      <c r="H175" s="306">
        <f t="shared" si="85"/>
        <v>192.7</v>
      </c>
      <c r="I175" s="306">
        <f t="shared" si="85"/>
        <v>190.65</v>
      </c>
      <c r="J175" s="306">
        <f t="shared" si="85"/>
        <v>188.6</v>
      </c>
      <c r="K175" s="306">
        <f t="shared" si="85"/>
        <v>186.55</v>
      </c>
      <c r="L175" s="306">
        <f t="shared" si="85"/>
        <v>184.5</v>
      </c>
      <c r="M175" s="306">
        <f t="shared" si="86"/>
        <v>182.45</v>
      </c>
      <c r="N175" s="306">
        <f t="shared" si="86"/>
        <v>180.4</v>
      </c>
      <c r="O175" s="306">
        <f t="shared" si="86"/>
        <v>178.35</v>
      </c>
      <c r="P175" s="306">
        <f t="shared" si="86"/>
        <v>176.3</v>
      </c>
      <c r="Q175" s="306">
        <f t="shared" si="86"/>
        <v>174.25</v>
      </c>
      <c r="R175" s="306">
        <f t="shared" si="86"/>
        <v>172.2</v>
      </c>
      <c r="S175" s="306">
        <f t="shared" si="86"/>
        <v>170.15</v>
      </c>
      <c r="T175" s="306">
        <f t="shared" si="86"/>
        <v>168.1</v>
      </c>
      <c r="U175" s="306">
        <f t="shared" si="86"/>
        <v>166.05</v>
      </c>
      <c r="V175" s="306">
        <f t="shared" si="86"/>
        <v>164</v>
      </c>
      <c r="W175" s="306">
        <f t="shared" si="87"/>
        <v>161.94999999999999</v>
      </c>
      <c r="X175" s="306">
        <f t="shared" si="87"/>
        <v>159.9</v>
      </c>
      <c r="Y175" s="306">
        <f t="shared" si="87"/>
        <v>157.85</v>
      </c>
      <c r="Z175" s="306">
        <f t="shared" si="87"/>
        <v>155.80000000000001</v>
      </c>
      <c r="AA175" s="306">
        <f t="shared" si="87"/>
        <v>153.75</v>
      </c>
      <c r="AB175" s="306">
        <f t="shared" si="87"/>
        <v>151.69999999999999</v>
      </c>
      <c r="AC175" s="306">
        <f t="shared" si="87"/>
        <v>149.65</v>
      </c>
      <c r="AD175" s="306">
        <f t="shared" si="87"/>
        <v>147.6</v>
      </c>
      <c r="AE175" s="306">
        <f t="shared" si="87"/>
        <v>145.55000000000001</v>
      </c>
      <c r="AF175" s="306">
        <f t="shared" si="87"/>
        <v>143.5</v>
      </c>
      <c r="AG175" s="306">
        <f t="shared" si="88"/>
        <v>141.44999999999999</v>
      </c>
      <c r="AH175" s="306">
        <f t="shared" si="88"/>
        <v>139.4</v>
      </c>
      <c r="AI175" s="306">
        <f t="shared" si="88"/>
        <v>137.35</v>
      </c>
      <c r="AJ175" s="306">
        <f t="shared" si="88"/>
        <v>135.30000000000001</v>
      </c>
      <c r="AK175" s="306">
        <f t="shared" si="88"/>
        <v>133.25</v>
      </c>
      <c r="AL175" s="306">
        <f t="shared" si="88"/>
        <v>131.19999999999999</v>
      </c>
      <c r="AM175" s="306">
        <f t="shared" si="88"/>
        <v>129.15</v>
      </c>
      <c r="AN175" s="306">
        <f t="shared" si="88"/>
        <v>127.1</v>
      </c>
      <c r="AO175" s="306">
        <f t="shared" si="88"/>
        <v>125.05</v>
      </c>
      <c r="AP175" s="306">
        <f t="shared" si="88"/>
        <v>123</v>
      </c>
      <c r="AQ175" s="306">
        <f t="shared" si="89"/>
        <v>120.95</v>
      </c>
      <c r="AR175" s="306">
        <f t="shared" si="89"/>
        <v>118.9</v>
      </c>
      <c r="AS175" s="306">
        <f t="shared" si="89"/>
        <v>116.85</v>
      </c>
      <c r="AT175" s="306">
        <f t="shared" si="89"/>
        <v>114.8</v>
      </c>
      <c r="AU175" s="306">
        <f t="shared" si="89"/>
        <v>112.75</v>
      </c>
      <c r="AV175" s="306">
        <f t="shared" si="89"/>
        <v>110.7</v>
      </c>
      <c r="AW175" s="306">
        <f t="shared" si="89"/>
        <v>108.65</v>
      </c>
      <c r="AX175" s="306">
        <f t="shared" si="89"/>
        <v>106.60000000000001</v>
      </c>
      <c r="AY175" s="306">
        <f t="shared" si="89"/>
        <v>104.55</v>
      </c>
      <c r="AZ175" s="306">
        <f t="shared" si="89"/>
        <v>102.5</v>
      </c>
    </row>
    <row r="176" spans="1:52" ht="14.1" customHeight="1" x14ac:dyDescent="0.25">
      <c r="A176" s="391"/>
      <c r="B176" s="392">
        <v>206</v>
      </c>
      <c r="C176" s="306">
        <f t="shared" si="85"/>
        <v>203.94</v>
      </c>
      <c r="D176" s="306">
        <f t="shared" si="85"/>
        <v>201.88</v>
      </c>
      <c r="E176" s="306">
        <f t="shared" si="85"/>
        <v>199.82</v>
      </c>
      <c r="F176" s="306">
        <f t="shared" si="85"/>
        <v>197.76</v>
      </c>
      <c r="G176" s="306">
        <f t="shared" si="85"/>
        <v>195.7</v>
      </c>
      <c r="H176" s="306">
        <f t="shared" si="85"/>
        <v>193.64</v>
      </c>
      <c r="I176" s="306">
        <f t="shared" si="85"/>
        <v>191.57999999999998</v>
      </c>
      <c r="J176" s="306">
        <f t="shared" si="85"/>
        <v>189.52</v>
      </c>
      <c r="K176" s="306">
        <f t="shared" si="85"/>
        <v>187.46</v>
      </c>
      <c r="L176" s="306">
        <f t="shared" si="85"/>
        <v>185.4</v>
      </c>
      <c r="M176" s="306">
        <f t="shared" si="86"/>
        <v>183.34</v>
      </c>
      <c r="N176" s="306">
        <f t="shared" si="86"/>
        <v>181.28</v>
      </c>
      <c r="O176" s="306">
        <f t="shared" si="86"/>
        <v>179.22</v>
      </c>
      <c r="P176" s="306">
        <f t="shared" si="86"/>
        <v>177.16</v>
      </c>
      <c r="Q176" s="306">
        <f t="shared" si="86"/>
        <v>175.1</v>
      </c>
      <c r="R176" s="306">
        <f t="shared" si="86"/>
        <v>173.04</v>
      </c>
      <c r="S176" s="306">
        <f t="shared" si="86"/>
        <v>170.98</v>
      </c>
      <c r="T176" s="306">
        <f t="shared" si="86"/>
        <v>168.92000000000002</v>
      </c>
      <c r="U176" s="306">
        <f t="shared" si="86"/>
        <v>166.86</v>
      </c>
      <c r="V176" s="306">
        <f t="shared" si="86"/>
        <v>164.8</v>
      </c>
      <c r="W176" s="306">
        <f t="shared" si="87"/>
        <v>162.74</v>
      </c>
      <c r="X176" s="306">
        <f t="shared" si="87"/>
        <v>160.68</v>
      </c>
      <c r="Y176" s="306">
        <f t="shared" si="87"/>
        <v>158.62</v>
      </c>
      <c r="Z176" s="306">
        <f t="shared" si="87"/>
        <v>156.56</v>
      </c>
      <c r="AA176" s="306">
        <f t="shared" si="87"/>
        <v>154.5</v>
      </c>
      <c r="AB176" s="306">
        <f t="shared" si="87"/>
        <v>152.44</v>
      </c>
      <c r="AC176" s="306">
        <f t="shared" si="87"/>
        <v>150.38</v>
      </c>
      <c r="AD176" s="306">
        <f t="shared" si="87"/>
        <v>148.32</v>
      </c>
      <c r="AE176" s="306">
        <f t="shared" si="87"/>
        <v>146.26</v>
      </c>
      <c r="AF176" s="306">
        <f t="shared" si="87"/>
        <v>144.19999999999999</v>
      </c>
      <c r="AG176" s="306">
        <f t="shared" si="88"/>
        <v>142.13999999999999</v>
      </c>
      <c r="AH176" s="306">
        <f t="shared" si="88"/>
        <v>140.07999999999998</v>
      </c>
      <c r="AI176" s="306">
        <f t="shared" si="88"/>
        <v>138.01999999999998</v>
      </c>
      <c r="AJ176" s="306">
        <f t="shared" si="88"/>
        <v>135.95999999999998</v>
      </c>
      <c r="AK176" s="306">
        <f t="shared" si="88"/>
        <v>133.9</v>
      </c>
      <c r="AL176" s="306">
        <f t="shared" si="88"/>
        <v>131.84</v>
      </c>
      <c r="AM176" s="306">
        <f t="shared" si="88"/>
        <v>129.78</v>
      </c>
      <c r="AN176" s="306">
        <f t="shared" si="88"/>
        <v>127.72</v>
      </c>
      <c r="AO176" s="306">
        <f t="shared" si="88"/>
        <v>125.66</v>
      </c>
      <c r="AP176" s="306">
        <f t="shared" si="88"/>
        <v>123.6</v>
      </c>
      <c r="AQ176" s="306">
        <f t="shared" si="89"/>
        <v>121.54</v>
      </c>
      <c r="AR176" s="306">
        <f t="shared" si="89"/>
        <v>119.48</v>
      </c>
      <c r="AS176" s="306">
        <f t="shared" si="89"/>
        <v>117.42</v>
      </c>
      <c r="AT176" s="306">
        <f t="shared" si="89"/>
        <v>115.36</v>
      </c>
      <c r="AU176" s="306">
        <f t="shared" si="89"/>
        <v>113.3</v>
      </c>
      <c r="AV176" s="306">
        <f t="shared" si="89"/>
        <v>111.24</v>
      </c>
      <c r="AW176" s="306">
        <f t="shared" si="89"/>
        <v>109.18</v>
      </c>
      <c r="AX176" s="306">
        <f t="shared" si="89"/>
        <v>107.12</v>
      </c>
      <c r="AY176" s="306">
        <f t="shared" si="89"/>
        <v>105.06</v>
      </c>
      <c r="AZ176" s="306">
        <f t="shared" si="89"/>
        <v>103</v>
      </c>
    </row>
    <row r="177" spans="1:52" ht="14.1" customHeight="1" x14ac:dyDescent="0.25">
      <c r="A177" s="391"/>
      <c r="B177" s="392">
        <v>207</v>
      </c>
      <c r="C177" s="306">
        <f t="shared" si="85"/>
        <v>204.93</v>
      </c>
      <c r="D177" s="306">
        <f t="shared" si="85"/>
        <v>202.86</v>
      </c>
      <c r="E177" s="306">
        <f t="shared" si="85"/>
        <v>200.79</v>
      </c>
      <c r="F177" s="306">
        <f t="shared" si="85"/>
        <v>198.72</v>
      </c>
      <c r="G177" s="306">
        <f t="shared" si="85"/>
        <v>196.65</v>
      </c>
      <c r="H177" s="306">
        <f t="shared" si="85"/>
        <v>194.58</v>
      </c>
      <c r="I177" s="306">
        <f t="shared" si="85"/>
        <v>192.51</v>
      </c>
      <c r="J177" s="306">
        <f t="shared" si="85"/>
        <v>190.44</v>
      </c>
      <c r="K177" s="306">
        <f t="shared" si="85"/>
        <v>188.37</v>
      </c>
      <c r="L177" s="306">
        <f t="shared" si="85"/>
        <v>186.3</v>
      </c>
      <c r="M177" s="306">
        <f t="shared" si="86"/>
        <v>184.23</v>
      </c>
      <c r="N177" s="306">
        <f t="shared" si="86"/>
        <v>182.16</v>
      </c>
      <c r="O177" s="306">
        <f t="shared" si="86"/>
        <v>180.09</v>
      </c>
      <c r="P177" s="306">
        <f t="shared" si="86"/>
        <v>178.01999999999998</v>
      </c>
      <c r="Q177" s="306">
        <f t="shared" si="86"/>
        <v>175.95</v>
      </c>
      <c r="R177" s="306">
        <f t="shared" si="86"/>
        <v>173.88</v>
      </c>
      <c r="S177" s="306">
        <f t="shared" si="86"/>
        <v>171.81</v>
      </c>
      <c r="T177" s="306">
        <f t="shared" si="86"/>
        <v>169.74</v>
      </c>
      <c r="U177" s="306">
        <f t="shared" si="86"/>
        <v>167.67000000000002</v>
      </c>
      <c r="V177" s="306">
        <f t="shared" si="86"/>
        <v>165.6</v>
      </c>
      <c r="W177" s="306">
        <f t="shared" si="87"/>
        <v>163.53</v>
      </c>
      <c r="X177" s="306">
        <f t="shared" si="87"/>
        <v>161.46</v>
      </c>
      <c r="Y177" s="306">
        <f t="shared" si="87"/>
        <v>159.38999999999999</v>
      </c>
      <c r="Z177" s="306">
        <f t="shared" si="87"/>
        <v>157.32</v>
      </c>
      <c r="AA177" s="306">
        <f t="shared" si="87"/>
        <v>155.25</v>
      </c>
      <c r="AB177" s="306">
        <f t="shared" si="87"/>
        <v>153.18</v>
      </c>
      <c r="AC177" s="306">
        <f t="shared" si="87"/>
        <v>151.11000000000001</v>
      </c>
      <c r="AD177" s="306">
        <f t="shared" si="87"/>
        <v>149.04</v>
      </c>
      <c r="AE177" s="306">
        <f t="shared" si="87"/>
        <v>146.97</v>
      </c>
      <c r="AF177" s="306">
        <f t="shared" si="87"/>
        <v>144.9</v>
      </c>
      <c r="AG177" s="306">
        <f t="shared" si="88"/>
        <v>142.82999999999998</v>
      </c>
      <c r="AH177" s="306">
        <f t="shared" si="88"/>
        <v>140.76</v>
      </c>
      <c r="AI177" s="306">
        <f t="shared" si="88"/>
        <v>138.69</v>
      </c>
      <c r="AJ177" s="306">
        <f t="shared" si="88"/>
        <v>136.62</v>
      </c>
      <c r="AK177" s="306">
        <f t="shared" si="88"/>
        <v>134.55000000000001</v>
      </c>
      <c r="AL177" s="306">
        <f t="shared" si="88"/>
        <v>132.48000000000002</v>
      </c>
      <c r="AM177" s="306">
        <f t="shared" si="88"/>
        <v>130.41</v>
      </c>
      <c r="AN177" s="306">
        <f t="shared" si="88"/>
        <v>128.34</v>
      </c>
      <c r="AO177" s="306">
        <f t="shared" si="88"/>
        <v>126.27</v>
      </c>
      <c r="AP177" s="306">
        <f t="shared" si="88"/>
        <v>124.19999999999999</v>
      </c>
      <c r="AQ177" s="306">
        <f t="shared" si="89"/>
        <v>122.13000000000001</v>
      </c>
      <c r="AR177" s="306">
        <f t="shared" si="89"/>
        <v>120.06</v>
      </c>
      <c r="AS177" s="306">
        <f t="shared" si="89"/>
        <v>117.99</v>
      </c>
      <c r="AT177" s="306">
        <f t="shared" si="89"/>
        <v>115.92</v>
      </c>
      <c r="AU177" s="306">
        <f t="shared" si="89"/>
        <v>113.85</v>
      </c>
      <c r="AV177" s="306">
        <f t="shared" si="89"/>
        <v>111.78</v>
      </c>
      <c r="AW177" s="306">
        <f t="shared" si="89"/>
        <v>109.71000000000001</v>
      </c>
      <c r="AX177" s="306">
        <f t="shared" si="89"/>
        <v>107.64</v>
      </c>
      <c r="AY177" s="306">
        <f t="shared" si="89"/>
        <v>105.57000000000001</v>
      </c>
      <c r="AZ177" s="306">
        <f t="shared" si="89"/>
        <v>103.5</v>
      </c>
    </row>
    <row r="178" spans="1:52" ht="14.1" customHeight="1" x14ac:dyDescent="0.25">
      <c r="A178" s="391"/>
      <c r="B178" s="392">
        <v>208</v>
      </c>
      <c r="C178" s="306">
        <f t="shared" si="85"/>
        <v>205.92</v>
      </c>
      <c r="D178" s="306">
        <f t="shared" si="85"/>
        <v>203.84</v>
      </c>
      <c r="E178" s="306">
        <f t="shared" si="85"/>
        <v>201.76</v>
      </c>
      <c r="F178" s="306">
        <f t="shared" si="85"/>
        <v>199.68</v>
      </c>
      <c r="G178" s="306">
        <f t="shared" si="85"/>
        <v>197.6</v>
      </c>
      <c r="H178" s="306">
        <f t="shared" si="85"/>
        <v>195.52</v>
      </c>
      <c r="I178" s="306">
        <f t="shared" si="85"/>
        <v>193.44</v>
      </c>
      <c r="J178" s="306">
        <f t="shared" si="85"/>
        <v>191.36</v>
      </c>
      <c r="K178" s="306">
        <f t="shared" si="85"/>
        <v>189.28</v>
      </c>
      <c r="L178" s="306">
        <f t="shared" si="85"/>
        <v>187.2</v>
      </c>
      <c r="M178" s="306">
        <f t="shared" si="86"/>
        <v>185.12</v>
      </c>
      <c r="N178" s="306">
        <f t="shared" si="86"/>
        <v>183.04</v>
      </c>
      <c r="O178" s="306">
        <f t="shared" si="86"/>
        <v>180.96</v>
      </c>
      <c r="P178" s="306">
        <f t="shared" si="86"/>
        <v>178.88</v>
      </c>
      <c r="Q178" s="306">
        <f t="shared" si="86"/>
        <v>176.8</v>
      </c>
      <c r="R178" s="306">
        <f t="shared" si="86"/>
        <v>174.72</v>
      </c>
      <c r="S178" s="306">
        <f t="shared" si="86"/>
        <v>172.64</v>
      </c>
      <c r="T178" s="306">
        <f t="shared" si="86"/>
        <v>170.56</v>
      </c>
      <c r="U178" s="306">
        <f t="shared" si="86"/>
        <v>168.48</v>
      </c>
      <c r="V178" s="306">
        <f t="shared" si="86"/>
        <v>166.4</v>
      </c>
      <c r="W178" s="306">
        <f t="shared" si="87"/>
        <v>164.32</v>
      </c>
      <c r="X178" s="306">
        <f t="shared" si="87"/>
        <v>162.24</v>
      </c>
      <c r="Y178" s="306">
        <f t="shared" si="87"/>
        <v>160.16</v>
      </c>
      <c r="Z178" s="306">
        <f t="shared" si="87"/>
        <v>158.07999999999998</v>
      </c>
      <c r="AA178" s="306">
        <f t="shared" si="87"/>
        <v>156</v>
      </c>
      <c r="AB178" s="306">
        <f t="shared" si="87"/>
        <v>153.92000000000002</v>
      </c>
      <c r="AC178" s="306">
        <f t="shared" si="87"/>
        <v>151.84</v>
      </c>
      <c r="AD178" s="306">
        <f t="shared" si="87"/>
        <v>149.76</v>
      </c>
      <c r="AE178" s="306">
        <f t="shared" si="87"/>
        <v>147.68</v>
      </c>
      <c r="AF178" s="306">
        <f t="shared" si="87"/>
        <v>145.6</v>
      </c>
      <c r="AG178" s="306">
        <f t="shared" si="88"/>
        <v>143.51999999999998</v>
      </c>
      <c r="AH178" s="306">
        <f t="shared" si="88"/>
        <v>141.44</v>
      </c>
      <c r="AI178" s="306">
        <f t="shared" si="88"/>
        <v>139.36000000000001</v>
      </c>
      <c r="AJ178" s="306">
        <f t="shared" si="88"/>
        <v>137.28</v>
      </c>
      <c r="AK178" s="306">
        <f t="shared" si="88"/>
        <v>135.19999999999999</v>
      </c>
      <c r="AL178" s="306">
        <f t="shared" si="88"/>
        <v>133.12</v>
      </c>
      <c r="AM178" s="306">
        <f t="shared" si="88"/>
        <v>131.04000000000002</v>
      </c>
      <c r="AN178" s="306">
        <f t="shared" si="88"/>
        <v>128.95999999999998</v>
      </c>
      <c r="AO178" s="306">
        <f t="shared" si="88"/>
        <v>126.88</v>
      </c>
      <c r="AP178" s="306">
        <f t="shared" si="88"/>
        <v>124.8</v>
      </c>
      <c r="AQ178" s="306">
        <f t="shared" si="89"/>
        <v>122.72</v>
      </c>
      <c r="AR178" s="306">
        <f t="shared" si="89"/>
        <v>120.64</v>
      </c>
      <c r="AS178" s="306">
        <f t="shared" si="89"/>
        <v>118.56</v>
      </c>
      <c r="AT178" s="306">
        <f t="shared" si="89"/>
        <v>116.48</v>
      </c>
      <c r="AU178" s="306">
        <f t="shared" si="89"/>
        <v>114.39999999999999</v>
      </c>
      <c r="AV178" s="306">
        <f t="shared" si="89"/>
        <v>112.32</v>
      </c>
      <c r="AW178" s="306">
        <f t="shared" si="89"/>
        <v>110.24000000000001</v>
      </c>
      <c r="AX178" s="306">
        <f t="shared" si="89"/>
        <v>108.16</v>
      </c>
      <c r="AY178" s="306">
        <f t="shared" si="89"/>
        <v>106.08</v>
      </c>
      <c r="AZ178" s="306">
        <f t="shared" si="89"/>
        <v>104</v>
      </c>
    </row>
    <row r="179" spans="1:52" ht="14.1" customHeight="1" x14ac:dyDescent="0.25">
      <c r="A179" s="391"/>
      <c r="B179" s="392">
        <v>209</v>
      </c>
      <c r="C179" s="306">
        <f t="shared" si="85"/>
        <v>206.91</v>
      </c>
      <c r="D179" s="306">
        <f t="shared" si="85"/>
        <v>204.82</v>
      </c>
      <c r="E179" s="306">
        <f t="shared" si="85"/>
        <v>202.73</v>
      </c>
      <c r="F179" s="306">
        <f t="shared" si="85"/>
        <v>200.64</v>
      </c>
      <c r="G179" s="306">
        <f t="shared" si="85"/>
        <v>198.55</v>
      </c>
      <c r="H179" s="306">
        <f t="shared" si="85"/>
        <v>196.46</v>
      </c>
      <c r="I179" s="306">
        <f t="shared" si="85"/>
        <v>194.37</v>
      </c>
      <c r="J179" s="306">
        <f t="shared" si="85"/>
        <v>192.28</v>
      </c>
      <c r="K179" s="306">
        <f t="shared" si="85"/>
        <v>190.19</v>
      </c>
      <c r="L179" s="306">
        <f t="shared" si="85"/>
        <v>188.1</v>
      </c>
      <c r="M179" s="306">
        <f t="shared" si="86"/>
        <v>186.01</v>
      </c>
      <c r="N179" s="306">
        <f t="shared" si="86"/>
        <v>183.92000000000002</v>
      </c>
      <c r="O179" s="306">
        <f t="shared" si="86"/>
        <v>181.82999999999998</v>
      </c>
      <c r="P179" s="306">
        <f t="shared" si="86"/>
        <v>179.74</v>
      </c>
      <c r="Q179" s="306">
        <f t="shared" si="86"/>
        <v>177.65</v>
      </c>
      <c r="R179" s="306">
        <f t="shared" si="86"/>
        <v>175.56</v>
      </c>
      <c r="S179" s="306">
        <f t="shared" si="86"/>
        <v>173.47</v>
      </c>
      <c r="T179" s="306">
        <f t="shared" si="86"/>
        <v>171.38</v>
      </c>
      <c r="U179" s="306">
        <f t="shared" si="86"/>
        <v>169.29</v>
      </c>
      <c r="V179" s="306">
        <f t="shared" si="86"/>
        <v>167.2</v>
      </c>
      <c r="W179" s="306">
        <f t="shared" si="87"/>
        <v>165.11</v>
      </c>
      <c r="X179" s="306">
        <f t="shared" si="87"/>
        <v>163.02000000000001</v>
      </c>
      <c r="Y179" s="306">
        <f t="shared" si="87"/>
        <v>160.93</v>
      </c>
      <c r="Z179" s="306">
        <f t="shared" si="87"/>
        <v>158.84</v>
      </c>
      <c r="AA179" s="306">
        <f t="shared" si="87"/>
        <v>156.75</v>
      </c>
      <c r="AB179" s="306">
        <f t="shared" si="87"/>
        <v>154.66</v>
      </c>
      <c r="AC179" s="306">
        <f t="shared" si="87"/>
        <v>152.57</v>
      </c>
      <c r="AD179" s="306">
        <f t="shared" si="87"/>
        <v>150.47999999999999</v>
      </c>
      <c r="AE179" s="306">
        <f t="shared" si="87"/>
        <v>148.39000000000001</v>
      </c>
      <c r="AF179" s="306">
        <f t="shared" si="87"/>
        <v>146.30000000000001</v>
      </c>
      <c r="AG179" s="306">
        <f t="shared" si="88"/>
        <v>144.20999999999998</v>
      </c>
      <c r="AH179" s="306">
        <f t="shared" si="88"/>
        <v>142.12</v>
      </c>
      <c r="AI179" s="306">
        <f t="shared" si="88"/>
        <v>140.03</v>
      </c>
      <c r="AJ179" s="306">
        <f t="shared" si="88"/>
        <v>137.94</v>
      </c>
      <c r="AK179" s="306">
        <f t="shared" si="88"/>
        <v>135.85000000000002</v>
      </c>
      <c r="AL179" s="306">
        <f t="shared" si="88"/>
        <v>133.76</v>
      </c>
      <c r="AM179" s="306">
        <f t="shared" si="88"/>
        <v>131.67000000000002</v>
      </c>
      <c r="AN179" s="306">
        <f t="shared" si="88"/>
        <v>129.57999999999998</v>
      </c>
      <c r="AO179" s="306">
        <f t="shared" si="88"/>
        <v>127.49</v>
      </c>
      <c r="AP179" s="306">
        <f t="shared" si="88"/>
        <v>125.39999999999999</v>
      </c>
      <c r="AQ179" s="306">
        <f t="shared" si="89"/>
        <v>123.31</v>
      </c>
      <c r="AR179" s="306">
        <f t="shared" si="89"/>
        <v>121.22</v>
      </c>
      <c r="AS179" s="306">
        <f t="shared" si="89"/>
        <v>119.13</v>
      </c>
      <c r="AT179" s="306">
        <f t="shared" si="89"/>
        <v>117.04</v>
      </c>
      <c r="AU179" s="306">
        <f t="shared" si="89"/>
        <v>114.95</v>
      </c>
      <c r="AV179" s="306">
        <f t="shared" si="89"/>
        <v>112.86</v>
      </c>
      <c r="AW179" s="306">
        <f t="shared" si="89"/>
        <v>110.77000000000001</v>
      </c>
      <c r="AX179" s="306">
        <f t="shared" si="89"/>
        <v>108.68</v>
      </c>
      <c r="AY179" s="306">
        <f t="shared" si="89"/>
        <v>106.59</v>
      </c>
      <c r="AZ179" s="306">
        <f t="shared" si="89"/>
        <v>104.5</v>
      </c>
    </row>
    <row r="180" spans="1:52" ht="14.1" customHeight="1" x14ac:dyDescent="0.25">
      <c r="A180" s="391"/>
      <c r="B180" s="392">
        <v>210</v>
      </c>
      <c r="C180" s="393">
        <f t="shared" si="85"/>
        <v>207.9</v>
      </c>
      <c r="D180" s="393">
        <f t="shared" si="85"/>
        <v>205.8</v>
      </c>
      <c r="E180" s="393">
        <f t="shared" si="85"/>
        <v>203.7</v>
      </c>
      <c r="F180" s="393">
        <f t="shared" si="85"/>
        <v>201.6</v>
      </c>
      <c r="G180" s="393">
        <f t="shared" si="85"/>
        <v>199.5</v>
      </c>
      <c r="H180" s="393">
        <f t="shared" si="85"/>
        <v>197.4</v>
      </c>
      <c r="I180" s="393">
        <f t="shared" si="85"/>
        <v>195.3</v>
      </c>
      <c r="J180" s="393">
        <f t="shared" si="85"/>
        <v>193.2</v>
      </c>
      <c r="K180" s="393">
        <f t="shared" si="85"/>
        <v>191.1</v>
      </c>
      <c r="L180" s="393">
        <f t="shared" si="85"/>
        <v>189</v>
      </c>
      <c r="M180" s="393">
        <f t="shared" si="86"/>
        <v>186.9</v>
      </c>
      <c r="N180" s="393">
        <f t="shared" si="86"/>
        <v>184.8</v>
      </c>
      <c r="O180" s="393">
        <f t="shared" si="86"/>
        <v>182.7</v>
      </c>
      <c r="P180" s="393">
        <f t="shared" si="86"/>
        <v>180.6</v>
      </c>
      <c r="Q180" s="393">
        <f t="shared" si="86"/>
        <v>178.5</v>
      </c>
      <c r="R180" s="393">
        <f t="shared" si="86"/>
        <v>176.4</v>
      </c>
      <c r="S180" s="393">
        <f t="shared" si="86"/>
        <v>174.3</v>
      </c>
      <c r="T180" s="393">
        <f t="shared" si="86"/>
        <v>172.2</v>
      </c>
      <c r="U180" s="393">
        <f t="shared" si="86"/>
        <v>170.1</v>
      </c>
      <c r="V180" s="393">
        <f t="shared" si="86"/>
        <v>168</v>
      </c>
      <c r="W180" s="393">
        <f t="shared" si="87"/>
        <v>165.9</v>
      </c>
      <c r="X180" s="393">
        <f t="shared" si="87"/>
        <v>163.80000000000001</v>
      </c>
      <c r="Y180" s="393">
        <f t="shared" si="87"/>
        <v>161.69999999999999</v>
      </c>
      <c r="Z180" s="393">
        <f t="shared" si="87"/>
        <v>159.6</v>
      </c>
      <c r="AA180" s="393">
        <f t="shared" si="87"/>
        <v>157.5</v>
      </c>
      <c r="AB180" s="393">
        <f t="shared" si="87"/>
        <v>155.4</v>
      </c>
      <c r="AC180" s="393">
        <f t="shared" si="87"/>
        <v>153.30000000000001</v>
      </c>
      <c r="AD180" s="393">
        <f t="shared" si="87"/>
        <v>151.19999999999999</v>
      </c>
      <c r="AE180" s="393">
        <f t="shared" si="87"/>
        <v>149.1</v>
      </c>
      <c r="AF180" s="393">
        <f t="shared" si="87"/>
        <v>147</v>
      </c>
      <c r="AG180" s="393">
        <f t="shared" si="88"/>
        <v>144.9</v>
      </c>
      <c r="AH180" s="393">
        <f t="shared" si="88"/>
        <v>142.80000000000001</v>
      </c>
      <c r="AI180" s="393">
        <f t="shared" si="88"/>
        <v>140.69999999999999</v>
      </c>
      <c r="AJ180" s="393">
        <f t="shared" si="88"/>
        <v>138.6</v>
      </c>
      <c r="AK180" s="393">
        <f t="shared" si="88"/>
        <v>136.5</v>
      </c>
      <c r="AL180" s="393">
        <f t="shared" si="88"/>
        <v>134.4</v>
      </c>
      <c r="AM180" s="393">
        <f t="shared" si="88"/>
        <v>132.30000000000001</v>
      </c>
      <c r="AN180" s="393">
        <f t="shared" si="88"/>
        <v>130.19999999999999</v>
      </c>
      <c r="AO180" s="393">
        <f t="shared" si="88"/>
        <v>128.1</v>
      </c>
      <c r="AP180" s="393">
        <f t="shared" si="88"/>
        <v>126</v>
      </c>
      <c r="AQ180" s="393">
        <f t="shared" si="89"/>
        <v>123.9</v>
      </c>
      <c r="AR180" s="393">
        <f t="shared" si="89"/>
        <v>121.8</v>
      </c>
      <c r="AS180" s="393">
        <f t="shared" si="89"/>
        <v>119.7</v>
      </c>
      <c r="AT180" s="393">
        <f t="shared" si="89"/>
        <v>117.6</v>
      </c>
      <c r="AU180" s="393">
        <f t="shared" si="89"/>
        <v>115.5</v>
      </c>
      <c r="AV180" s="393">
        <f t="shared" si="89"/>
        <v>113.39999999999999</v>
      </c>
      <c r="AW180" s="393">
        <f t="shared" si="89"/>
        <v>111.30000000000001</v>
      </c>
      <c r="AX180" s="393">
        <f t="shared" si="89"/>
        <v>109.2</v>
      </c>
      <c r="AY180" s="393">
        <f t="shared" si="89"/>
        <v>107.10000000000001</v>
      </c>
      <c r="AZ180" s="393">
        <f t="shared" si="89"/>
        <v>105</v>
      </c>
    </row>
    <row r="181" spans="1:52" ht="14.1" customHeight="1" x14ac:dyDescent="0.25">
      <c r="A181" s="391"/>
      <c r="B181" s="392">
        <v>211</v>
      </c>
      <c r="C181" s="306">
        <f t="shared" ref="C181:L190" si="90">$B181-(C$2/100*$B181)</f>
        <v>208.89</v>
      </c>
      <c r="D181" s="306">
        <f t="shared" si="90"/>
        <v>206.78</v>
      </c>
      <c r="E181" s="306">
        <f t="shared" si="90"/>
        <v>204.67</v>
      </c>
      <c r="F181" s="306">
        <f t="shared" si="90"/>
        <v>202.56</v>
      </c>
      <c r="G181" s="306">
        <f t="shared" si="90"/>
        <v>200.45</v>
      </c>
      <c r="H181" s="306">
        <f t="shared" si="90"/>
        <v>198.34</v>
      </c>
      <c r="I181" s="306">
        <f t="shared" si="90"/>
        <v>196.23</v>
      </c>
      <c r="J181" s="306">
        <f t="shared" si="90"/>
        <v>194.12</v>
      </c>
      <c r="K181" s="306">
        <f t="shared" si="90"/>
        <v>192.01</v>
      </c>
      <c r="L181" s="306">
        <f t="shared" si="90"/>
        <v>189.9</v>
      </c>
      <c r="M181" s="306">
        <f t="shared" ref="M181:V190" si="91">$B181-(M$2/100*$B181)</f>
        <v>187.79</v>
      </c>
      <c r="N181" s="306">
        <f t="shared" si="91"/>
        <v>185.68</v>
      </c>
      <c r="O181" s="306">
        <f t="shared" si="91"/>
        <v>183.57</v>
      </c>
      <c r="P181" s="306">
        <f t="shared" si="91"/>
        <v>181.46</v>
      </c>
      <c r="Q181" s="306">
        <f t="shared" si="91"/>
        <v>179.35</v>
      </c>
      <c r="R181" s="306">
        <f t="shared" si="91"/>
        <v>177.24</v>
      </c>
      <c r="S181" s="306">
        <f t="shared" si="91"/>
        <v>175.13</v>
      </c>
      <c r="T181" s="306">
        <f t="shared" si="91"/>
        <v>173.02</v>
      </c>
      <c r="U181" s="306">
        <f t="shared" si="91"/>
        <v>170.91</v>
      </c>
      <c r="V181" s="306">
        <f t="shared" si="91"/>
        <v>168.8</v>
      </c>
      <c r="W181" s="306">
        <f t="shared" ref="W181:AF190" si="92">$B181-(W$2/100*$B181)</f>
        <v>166.69</v>
      </c>
      <c r="X181" s="306">
        <f t="shared" si="92"/>
        <v>164.57999999999998</v>
      </c>
      <c r="Y181" s="306">
        <f t="shared" si="92"/>
        <v>162.47</v>
      </c>
      <c r="Z181" s="306">
        <f t="shared" si="92"/>
        <v>160.36000000000001</v>
      </c>
      <c r="AA181" s="306">
        <f t="shared" si="92"/>
        <v>158.25</v>
      </c>
      <c r="AB181" s="306">
        <f t="shared" si="92"/>
        <v>156.13999999999999</v>
      </c>
      <c r="AC181" s="306">
        <f t="shared" si="92"/>
        <v>154.03</v>
      </c>
      <c r="AD181" s="306">
        <f t="shared" si="92"/>
        <v>151.91999999999999</v>
      </c>
      <c r="AE181" s="306">
        <f t="shared" si="92"/>
        <v>149.81</v>
      </c>
      <c r="AF181" s="306">
        <f t="shared" si="92"/>
        <v>147.69999999999999</v>
      </c>
      <c r="AG181" s="306">
        <f t="shared" ref="AG181:AP190" si="93">$B181-(AG$2/100*$B181)</f>
        <v>145.59</v>
      </c>
      <c r="AH181" s="306">
        <f t="shared" si="93"/>
        <v>143.48000000000002</v>
      </c>
      <c r="AI181" s="306">
        <f t="shared" si="93"/>
        <v>141.37</v>
      </c>
      <c r="AJ181" s="306">
        <f t="shared" si="93"/>
        <v>139.26</v>
      </c>
      <c r="AK181" s="306">
        <f t="shared" si="93"/>
        <v>137.15</v>
      </c>
      <c r="AL181" s="306">
        <f t="shared" si="93"/>
        <v>135.04000000000002</v>
      </c>
      <c r="AM181" s="306">
        <f t="shared" si="93"/>
        <v>132.93</v>
      </c>
      <c r="AN181" s="306">
        <f t="shared" si="93"/>
        <v>130.82</v>
      </c>
      <c r="AO181" s="306">
        <f t="shared" si="93"/>
        <v>128.70999999999998</v>
      </c>
      <c r="AP181" s="306">
        <f t="shared" si="93"/>
        <v>126.6</v>
      </c>
      <c r="AQ181" s="306">
        <f t="shared" ref="AQ181:AZ190" si="94">$B181-(AQ$2/100*$B181)</f>
        <v>124.49000000000001</v>
      </c>
      <c r="AR181" s="306">
        <f t="shared" si="94"/>
        <v>122.38000000000001</v>
      </c>
      <c r="AS181" s="306">
        <f t="shared" si="94"/>
        <v>120.27</v>
      </c>
      <c r="AT181" s="306">
        <f t="shared" si="94"/>
        <v>118.16</v>
      </c>
      <c r="AU181" s="306">
        <f t="shared" si="94"/>
        <v>116.05</v>
      </c>
      <c r="AV181" s="306">
        <f t="shared" si="94"/>
        <v>113.94</v>
      </c>
      <c r="AW181" s="306">
        <f t="shared" si="94"/>
        <v>111.83000000000001</v>
      </c>
      <c r="AX181" s="306">
        <f t="shared" si="94"/>
        <v>109.72</v>
      </c>
      <c r="AY181" s="306">
        <f t="shared" si="94"/>
        <v>107.61</v>
      </c>
      <c r="AZ181" s="306">
        <f t="shared" si="94"/>
        <v>105.5</v>
      </c>
    </row>
    <row r="182" spans="1:52" ht="14.1" customHeight="1" x14ac:dyDescent="0.25">
      <c r="A182" s="391"/>
      <c r="B182" s="392">
        <v>212</v>
      </c>
      <c r="C182" s="306">
        <f t="shared" si="90"/>
        <v>209.88</v>
      </c>
      <c r="D182" s="306">
        <f t="shared" si="90"/>
        <v>207.76</v>
      </c>
      <c r="E182" s="306">
        <f t="shared" si="90"/>
        <v>205.64</v>
      </c>
      <c r="F182" s="306">
        <f t="shared" si="90"/>
        <v>203.52</v>
      </c>
      <c r="G182" s="306">
        <f t="shared" si="90"/>
        <v>201.4</v>
      </c>
      <c r="H182" s="306">
        <f t="shared" si="90"/>
        <v>199.28</v>
      </c>
      <c r="I182" s="306">
        <f t="shared" si="90"/>
        <v>197.16</v>
      </c>
      <c r="J182" s="306">
        <f t="shared" si="90"/>
        <v>195.04</v>
      </c>
      <c r="K182" s="306">
        <f t="shared" si="90"/>
        <v>192.92000000000002</v>
      </c>
      <c r="L182" s="306">
        <f t="shared" si="90"/>
        <v>190.8</v>
      </c>
      <c r="M182" s="306">
        <f t="shared" si="91"/>
        <v>188.68</v>
      </c>
      <c r="N182" s="306">
        <f t="shared" si="91"/>
        <v>186.56</v>
      </c>
      <c r="O182" s="306">
        <f t="shared" si="91"/>
        <v>184.44</v>
      </c>
      <c r="P182" s="306">
        <f t="shared" si="91"/>
        <v>182.32</v>
      </c>
      <c r="Q182" s="306">
        <f t="shared" si="91"/>
        <v>180.2</v>
      </c>
      <c r="R182" s="306">
        <f t="shared" si="91"/>
        <v>178.07999999999998</v>
      </c>
      <c r="S182" s="306">
        <f t="shared" si="91"/>
        <v>175.96</v>
      </c>
      <c r="T182" s="306">
        <f t="shared" si="91"/>
        <v>173.84</v>
      </c>
      <c r="U182" s="306">
        <f t="shared" si="91"/>
        <v>171.72</v>
      </c>
      <c r="V182" s="306">
        <f t="shared" si="91"/>
        <v>169.6</v>
      </c>
      <c r="W182" s="306">
        <f t="shared" si="92"/>
        <v>167.48000000000002</v>
      </c>
      <c r="X182" s="306">
        <f t="shared" si="92"/>
        <v>165.36</v>
      </c>
      <c r="Y182" s="306">
        <f t="shared" si="92"/>
        <v>163.24</v>
      </c>
      <c r="Z182" s="306">
        <f t="shared" si="92"/>
        <v>161.12</v>
      </c>
      <c r="AA182" s="306">
        <f t="shared" si="92"/>
        <v>159</v>
      </c>
      <c r="AB182" s="306">
        <f t="shared" si="92"/>
        <v>156.88</v>
      </c>
      <c r="AC182" s="306">
        <f t="shared" si="92"/>
        <v>154.76</v>
      </c>
      <c r="AD182" s="306">
        <f t="shared" si="92"/>
        <v>152.63999999999999</v>
      </c>
      <c r="AE182" s="306">
        <f t="shared" si="92"/>
        <v>150.52000000000001</v>
      </c>
      <c r="AF182" s="306">
        <f t="shared" si="92"/>
        <v>148.4</v>
      </c>
      <c r="AG182" s="306">
        <f t="shared" si="93"/>
        <v>146.28</v>
      </c>
      <c r="AH182" s="306">
        <f t="shared" si="93"/>
        <v>144.16</v>
      </c>
      <c r="AI182" s="306">
        <f t="shared" si="93"/>
        <v>142.04</v>
      </c>
      <c r="AJ182" s="306">
        <f t="shared" si="93"/>
        <v>139.92000000000002</v>
      </c>
      <c r="AK182" s="306">
        <f t="shared" si="93"/>
        <v>137.80000000000001</v>
      </c>
      <c r="AL182" s="306">
        <f t="shared" si="93"/>
        <v>135.68</v>
      </c>
      <c r="AM182" s="306">
        <f t="shared" si="93"/>
        <v>133.56</v>
      </c>
      <c r="AN182" s="306">
        <f t="shared" si="93"/>
        <v>131.44</v>
      </c>
      <c r="AO182" s="306">
        <f t="shared" si="93"/>
        <v>129.32</v>
      </c>
      <c r="AP182" s="306">
        <f t="shared" si="93"/>
        <v>127.19999999999999</v>
      </c>
      <c r="AQ182" s="306">
        <f t="shared" si="94"/>
        <v>125.08</v>
      </c>
      <c r="AR182" s="306">
        <f t="shared" si="94"/>
        <v>122.96000000000001</v>
      </c>
      <c r="AS182" s="306">
        <f t="shared" si="94"/>
        <v>120.84</v>
      </c>
      <c r="AT182" s="306">
        <f t="shared" si="94"/>
        <v>118.72</v>
      </c>
      <c r="AU182" s="306">
        <f t="shared" si="94"/>
        <v>116.6</v>
      </c>
      <c r="AV182" s="306">
        <f t="shared" si="94"/>
        <v>114.47999999999999</v>
      </c>
      <c r="AW182" s="306">
        <f t="shared" si="94"/>
        <v>112.36</v>
      </c>
      <c r="AX182" s="306">
        <f t="shared" si="94"/>
        <v>110.24000000000001</v>
      </c>
      <c r="AY182" s="306">
        <f t="shared" si="94"/>
        <v>108.12</v>
      </c>
      <c r="AZ182" s="306">
        <f t="shared" si="94"/>
        <v>106</v>
      </c>
    </row>
    <row r="183" spans="1:52" ht="14.1" customHeight="1" x14ac:dyDescent="0.25">
      <c r="A183" s="391"/>
      <c r="B183" s="392">
        <v>213</v>
      </c>
      <c r="C183" s="306">
        <f t="shared" si="90"/>
        <v>210.87</v>
      </c>
      <c r="D183" s="306">
        <f t="shared" si="90"/>
        <v>208.74</v>
      </c>
      <c r="E183" s="306">
        <f t="shared" si="90"/>
        <v>206.61</v>
      </c>
      <c r="F183" s="306">
        <f t="shared" si="90"/>
        <v>204.48</v>
      </c>
      <c r="G183" s="306">
        <f t="shared" si="90"/>
        <v>202.35</v>
      </c>
      <c r="H183" s="306">
        <f t="shared" si="90"/>
        <v>200.22</v>
      </c>
      <c r="I183" s="306">
        <f t="shared" si="90"/>
        <v>198.09</v>
      </c>
      <c r="J183" s="306">
        <f t="shared" si="90"/>
        <v>195.96</v>
      </c>
      <c r="K183" s="306">
        <f t="shared" si="90"/>
        <v>193.83</v>
      </c>
      <c r="L183" s="306">
        <f t="shared" si="90"/>
        <v>191.7</v>
      </c>
      <c r="M183" s="306">
        <f t="shared" si="91"/>
        <v>189.57</v>
      </c>
      <c r="N183" s="306">
        <f t="shared" si="91"/>
        <v>187.44</v>
      </c>
      <c r="O183" s="306">
        <f t="shared" si="91"/>
        <v>185.31</v>
      </c>
      <c r="P183" s="306">
        <f t="shared" si="91"/>
        <v>183.18</v>
      </c>
      <c r="Q183" s="306">
        <f t="shared" si="91"/>
        <v>181.05</v>
      </c>
      <c r="R183" s="306">
        <f t="shared" si="91"/>
        <v>178.92000000000002</v>
      </c>
      <c r="S183" s="306">
        <f t="shared" si="91"/>
        <v>176.79</v>
      </c>
      <c r="T183" s="306">
        <f t="shared" si="91"/>
        <v>174.66</v>
      </c>
      <c r="U183" s="306">
        <f t="shared" si="91"/>
        <v>172.53</v>
      </c>
      <c r="V183" s="306">
        <f t="shared" si="91"/>
        <v>170.4</v>
      </c>
      <c r="W183" s="306">
        <f t="shared" si="92"/>
        <v>168.27</v>
      </c>
      <c r="X183" s="306">
        <f t="shared" si="92"/>
        <v>166.14</v>
      </c>
      <c r="Y183" s="306">
        <f t="shared" si="92"/>
        <v>164.01</v>
      </c>
      <c r="Z183" s="306">
        <f t="shared" si="92"/>
        <v>161.88</v>
      </c>
      <c r="AA183" s="306">
        <f t="shared" si="92"/>
        <v>159.75</v>
      </c>
      <c r="AB183" s="306">
        <f t="shared" si="92"/>
        <v>157.62</v>
      </c>
      <c r="AC183" s="306">
        <f t="shared" si="92"/>
        <v>155.49</v>
      </c>
      <c r="AD183" s="306">
        <f t="shared" si="92"/>
        <v>153.35999999999999</v>
      </c>
      <c r="AE183" s="306">
        <f t="shared" si="92"/>
        <v>151.23000000000002</v>
      </c>
      <c r="AF183" s="306">
        <f t="shared" si="92"/>
        <v>149.1</v>
      </c>
      <c r="AG183" s="306">
        <f t="shared" si="93"/>
        <v>146.97</v>
      </c>
      <c r="AH183" s="306">
        <f t="shared" si="93"/>
        <v>144.84</v>
      </c>
      <c r="AI183" s="306">
        <f t="shared" si="93"/>
        <v>142.70999999999998</v>
      </c>
      <c r="AJ183" s="306">
        <f t="shared" si="93"/>
        <v>140.57999999999998</v>
      </c>
      <c r="AK183" s="306">
        <f t="shared" si="93"/>
        <v>138.44999999999999</v>
      </c>
      <c r="AL183" s="306">
        <f t="shared" si="93"/>
        <v>136.32</v>
      </c>
      <c r="AM183" s="306">
        <f t="shared" si="93"/>
        <v>134.19</v>
      </c>
      <c r="AN183" s="306">
        <f t="shared" si="93"/>
        <v>132.06</v>
      </c>
      <c r="AO183" s="306">
        <f t="shared" si="93"/>
        <v>129.93</v>
      </c>
      <c r="AP183" s="306">
        <f t="shared" si="93"/>
        <v>127.8</v>
      </c>
      <c r="AQ183" s="306">
        <f t="shared" si="94"/>
        <v>125.67</v>
      </c>
      <c r="AR183" s="306">
        <f t="shared" si="94"/>
        <v>123.54</v>
      </c>
      <c r="AS183" s="306">
        <f t="shared" si="94"/>
        <v>121.41</v>
      </c>
      <c r="AT183" s="306">
        <f t="shared" si="94"/>
        <v>119.28</v>
      </c>
      <c r="AU183" s="306">
        <f t="shared" si="94"/>
        <v>117.14999999999999</v>
      </c>
      <c r="AV183" s="306">
        <f t="shared" si="94"/>
        <v>115.02</v>
      </c>
      <c r="AW183" s="306">
        <f t="shared" si="94"/>
        <v>112.89</v>
      </c>
      <c r="AX183" s="306">
        <f t="shared" si="94"/>
        <v>110.76</v>
      </c>
      <c r="AY183" s="306">
        <f t="shared" si="94"/>
        <v>108.63</v>
      </c>
      <c r="AZ183" s="306">
        <f t="shared" si="94"/>
        <v>106.5</v>
      </c>
    </row>
    <row r="184" spans="1:52" ht="14.1" customHeight="1" x14ac:dyDescent="0.25">
      <c r="A184" s="391"/>
      <c r="B184" s="392">
        <v>214</v>
      </c>
      <c r="C184" s="306">
        <f t="shared" si="90"/>
        <v>211.86</v>
      </c>
      <c r="D184" s="306">
        <f t="shared" si="90"/>
        <v>209.72</v>
      </c>
      <c r="E184" s="306">
        <f t="shared" si="90"/>
        <v>207.58</v>
      </c>
      <c r="F184" s="306">
        <f t="shared" si="90"/>
        <v>205.44</v>
      </c>
      <c r="G184" s="306">
        <f t="shared" si="90"/>
        <v>203.3</v>
      </c>
      <c r="H184" s="306">
        <f t="shared" si="90"/>
        <v>201.16</v>
      </c>
      <c r="I184" s="306">
        <f t="shared" si="90"/>
        <v>199.02</v>
      </c>
      <c r="J184" s="306">
        <f t="shared" si="90"/>
        <v>196.88</v>
      </c>
      <c r="K184" s="306">
        <f t="shared" si="90"/>
        <v>194.74</v>
      </c>
      <c r="L184" s="306">
        <f t="shared" si="90"/>
        <v>192.6</v>
      </c>
      <c r="M184" s="306">
        <f t="shared" si="91"/>
        <v>190.46</v>
      </c>
      <c r="N184" s="306">
        <f t="shared" si="91"/>
        <v>188.32</v>
      </c>
      <c r="O184" s="306">
        <f t="shared" si="91"/>
        <v>186.18</v>
      </c>
      <c r="P184" s="306">
        <f t="shared" si="91"/>
        <v>184.04</v>
      </c>
      <c r="Q184" s="306">
        <f t="shared" si="91"/>
        <v>181.9</v>
      </c>
      <c r="R184" s="306">
        <f t="shared" si="91"/>
        <v>179.76</v>
      </c>
      <c r="S184" s="306">
        <f t="shared" si="91"/>
        <v>177.62</v>
      </c>
      <c r="T184" s="306">
        <f t="shared" si="91"/>
        <v>175.48000000000002</v>
      </c>
      <c r="U184" s="306">
        <f t="shared" si="91"/>
        <v>173.34</v>
      </c>
      <c r="V184" s="306">
        <f t="shared" si="91"/>
        <v>171.2</v>
      </c>
      <c r="W184" s="306">
        <f t="shared" si="92"/>
        <v>169.06</v>
      </c>
      <c r="X184" s="306">
        <f t="shared" si="92"/>
        <v>166.92000000000002</v>
      </c>
      <c r="Y184" s="306">
        <f t="shared" si="92"/>
        <v>164.78</v>
      </c>
      <c r="Z184" s="306">
        <f t="shared" si="92"/>
        <v>162.63999999999999</v>
      </c>
      <c r="AA184" s="306">
        <f t="shared" si="92"/>
        <v>160.5</v>
      </c>
      <c r="AB184" s="306">
        <f t="shared" si="92"/>
        <v>158.36000000000001</v>
      </c>
      <c r="AC184" s="306">
        <f t="shared" si="92"/>
        <v>156.22</v>
      </c>
      <c r="AD184" s="306">
        <f t="shared" si="92"/>
        <v>154.07999999999998</v>
      </c>
      <c r="AE184" s="306">
        <f t="shared" si="92"/>
        <v>151.94</v>
      </c>
      <c r="AF184" s="306">
        <f t="shared" si="92"/>
        <v>149.80000000000001</v>
      </c>
      <c r="AG184" s="306">
        <f t="shared" si="93"/>
        <v>147.66</v>
      </c>
      <c r="AH184" s="306">
        <f t="shared" si="93"/>
        <v>145.51999999999998</v>
      </c>
      <c r="AI184" s="306">
        <f t="shared" si="93"/>
        <v>143.38</v>
      </c>
      <c r="AJ184" s="306">
        <f t="shared" si="93"/>
        <v>141.24</v>
      </c>
      <c r="AK184" s="306">
        <f t="shared" si="93"/>
        <v>139.10000000000002</v>
      </c>
      <c r="AL184" s="306">
        <f t="shared" si="93"/>
        <v>136.96</v>
      </c>
      <c r="AM184" s="306">
        <f t="shared" si="93"/>
        <v>134.82</v>
      </c>
      <c r="AN184" s="306">
        <f t="shared" si="93"/>
        <v>132.68</v>
      </c>
      <c r="AO184" s="306">
        <f t="shared" si="93"/>
        <v>130.54</v>
      </c>
      <c r="AP184" s="306">
        <f t="shared" si="93"/>
        <v>128.39999999999998</v>
      </c>
      <c r="AQ184" s="306">
        <f t="shared" si="94"/>
        <v>126.26</v>
      </c>
      <c r="AR184" s="306">
        <f t="shared" si="94"/>
        <v>124.12</v>
      </c>
      <c r="AS184" s="306">
        <f t="shared" si="94"/>
        <v>121.98</v>
      </c>
      <c r="AT184" s="306">
        <f t="shared" si="94"/>
        <v>119.84</v>
      </c>
      <c r="AU184" s="306">
        <f t="shared" si="94"/>
        <v>117.7</v>
      </c>
      <c r="AV184" s="306">
        <f t="shared" si="94"/>
        <v>115.56</v>
      </c>
      <c r="AW184" s="306">
        <f t="shared" si="94"/>
        <v>113.42</v>
      </c>
      <c r="AX184" s="306">
        <f t="shared" si="94"/>
        <v>111.28</v>
      </c>
      <c r="AY184" s="306">
        <f t="shared" si="94"/>
        <v>109.14</v>
      </c>
      <c r="AZ184" s="306">
        <f t="shared" si="94"/>
        <v>107</v>
      </c>
    </row>
    <row r="185" spans="1:52" ht="14.1" customHeight="1" x14ac:dyDescent="0.25">
      <c r="A185" s="391"/>
      <c r="B185" s="392">
        <v>215</v>
      </c>
      <c r="C185" s="306">
        <f t="shared" si="90"/>
        <v>212.85</v>
      </c>
      <c r="D185" s="306">
        <f t="shared" si="90"/>
        <v>210.7</v>
      </c>
      <c r="E185" s="306">
        <f t="shared" si="90"/>
        <v>208.55</v>
      </c>
      <c r="F185" s="306">
        <f t="shared" si="90"/>
        <v>206.4</v>
      </c>
      <c r="G185" s="306">
        <f t="shared" si="90"/>
        <v>204.25</v>
      </c>
      <c r="H185" s="306">
        <f t="shared" si="90"/>
        <v>202.1</v>
      </c>
      <c r="I185" s="306">
        <f t="shared" si="90"/>
        <v>199.95</v>
      </c>
      <c r="J185" s="306">
        <f t="shared" si="90"/>
        <v>197.8</v>
      </c>
      <c r="K185" s="306">
        <f t="shared" si="90"/>
        <v>195.65</v>
      </c>
      <c r="L185" s="306">
        <f t="shared" si="90"/>
        <v>193.5</v>
      </c>
      <c r="M185" s="306">
        <f t="shared" si="91"/>
        <v>191.35</v>
      </c>
      <c r="N185" s="306">
        <f t="shared" si="91"/>
        <v>189.2</v>
      </c>
      <c r="O185" s="306">
        <f t="shared" si="91"/>
        <v>187.05</v>
      </c>
      <c r="P185" s="306">
        <f t="shared" si="91"/>
        <v>184.9</v>
      </c>
      <c r="Q185" s="306">
        <f t="shared" si="91"/>
        <v>182.75</v>
      </c>
      <c r="R185" s="306">
        <f t="shared" si="91"/>
        <v>180.6</v>
      </c>
      <c r="S185" s="306">
        <f t="shared" si="91"/>
        <v>178.45</v>
      </c>
      <c r="T185" s="306">
        <f t="shared" si="91"/>
        <v>176.3</v>
      </c>
      <c r="U185" s="306">
        <f t="shared" si="91"/>
        <v>174.15</v>
      </c>
      <c r="V185" s="306">
        <f t="shared" si="91"/>
        <v>172</v>
      </c>
      <c r="W185" s="306">
        <f t="shared" si="92"/>
        <v>169.85</v>
      </c>
      <c r="X185" s="306">
        <f t="shared" si="92"/>
        <v>167.7</v>
      </c>
      <c r="Y185" s="306">
        <f t="shared" si="92"/>
        <v>165.55</v>
      </c>
      <c r="Z185" s="306">
        <f t="shared" si="92"/>
        <v>163.4</v>
      </c>
      <c r="AA185" s="306">
        <f t="shared" si="92"/>
        <v>161.25</v>
      </c>
      <c r="AB185" s="306">
        <f t="shared" si="92"/>
        <v>159.1</v>
      </c>
      <c r="AC185" s="306">
        <f t="shared" si="92"/>
        <v>156.94999999999999</v>
      </c>
      <c r="AD185" s="306">
        <f t="shared" si="92"/>
        <v>154.80000000000001</v>
      </c>
      <c r="AE185" s="306">
        <f t="shared" si="92"/>
        <v>152.65</v>
      </c>
      <c r="AF185" s="306">
        <f t="shared" si="92"/>
        <v>150.5</v>
      </c>
      <c r="AG185" s="306">
        <f t="shared" si="93"/>
        <v>148.35</v>
      </c>
      <c r="AH185" s="306">
        <f t="shared" si="93"/>
        <v>146.19999999999999</v>
      </c>
      <c r="AI185" s="306">
        <f t="shared" si="93"/>
        <v>144.05000000000001</v>
      </c>
      <c r="AJ185" s="306">
        <f t="shared" si="93"/>
        <v>141.89999999999998</v>
      </c>
      <c r="AK185" s="306">
        <f t="shared" si="93"/>
        <v>139.75</v>
      </c>
      <c r="AL185" s="306">
        <f t="shared" si="93"/>
        <v>137.60000000000002</v>
      </c>
      <c r="AM185" s="306">
        <f t="shared" si="93"/>
        <v>135.44999999999999</v>
      </c>
      <c r="AN185" s="306">
        <f t="shared" si="93"/>
        <v>133.30000000000001</v>
      </c>
      <c r="AO185" s="306">
        <f t="shared" si="93"/>
        <v>131.14999999999998</v>
      </c>
      <c r="AP185" s="306">
        <f t="shared" si="93"/>
        <v>129</v>
      </c>
      <c r="AQ185" s="306">
        <f t="shared" si="94"/>
        <v>126.85000000000001</v>
      </c>
      <c r="AR185" s="306">
        <f t="shared" si="94"/>
        <v>124.7</v>
      </c>
      <c r="AS185" s="306">
        <f t="shared" si="94"/>
        <v>122.55</v>
      </c>
      <c r="AT185" s="306">
        <f t="shared" si="94"/>
        <v>120.4</v>
      </c>
      <c r="AU185" s="306">
        <f t="shared" si="94"/>
        <v>118.25</v>
      </c>
      <c r="AV185" s="306">
        <f t="shared" si="94"/>
        <v>116.1</v>
      </c>
      <c r="AW185" s="306">
        <f t="shared" si="94"/>
        <v>113.95</v>
      </c>
      <c r="AX185" s="306">
        <f t="shared" si="94"/>
        <v>111.8</v>
      </c>
      <c r="AY185" s="306">
        <f t="shared" si="94"/>
        <v>109.65</v>
      </c>
      <c r="AZ185" s="306">
        <f t="shared" si="94"/>
        <v>107.5</v>
      </c>
    </row>
    <row r="186" spans="1:52" ht="14.1" customHeight="1" x14ac:dyDescent="0.25">
      <c r="A186" s="391"/>
      <c r="B186" s="392">
        <v>216</v>
      </c>
      <c r="C186" s="306">
        <f t="shared" si="90"/>
        <v>213.84</v>
      </c>
      <c r="D186" s="306">
        <f t="shared" si="90"/>
        <v>211.68</v>
      </c>
      <c r="E186" s="306">
        <f t="shared" si="90"/>
        <v>209.52</v>
      </c>
      <c r="F186" s="306">
        <f t="shared" si="90"/>
        <v>207.36</v>
      </c>
      <c r="G186" s="306">
        <f t="shared" si="90"/>
        <v>205.2</v>
      </c>
      <c r="H186" s="306">
        <f t="shared" si="90"/>
        <v>203.04</v>
      </c>
      <c r="I186" s="306">
        <f t="shared" si="90"/>
        <v>200.88</v>
      </c>
      <c r="J186" s="306">
        <f t="shared" si="90"/>
        <v>198.72</v>
      </c>
      <c r="K186" s="306">
        <f t="shared" si="90"/>
        <v>196.56</v>
      </c>
      <c r="L186" s="306">
        <f t="shared" si="90"/>
        <v>194.4</v>
      </c>
      <c r="M186" s="306">
        <f t="shared" si="91"/>
        <v>192.24</v>
      </c>
      <c r="N186" s="306">
        <f t="shared" si="91"/>
        <v>190.08</v>
      </c>
      <c r="O186" s="306">
        <f t="shared" si="91"/>
        <v>187.92</v>
      </c>
      <c r="P186" s="306">
        <f t="shared" si="91"/>
        <v>185.76</v>
      </c>
      <c r="Q186" s="306">
        <f t="shared" si="91"/>
        <v>183.6</v>
      </c>
      <c r="R186" s="306">
        <f t="shared" si="91"/>
        <v>181.44</v>
      </c>
      <c r="S186" s="306">
        <f t="shared" si="91"/>
        <v>179.28</v>
      </c>
      <c r="T186" s="306">
        <f t="shared" si="91"/>
        <v>177.12</v>
      </c>
      <c r="U186" s="306">
        <f t="shared" si="91"/>
        <v>174.96</v>
      </c>
      <c r="V186" s="306">
        <f t="shared" si="91"/>
        <v>172.8</v>
      </c>
      <c r="W186" s="306">
        <f t="shared" si="92"/>
        <v>170.64</v>
      </c>
      <c r="X186" s="306">
        <f t="shared" si="92"/>
        <v>168.48</v>
      </c>
      <c r="Y186" s="306">
        <f t="shared" si="92"/>
        <v>166.32</v>
      </c>
      <c r="Z186" s="306">
        <f t="shared" si="92"/>
        <v>164.16</v>
      </c>
      <c r="AA186" s="306">
        <f t="shared" si="92"/>
        <v>162</v>
      </c>
      <c r="AB186" s="306">
        <f t="shared" si="92"/>
        <v>159.84</v>
      </c>
      <c r="AC186" s="306">
        <f t="shared" si="92"/>
        <v>157.68</v>
      </c>
      <c r="AD186" s="306">
        <f t="shared" si="92"/>
        <v>155.51999999999998</v>
      </c>
      <c r="AE186" s="306">
        <f t="shared" si="92"/>
        <v>153.36000000000001</v>
      </c>
      <c r="AF186" s="306">
        <f t="shared" si="92"/>
        <v>151.19999999999999</v>
      </c>
      <c r="AG186" s="306">
        <f t="shared" si="93"/>
        <v>149.04000000000002</v>
      </c>
      <c r="AH186" s="306">
        <f t="shared" si="93"/>
        <v>146.88</v>
      </c>
      <c r="AI186" s="306">
        <f t="shared" si="93"/>
        <v>144.72</v>
      </c>
      <c r="AJ186" s="306">
        <f t="shared" si="93"/>
        <v>142.56</v>
      </c>
      <c r="AK186" s="306">
        <f t="shared" si="93"/>
        <v>140.4</v>
      </c>
      <c r="AL186" s="306">
        <f t="shared" si="93"/>
        <v>138.24</v>
      </c>
      <c r="AM186" s="306">
        <f t="shared" si="93"/>
        <v>136.07999999999998</v>
      </c>
      <c r="AN186" s="306">
        <f t="shared" si="93"/>
        <v>133.92000000000002</v>
      </c>
      <c r="AO186" s="306">
        <f t="shared" si="93"/>
        <v>131.76</v>
      </c>
      <c r="AP186" s="306">
        <f t="shared" si="93"/>
        <v>129.6</v>
      </c>
      <c r="AQ186" s="306">
        <f t="shared" si="94"/>
        <v>127.44000000000001</v>
      </c>
      <c r="AR186" s="306">
        <f t="shared" si="94"/>
        <v>125.28</v>
      </c>
      <c r="AS186" s="306">
        <f t="shared" si="94"/>
        <v>123.12</v>
      </c>
      <c r="AT186" s="306">
        <f t="shared" si="94"/>
        <v>120.96</v>
      </c>
      <c r="AU186" s="306">
        <f t="shared" si="94"/>
        <v>118.8</v>
      </c>
      <c r="AV186" s="306">
        <f t="shared" si="94"/>
        <v>116.64</v>
      </c>
      <c r="AW186" s="306">
        <f t="shared" si="94"/>
        <v>114.48</v>
      </c>
      <c r="AX186" s="306">
        <f t="shared" si="94"/>
        <v>112.32000000000001</v>
      </c>
      <c r="AY186" s="306">
        <f t="shared" si="94"/>
        <v>110.16</v>
      </c>
      <c r="AZ186" s="306">
        <f t="shared" si="94"/>
        <v>108</v>
      </c>
    </row>
    <row r="187" spans="1:52" ht="14.1" customHeight="1" x14ac:dyDescent="0.25">
      <c r="A187" s="391"/>
      <c r="B187" s="392">
        <v>217</v>
      </c>
      <c r="C187" s="306">
        <f t="shared" si="90"/>
        <v>214.83</v>
      </c>
      <c r="D187" s="306">
        <f t="shared" si="90"/>
        <v>212.66</v>
      </c>
      <c r="E187" s="306">
        <f t="shared" si="90"/>
        <v>210.49</v>
      </c>
      <c r="F187" s="306">
        <f t="shared" si="90"/>
        <v>208.32</v>
      </c>
      <c r="G187" s="306">
        <f t="shared" si="90"/>
        <v>206.15</v>
      </c>
      <c r="H187" s="306">
        <f t="shared" si="90"/>
        <v>203.98</v>
      </c>
      <c r="I187" s="306">
        <f t="shared" si="90"/>
        <v>201.81</v>
      </c>
      <c r="J187" s="306">
        <f t="shared" si="90"/>
        <v>199.64</v>
      </c>
      <c r="K187" s="306">
        <f t="shared" si="90"/>
        <v>197.47</v>
      </c>
      <c r="L187" s="306">
        <f t="shared" si="90"/>
        <v>195.3</v>
      </c>
      <c r="M187" s="306">
        <f t="shared" si="91"/>
        <v>193.13</v>
      </c>
      <c r="N187" s="306">
        <f t="shared" si="91"/>
        <v>190.96</v>
      </c>
      <c r="O187" s="306">
        <f t="shared" si="91"/>
        <v>188.79</v>
      </c>
      <c r="P187" s="306">
        <f t="shared" si="91"/>
        <v>186.62</v>
      </c>
      <c r="Q187" s="306">
        <f t="shared" si="91"/>
        <v>184.45</v>
      </c>
      <c r="R187" s="306">
        <f t="shared" si="91"/>
        <v>182.28</v>
      </c>
      <c r="S187" s="306">
        <f t="shared" si="91"/>
        <v>180.11</v>
      </c>
      <c r="T187" s="306">
        <f t="shared" si="91"/>
        <v>177.94</v>
      </c>
      <c r="U187" s="306">
        <f t="shared" si="91"/>
        <v>175.76999999999998</v>
      </c>
      <c r="V187" s="306">
        <f t="shared" si="91"/>
        <v>173.6</v>
      </c>
      <c r="W187" s="306">
        <f t="shared" si="92"/>
        <v>171.43</v>
      </c>
      <c r="X187" s="306">
        <f t="shared" si="92"/>
        <v>169.26</v>
      </c>
      <c r="Y187" s="306">
        <f t="shared" si="92"/>
        <v>167.09</v>
      </c>
      <c r="Z187" s="306">
        <f t="shared" si="92"/>
        <v>164.92000000000002</v>
      </c>
      <c r="AA187" s="306">
        <f t="shared" si="92"/>
        <v>162.75</v>
      </c>
      <c r="AB187" s="306">
        <f t="shared" si="92"/>
        <v>160.57999999999998</v>
      </c>
      <c r="AC187" s="306">
        <f t="shared" si="92"/>
        <v>158.41</v>
      </c>
      <c r="AD187" s="306">
        <f t="shared" si="92"/>
        <v>156.24</v>
      </c>
      <c r="AE187" s="306">
        <f t="shared" si="92"/>
        <v>154.07</v>
      </c>
      <c r="AF187" s="306">
        <f t="shared" si="92"/>
        <v>151.9</v>
      </c>
      <c r="AG187" s="306">
        <f t="shared" si="93"/>
        <v>149.73000000000002</v>
      </c>
      <c r="AH187" s="306">
        <f t="shared" si="93"/>
        <v>147.56</v>
      </c>
      <c r="AI187" s="306">
        <f t="shared" si="93"/>
        <v>145.38999999999999</v>
      </c>
      <c r="AJ187" s="306">
        <f t="shared" si="93"/>
        <v>143.22</v>
      </c>
      <c r="AK187" s="306">
        <f t="shared" si="93"/>
        <v>141.05000000000001</v>
      </c>
      <c r="AL187" s="306">
        <f t="shared" si="93"/>
        <v>138.88</v>
      </c>
      <c r="AM187" s="306">
        <f t="shared" si="93"/>
        <v>136.71</v>
      </c>
      <c r="AN187" s="306">
        <f t="shared" si="93"/>
        <v>134.54</v>
      </c>
      <c r="AO187" s="306">
        <f t="shared" si="93"/>
        <v>132.37</v>
      </c>
      <c r="AP187" s="306">
        <f t="shared" si="93"/>
        <v>130.19999999999999</v>
      </c>
      <c r="AQ187" s="306">
        <f t="shared" si="94"/>
        <v>128.03</v>
      </c>
      <c r="AR187" s="306">
        <f t="shared" si="94"/>
        <v>125.86</v>
      </c>
      <c r="AS187" s="306">
        <f t="shared" si="94"/>
        <v>123.69</v>
      </c>
      <c r="AT187" s="306">
        <f t="shared" si="94"/>
        <v>121.52</v>
      </c>
      <c r="AU187" s="306">
        <f t="shared" si="94"/>
        <v>119.35</v>
      </c>
      <c r="AV187" s="306">
        <f t="shared" si="94"/>
        <v>117.17999999999999</v>
      </c>
      <c r="AW187" s="306">
        <f t="shared" si="94"/>
        <v>115.01</v>
      </c>
      <c r="AX187" s="306">
        <f t="shared" si="94"/>
        <v>112.84</v>
      </c>
      <c r="AY187" s="306">
        <f t="shared" si="94"/>
        <v>110.67</v>
      </c>
      <c r="AZ187" s="306">
        <f t="shared" si="94"/>
        <v>108.5</v>
      </c>
    </row>
    <row r="188" spans="1:52" ht="14.1" customHeight="1" x14ac:dyDescent="0.25">
      <c r="A188" s="391"/>
      <c r="B188" s="392">
        <v>218</v>
      </c>
      <c r="C188" s="306">
        <f t="shared" si="90"/>
        <v>215.82</v>
      </c>
      <c r="D188" s="306">
        <f t="shared" si="90"/>
        <v>213.64</v>
      </c>
      <c r="E188" s="306">
        <f t="shared" si="90"/>
        <v>211.46</v>
      </c>
      <c r="F188" s="306">
        <f t="shared" si="90"/>
        <v>209.28</v>
      </c>
      <c r="G188" s="306">
        <f t="shared" si="90"/>
        <v>207.1</v>
      </c>
      <c r="H188" s="306">
        <f t="shared" si="90"/>
        <v>204.92</v>
      </c>
      <c r="I188" s="306">
        <f t="shared" si="90"/>
        <v>202.74</v>
      </c>
      <c r="J188" s="306">
        <f t="shared" si="90"/>
        <v>200.56</v>
      </c>
      <c r="K188" s="306">
        <f t="shared" si="90"/>
        <v>198.38</v>
      </c>
      <c r="L188" s="306">
        <f t="shared" si="90"/>
        <v>196.2</v>
      </c>
      <c r="M188" s="306">
        <f t="shared" si="91"/>
        <v>194.02</v>
      </c>
      <c r="N188" s="306">
        <f t="shared" si="91"/>
        <v>191.84</v>
      </c>
      <c r="O188" s="306">
        <f t="shared" si="91"/>
        <v>189.66</v>
      </c>
      <c r="P188" s="306">
        <f t="shared" si="91"/>
        <v>187.48</v>
      </c>
      <c r="Q188" s="306">
        <f t="shared" si="91"/>
        <v>185.3</v>
      </c>
      <c r="R188" s="306">
        <f t="shared" si="91"/>
        <v>183.12</v>
      </c>
      <c r="S188" s="306">
        <f t="shared" si="91"/>
        <v>180.94</v>
      </c>
      <c r="T188" s="306">
        <f t="shared" si="91"/>
        <v>178.76</v>
      </c>
      <c r="U188" s="306">
        <f t="shared" si="91"/>
        <v>176.57999999999998</v>
      </c>
      <c r="V188" s="306">
        <f t="shared" si="91"/>
        <v>174.4</v>
      </c>
      <c r="W188" s="306">
        <f t="shared" si="92"/>
        <v>172.22</v>
      </c>
      <c r="X188" s="306">
        <f t="shared" si="92"/>
        <v>170.04</v>
      </c>
      <c r="Y188" s="306">
        <f t="shared" si="92"/>
        <v>167.86</v>
      </c>
      <c r="Z188" s="306">
        <f t="shared" si="92"/>
        <v>165.68</v>
      </c>
      <c r="AA188" s="306">
        <f t="shared" si="92"/>
        <v>163.5</v>
      </c>
      <c r="AB188" s="306">
        <f t="shared" si="92"/>
        <v>161.32</v>
      </c>
      <c r="AC188" s="306">
        <f t="shared" si="92"/>
        <v>159.13999999999999</v>
      </c>
      <c r="AD188" s="306">
        <f t="shared" si="92"/>
        <v>156.95999999999998</v>
      </c>
      <c r="AE188" s="306">
        <f t="shared" si="92"/>
        <v>154.78</v>
      </c>
      <c r="AF188" s="306">
        <f t="shared" si="92"/>
        <v>152.60000000000002</v>
      </c>
      <c r="AG188" s="306">
        <f t="shared" si="93"/>
        <v>150.42000000000002</v>
      </c>
      <c r="AH188" s="306">
        <f t="shared" si="93"/>
        <v>148.24</v>
      </c>
      <c r="AI188" s="306">
        <f t="shared" si="93"/>
        <v>146.06</v>
      </c>
      <c r="AJ188" s="306">
        <f t="shared" si="93"/>
        <v>143.88</v>
      </c>
      <c r="AK188" s="306">
        <f t="shared" si="93"/>
        <v>141.69999999999999</v>
      </c>
      <c r="AL188" s="306">
        <f t="shared" si="93"/>
        <v>139.51999999999998</v>
      </c>
      <c r="AM188" s="306">
        <f t="shared" si="93"/>
        <v>137.34</v>
      </c>
      <c r="AN188" s="306">
        <f t="shared" si="93"/>
        <v>135.16</v>
      </c>
      <c r="AO188" s="306">
        <f t="shared" si="93"/>
        <v>132.98000000000002</v>
      </c>
      <c r="AP188" s="306">
        <f t="shared" si="93"/>
        <v>130.80000000000001</v>
      </c>
      <c r="AQ188" s="306">
        <f t="shared" si="94"/>
        <v>128.62</v>
      </c>
      <c r="AR188" s="306">
        <f t="shared" si="94"/>
        <v>126.44</v>
      </c>
      <c r="AS188" s="306">
        <f t="shared" si="94"/>
        <v>124.26</v>
      </c>
      <c r="AT188" s="306">
        <f t="shared" si="94"/>
        <v>122.08</v>
      </c>
      <c r="AU188" s="306">
        <f t="shared" si="94"/>
        <v>119.89999999999999</v>
      </c>
      <c r="AV188" s="306">
        <f t="shared" si="94"/>
        <v>117.72</v>
      </c>
      <c r="AW188" s="306">
        <f t="shared" si="94"/>
        <v>115.54</v>
      </c>
      <c r="AX188" s="306">
        <f t="shared" si="94"/>
        <v>113.36</v>
      </c>
      <c r="AY188" s="306">
        <f t="shared" si="94"/>
        <v>111.18</v>
      </c>
      <c r="AZ188" s="306">
        <f t="shared" si="94"/>
        <v>109</v>
      </c>
    </row>
    <row r="189" spans="1:52" ht="14.1" customHeight="1" x14ac:dyDescent="0.25">
      <c r="A189" s="391"/>
      <c r="B189" s="392">
        <v>219</v>
      </c>
      <c r="C189" s="306">
        <f t="shared" si="90"/>
        <v>216.81</v>
      </c>
      <c r="D189" s="306">
        <f t="shared" si="90"/>
        <v>214.62</v>
      </c>
      <c r="E189" s="306">
        <f t="shared" si="90"/>
        <v>212.43</v>
      </c>
      <c r="F189" s="306">
        <f t="shared" si="90"/>
        <v>210.24</v>
      </c>
      <c r="G189" s="306">
        <f t="shared" si="90"/>
        <v>208.05</v>
      </c>
      <c r="H189" s="306">
        <f t="shared" si="90"/>
        <v>205.86</v>
      </c>
      <c r="I189" s="306">
        <f t="shared" si="90"/>
        <v>203.67</v>
      </c>
      <c r="J189" s="306">
        <f t="shared" si="90"/>
        <v>201.48</v>
      </c>
      <c r="K189" s="306">
        <f t="shared" si="90"/>
        <v>199.29</v>
      </c>
      <c r="L189" s="306">
        <f t="shared" si="90"/>
        <v>197.1</v>
      </c>
      <c r="M189" s="306">
        <f t="shared" si="91"/>
        <v>194.91</v>
      </c>
      <c r="N189" s="306">
        <f t="shared" si="91"/>
        <v>192.72</v>
      </c>
      <c r="O189" s="306">
        <f t="shared" si="91"/>
        <v>190.53</v>
      </c>
      <c r="P189" s="306">
        <f t="shared" si="91"/>
        <v>188.34</v>
      </c>
      <c r="Q189" s="306">
        <f t="shared" si="91"/>
        <v>186.15</v>
      </c>
      <c r="R189" s="306">
        <f t="shared" si="91"/>
        <v>183.96</v>
      </c>
      <c r="S189" s="306">
        <f t="shared" si="91"/>
        <v>181.76999999999998</v>
      </c>
      <c r="T189" s="306">
        <f t="shared" si="91"/>
        <v>179.57999999999998</v>
      </c>
      <c r="U189" s="306">
        <f t="shared" si="91"/>
        <v>177.39</v>
      </c>
      <c r="V189" s="306">
        <f t="shared" si="91"/>
        <v>175.2</v>
      </c>
      <c r="W189" s="306">
        <f t="shared" si="92"/>
        <v>173.01</v>
      </c>
      <c r="X189" s="306">
        <f t="shared" si="92"/>
        <v>170.82</v>
      </c>
      <c r="Y189" s="306">
        <f t="shared" si="92"/>
        <v>168.63</v>
      </c>
      <c r="Z189" s="306">
        <f t="shared" si="92"/>
        <v>166.44</v>
      </c>
      <c r="AA189" s="306">
        <f t="shared" si="92"/>
        <v>164.25</v>
      </c>
      <c r="AB189" s="306">
        <f t="shared" si="92"/>
        <v>162.06</v>
      </c>
      <c r="AC189" s="306">
        <f t="shared" si="92"/>
        <v>159.87</v>
      </c>
      <c r="AD189" s="306">
        <f t="shared" si="92"/>
        <v>157.68</v>
      </c>
      <c r="AE189" s="306">
        <f t="shared" si="92"/>
        <v>155.49</v>
      </c>
      <c r="AF189" s="306">
        <f t="shared" si="92"/>
        <v>153.30000000000001</v>
      </c>
      <c r="AG189" s="306">
        <f t="shared" si="93"/>
        <v>151.11000000000001</v>
      </c>
      <c r="AH189" s="306">
        <f t="shared" si="93"/>
        <v>148.92000000000002</v>
      </c>
      <c r="AI189" s="306">
        <f t="shared" si="93"/>
        <v>146.72999999999999</v>
      </c>
      <c r="AJ189" s="306">
        <f t="shared" si="93"/>
        <v>144.54</v>
      </c>
      <c r="AK189" s="306">
        <f t="shared" si="93"/>
        <v>142.35000000000002</v>
      </c>
      <c r="AL189" s="306">
        <f t="shared" si="93"/>
        <v>140.16</v>
      </c>
      <c r="AM189" s="306">
        <f t="shared" si="93"/>
        <v>137.97</v>
      </c>
      <c r="AN189" s="306">
        <f t="shared" si="93"/>
        <v>135.78</v>
      </c>
      <c r="AO189" s="306">
        <f t="shared" si="93"/>
        <v>133.59</v>
      </c>
      <c r="AP189" s="306">
        <f t="shared" si="93"/>
        <v>131.39999999999998</v>
      </c>
      <c r="AQ189" s="306">
        <f t="shared" si="94"/>
        <v>129.21</v>
      </c>
      <c r="AR189" s="306">
        <f t="shared" si="94"/>
        <v>127.02000000000001</v>
      </c>
      <c r="AS189" s="306">
        <f t="shared" si="94"/>
        <v>124.83</v>
      </c>
      <c r="AT189" s="306">
        <f t="shared" si="94"/>
        <v>122.64</v>
      </c>
      <c r="AU189" s="306">
        <f t="shared" si="94"/>
        <v>120.45</v>
      </c>
      <c r="AV189" s="306">
        <f t="shared" si="94"/>
        <v>118.25999999999999</v>
      </c>
      <c r="AW189" s="306">
        <f t="shared" si="94"/>
        <v>116.07000000000001</v>
      </c>
      <c r="AX189" s="306">
        <f t="shared" si="94"/>
        <v>113.88000000000001</v>
      </c>
      <c r="AY189" s="306">
        <f t="shared" si="94"/>
        <v>111.69</v>
      </c>
      <c r="AZ189" s="306">
        <f t="shared" si="94"/>
        <v>109.5</v>
      </c>
    </row>
    <row r="190" spans="1:52" ht="14.1" customHeight="1" x14ac:dyDescent="0.25">
      <c r="A190" s="391"/>
      <c r="B190" s="392">
        <v>220</v>
      </c>
      <c r="C190" s="393">
        <f t="shared" si="90"/>
        <v>217.8</v>
      </c>
      <c r="D190" s="393">
        <f t="shared" si="90"/>
        <v>215.6</v>
      </c>
      <c r="E190" s="393">
        <f t="shared" si="90"/>
        <v>213.4</v>
      </c>
      <c r="F190" s="393">
        <f t="shared" si="90"/>
        <v>211.2</v>
      </c>
      <c r="G190" s="393">
        <f t="shared" si="90"/>
        <v>209</v>
      </c>
      <c r="H190" s="393">
        <f t="shared" si="90"/>
        <v>206.8</v>
      </c>
      <c r="I190" s="393">
        <f t="shared" si="90"/>
        <v>204.6</v>
      </c>
      <c r="J190" s="393">
        <f t="shared" si="90"/>
        <v>202.4</v>
      </c>
      <c r="K190" s="393">
        <f t="shared" si="90"/>
        <v>200.2</v>
      </c>
      <c r="L190" s="393">
        <f t="shared" si="90"/>
        <v>198</v>
      </c>
      <c r="M190" s="393">
        <f t="shared" si="91"/>
        <v>195.8</v>
      </c>
      <c r="N190" s="393">
        <f t="shared" si="91"/>
        <v>193.6</v>
      </c>
      <c r="O190" s="393">
        <f t="shared" si="91"/>
        <v>191.4</v>
      </c>
      <c r="P190" s="393">
        <f t="shared" si="91"/>
        <v>189.2</v>
      </c>
      <c r="Q190" s="393">
        <f t="shared" si="91"/>
        <v>187</v>
      </c>
      <c r="R190" s="393">
        <f t="shared" si="91"/>
        <v>184.8</v>
      </c>
      <c r="S190" s="393">
        <f t="shared" si="91"/>
        <v>182.6</v>
      </c>
      <c r="T190" s="393">
        <f t="shared" si="91"/>
        <v>180.4</v>
      </c>
      <c r="U190" s="393">
        <f t="shared" si="91"/>
        <v>178.2</v>
      </c>
      <c r="V190" s="393">
        <f t="shared" si="91"/>
        <v>176</v>
      </c>
      <c r="W190" s="393">
        <f t="shared" si="92"/>
        <v>173.8</v>
      </c>
      <c r="X190" s="393">
        <f t="shared" si="92"/>
        <v>171.6</v>
      </c>
      <c r="Y190" s="393">
        <f t="shared" si="92"/>
        <v>169.4</v>
      </c>
      <c r="Z190" s="393">
        <f t="shared" si="92"/>
        <v>167.2</v>
      </c>
      <c r="AA190" s="393">
        <f t="shared" si="92"/>
        <v>165</v>
      </c>
      <c r="AB190" s="393">
        <f t="shared" si="92"/>
        <v>162.80000000000001</v>
      </c>
      <c r="AC190" s="393">
        <f t="shared" si="92"/>
        <v>160.6</v>
      </c>
      <c r="AD190" s="393">
        <f t="shared" si="92"/>
        <v>158.39999999999998</v>
      </c>
      <c r="AE190" s="393">
        <f t="shared" si="92"/>
        <v>156.19999999999999</v>
      </c>
      <c r="AF190" s="393">
        <f t="shared" si="92"/>
        <v>154</v>
      </c>
      <c r="AG190" s="393">
        <f t="shared" si="93"/>
        <v>151.80000000000001</v>
      </c>
      <c r="AH190" s="393">
        <f t="shared" si="93"/>
        <v>149.6</v>
      </c>
      <c r="AI190" s="393">
        <f t="shared" si="93"/>
        <v>147.39999999999998</v>
      </c>
      <c r="AJ190" s="393">
        <f t="shared" si="93"/>
        <v>145.19999999999999</v>
      </c>
      <c r="AK190" s="393">
        <f t="shared" si="93"/>
        <v>143</v>
      </c>
      <c r="AL190" s="393">
        <f t="shared" si="93"/>
        <v>140.80000000000001</v>
      </c>
      <c r="AM190" s="393">
        <f t="shared" si="93"/>
        <v>138.6</v>
      </c>
      <c r="AN190" s="393">
        <f t="shared" si="93"/>
        <v>136.4</v>
      </c>
      <c r="AO190" s="393">
        <f t="shared" si="93"/>
        <v>134.19999999999999</v>
      </c>
      <c r="AP190" s="393">
        <f t="shared" si="93"/>
        <v>132</v>
      </c>
      <c r="AQ190" s="393">
        <f t="shared" si="94"/>
        <v>129.80000000000001</v>
      </c>
      <c r="AR190" s="393">
        <f t="shared" si="94"/>
        <v>127.60000000000001</v>
      </c>
      <c r="AS190" s="393">
        <f t="shared" si="94"/>
        <v>125.4</v>
      </c>
      <c r="AT190" s="393">
        <f t="shared" si="94"/>
        <v>123.2</v>
      </c>
      <c r="AU190" s="393">
        <f t="shared" si="94"/>
        <v>121</v>
      </c>
      <c r="AV190" s="393">
        <f t="shared" si="94"/>
        <v>118.8</v>
      </c>
      <c r="AW190" s="393">
        <f t="shared" si="94"/>
        <v>116.60000000000001</v>
      </c>
      <c r="AX190" s="393">
        <f t="shared" si="94"/>
        <v>114.4</v>
      </c>
      <c r="AY190" s="393">
        <f t="shared" si="94"/>
        <v>112.2</v>
      </c>
      <c r="AZ190" s="393">
        <f t="shared" si="94"/>
        <v>110</v>
      </c>
    </row>
    <row r="191" spans="1:52" ht="14.1" customHeight="1" x14ac:dyDescent="0.25">
      <c r="A191" s="391"/>
      <c r="B191" s="392">
        <v>221</v>
      </c>
      <c r="C191" s="306">
        <f t="shared" ref="C191:L199" si="95">$B191-(C$2/100*$B191)</f>
        <v>218.79</v>
      </c>
      <c r="D191" s="306">
        <f t="shared" si="95"/>
        <v>216.58</v>
      </c>
      <c r="E191" s="306">
        <f t="shared" si="95"/>
        <v>214.37</v>
      </c>
      <c r="F191" s="306">
        <f t="shared" si="95"/>
        <v>212.16</v>
      </c>
      <c r="G191" s="306">
        <f t="shared" si="95"/>
        <v>209.95</v>
      </c>
      <c r="H191" s="306">
        <f t="shared" si="95"/>
        <v>207.74</v>
      </c>
      <c r="I191" s="306">
        <f t="shared" si="95"/>
        <v>205.53</v>
      </c>
      <c r="J191" s="306">
        <f t="shared" si="95"/>
        <v>203.32</v>
      </c>
      <c r="K191" s="306">
        <f t="shared" si="95"/>
        <v>201.11</v>
      </c>
      <c r="L191" s="306">
        <f t="shared" si="95"/>
        <v>198.9</v>
      </c>
      <c r="M191" s="306">
        <f t="shared" ref="M191:V199" si="96">$B191-(M$2/100*$B191)</f>
        <v>196.69</v>
      </c>
      <c r="N191" s="306">
        <f t="shared" si="96"/>
        <v>194.48</v>
      </c>
      <c r="O191" s="306">
        <f t="shared" si="96"/>
        <v>192.27</v>
      </c>
      <c r="P191" s="306">
        <f t="shared" si="96"/>
        <v>190.06</v>
      </c>
      <c r="Q191" s="306">
        <f t="shared" si="96"/>
        <v>187.85</v>
      </c>
      <c r="R191" s="306">
        <f t="shared" si="96"/>
        <v>185.64</v>
      </c>
      <c r="S191" s="306">
        <f t="shared" si="96"/>
        <v>183.43</v>
      </c>
      <c r="T191" s="306">
        <f t="shared" si="96"/>
        <v>181.22</v>
      </c>
      <c r="U191" s="306">
        <f t="shared" si="96"/>
        <v>179.01</v>
      </c>
      <c r="V191" s="306">
        <f t="shared" si="96"/>
        <v>176.8</v>
      </c>
      <c r="W191" s="306">
        <f t="shared" ref="W191:AF199" si="97">$B191-(W$2/100*$B191)</f>
        <v>174.59</v>
      </c>
      <c r="X191" s="306">
        <f t="shared" si="97"/>
        <v>172.38</v>
      </c>
      <c r="Y191" s="306">
        <f t="shared" si="97"/>
        <v>170.17</v>
      </c>
      <c r="Z191" s="306">
        <f t="shared" si="97"/>
        <v>167.96</v>
      </c>
      <c r="AA191" s="306">
        <f t="shared" si="97"/>
        <v>165.75</v>
      </c>
      <c r="AB191" s="306">
        <f t="shared" si="97"/>
        <v>163.54</v>
      </c>
      <c r="AC191" s="306">
        <f t="shared" si="97"/>
        <v>161.32999999999998</v>
      </c>
      <c r="AD191" s="306">
        <f t="shared" si="97"/>
        <v>159.12</v>
      </c>
      <c r="AE191" s="306">
        <f t="shared" si="97"/>
        <v>156.91000000000003</v>
      </c>
      <c r="AF191" s="306">
        <f t="shared" si="97"/>
        <v>154.69999999999999</v>
      </c>
      <c r="AG191" s="306">
        <f t="shared" ref="AG191:AP199" si="98">$B191-(AG$2/100*$B191)</f>
        <v>152.49</v>
      </c>
      <c r="AH191" s="306">
        <f t="shared" si="98"/>
        <v>150.28</v>
      </c>
      <c r="AI191" s="306">
        <f t="shared" si="98"/>
        <v>148.07</v>
      </c>
      <c r="AJ191" s="306">
        <f t="shared" si="98"/>
        <v>145.86000000000001</v>
      </c>
      <c r="AK191" s="306">
        <f t="shared" si="98"/>
        <v>143.65</v>
      </c>
      <c r="AL191" s="306">
        <f t="shared" si="98"/>
        <v>141.44</v>
      </c>
      <c r="AM191" s="306">
        <f t="shared" si="98"/>
        <v>139.23000000000002</v>
      </c>
      <c r="AN191" s="306">
        <f t="shared" si="98"/>
        <v>137.01999999999998</v>
      </c>
      <c r="AO191" s="306">
        <f t="shared" si="98"/>
        <v>134.81</v>
      </c>
      <c r="AP191" s="306">
        <f t="shared" si="98"/>
        <v>132.6</v>
      </c>
      <c r="AQ191" s="306">
        <f t="shared" ref="AQ191:AZ199" si="99">$B191-(AQ$2/100*$B191)</f>
        <v>130.38999999999999</v>
      </c>
      <c r="AR191" s="306">
        <f t="shared" si="99"/>
        <v>128.18</v>
      </c>
      <c r="AS191" s="306">
        <f t="shared" si="99"/>
        <v>125.97</v>
      </c>
      <c r="AT191" s="306">
        <f t="shared" si="99"/>
        <v>123.76</v>
      </c>
      <c r="AU191" s="306">
        <f t="shared" si="99"/>
        <v>121.55</v>
      </c>
      <c r="AV191" s="306">
        <f t="shared" si="99"/>
        <v>119.33999999999999</v>
      </c>
      <c r="AW191" s="306">
        <f t="shared" si="99"/>
        <v>117.13000000000001</v>
      </c>
      <c r="AX191" s="306">
        <f t="shared" si="99"/>
        <v>114.92</v>
      </c>
      <c r="AY191" s="306">
        <f t="shared" si="99"/>
        <v>112.71000000000001</v>
      </c>
      <c r="AZ191" s="306">
        <f t="shared" si="99"/>
        <v>110.5</v>
      </c>
    </row>
    <row r="192" spans="1:52" ht="14.1" customHeight="1" x14ac:dyDescent="0.25">
      <c r="A192" s="391"/>
      <c r="B192" s="392">
        <v>222</v>
      </c>
      <c r="C192" s="306">
        <f t="shared" si="95"/>
        <v>219.78</v>
      </c>
      <c r="D192" s="306">
        <f t="shared" si="95"/>
        <v>217.56</v>
      </c>
      <c r="E192" s="306">
        <f t="shared" si="95"/>
        <v>215.34</v>
      </c>
      <c r="F192" s="306">
        <f t="shared" si="95"/>
        <v>213.12</v>
      </c>
      <c r="G192" s="306">
        <f t="shared" si="95"/>
        <v>210.9</v>
      </c>
      <c r="H192" s="306">
        <f t="shared" si="95"/>
        <v>208.68</v>
      </c>
      <c r="I192" s="306">
        <f t="shared" si="95"/>
        <v>206.46</v>
      </c>
      <c r="J192" s="306">
        <f t="shared" si="95"/>
        <v>204.24</v>
      </c>
      <c r="K192" s="306">
        <f t="shared" si="95"/>
        <v>202.02</v>
      </c>
      <c r="L192" s="306">
        <f t="shared" si="95"/>
        <v>199.8</v>
      </c>
      <c r="M192" s="306">
        <f t="shared" si="96"/>
        <v>197.57999999999998</v>
      </c>
      <c r="N192" s="306">
        <f t="shared" si="96"/>
        <v>195.36</v>
      </c>
      <c r="O192" s="306">
        <f t="shared" si="96"/>
        <v>193.14</v>
      </c>
      <c r="P192" s="306">
        <f t="shared" si="96"/>
        <v>190.92</v>
      </c>
      <c r="Q192" s="306">
        <f t="shared" si="96"/>
        <v>188.7</v>
      </c>
      <c r="R192" s="306">
        <f t="shared" si="96"/>
        <v>186.48</v>
      </c>
      <c r="S192" s="306">
        <f t="shared" si="96"/>
        <v>184.26</v>
      </c>
      <c r="T192" s="306">
        <f t="shared" si="96"/>
        <v>182.04</v>
      </c>
      <c r="U192" s="306">
        <f t="shared" si="96"/>
        <v>179.82</v>
      </c>
      <c r="V192" s="306">
        <f t="shared" si="96"/>
        <v>177.6</v>
      </c>
      <c r="W192" s="306">
        <f t="shared" si="97"/>
        <v>175.38</v>
      </c>
      <c r="X192" s="306">
        <f t="shared" si="97"/>
        <v>173.16</v>
      </c>
      <c r="Y192" s="306">
        <f t="shared" si="97"/>
        <v>170.94</v>
      </c>
      <c r="Z192" s="306">
        <f t="shared" si="97"/>
        <v>168.72</v>
      </c>
      <c r="AA192" s="306">
        <f t="shared" si="97"/>
        <v>166.5</v>
      </c>
      <c r="AB192" s="306">
        <f t="shared" si="97"/>
        <v>164.28</v>
      </c>
      <c r="AC192" s="306">
        <f t="shared" si="97"/>
        <v>162.06</v>
      </c>
      <c r="AD192" s="306">
        <f t="shared" si="97"/>
        <v>159.84</v>
      </c>
      <c r="AE192" s="306">
        <f t="shared" si="97"/>
        <v>157.62</v>
      </c>
      <c r="AF192" s="306">
        <f t="shared" si="97"/>
        <v>155.4</v>
      </c>
      <c r="AG192" s="306">
        <f t="shared" si="98"/>
        <v>153.18</v>
      </c>
      <c r="AH192" s="306">
        <f t="shared" si="98"/>
        <v>150.95999999999998</v>
      </c>
      <c r="AI192" s="306">
        <f t="shared" si="98"/>
        <v>148.74</v>
      </c>
      <c r="AJ192" s="306">
        <f t="shared" si="98"/>
        <v>146.51999999999998</v>
      </c>
      <c r="AK192" s="306">
        <f t="shared" si="98"/>
        <v>144.30000000000001</v>
      </c>
      <c r="AL192" s="306">
        <f t="shared" si="98"/>
        <v>142.07999999999998</v>
      </c>
      <c r="AM192" s="306">
        <f t="shared" si="98"/>
        <v>139.86000000000001</v>
      </c>
      <c r="AN192" s="306">
        <f t="shared" si="98"/>
        <v>137.63999999999999</v>
      </c>
      <c r="AO192" s="306">
        <f t="shared" si="98"/>
        <v>135.42000000000002</v>
      </c>
      <c r="AP192" s="306">
        <f t="shared" si="98"/>
        <v>133.19999999999999</v>
      </c>
      <c r="AQ192" s="306">
        <f t="shared" si="99"/>
        <v>130.98000000000002</v>
      </c>
      <c r="AR192" s="306">
        <f t="shared" si="99"/>
        <v>128.76</v>
      </c>
      <c r="AS192" s="306">
        <f t="shared" si="99"/>
        <v>126.54</v>
      </c>
      <c r="AT192" s="306">
        <f t="shared" si="99"/>
        <v>124.32</v>
      </c>
      <c r="AU192" s="306">
        <f t="shared" si="99"/>
        <v>122.1</v>
      </c>
      <c r="AV192" s="306">
        <f t="shared" si="99"/>
        <v>119.88</v>
      </c>
      <c r="AW192" s="306">
        <f t="shared" si="99"/>
        <v>117.66000000000001</v>
      </c>
      <c r="AX192" s="306">
        <f t="shared" si="99"/>
        <v>115.44</v>
      </c>
      <c r="AY192" s="306">
        <f t="shared" si="99"/>
        <v>113.22</v>
      </c>
      <c r="AZ192" s="306">
        <f t="shared" si="99"/>
        <v>111</v>
      </c>
    </row>
    <row r="193" spans="1:52" ht="14.1" customHeight="1" x14ac:dyDescent="0.25">
      <c r="A193" s="391"/>
      <c r="B193" s="392">
        <v>223</v>
      </c>
      <c r="C193" s="306">
        <f t="shared" si="95"/>
        <v>220.77</v>
      </c>
      <c r="D193" s="306">
        <f t="shared" si="95"/>
        <v>218.54</v>
      </c>
      <c r="E193" s="306">
        <f t="shared" si="95"/>
        <v>216.31</v>
      </c>
      <c r="F193" s="306">
        <f t="shared" si="95"/>
        <v>214.08</v>
      </c>
      <c r="G193" s="306">
        <f t="shared" si="95"/>
        <v>211.85</v>
      </c>
      <c r="H193" s="306">
        <f t="shared" si="95"/>
        <v>209.62</v>
      </c>
      <c r="I193" s="306">
        <f t="shared" si="95"/>
        <v>207.39</v>
      </c>
      <c r="J193" s="306">
        <f t="shared" si="95"/>
        <v>205.16</v>
      </c>
      <c r="K193" s="306">
        <f t="shared" si="95"/>
        <v>202.93</v>
      </c>
      <c r="L193" s="306">
        <f t="shared" si="95"/>
        <v>200.7</v>
      </c>
      <c r="M193" s="306">
        <f t="shared" si="96"/>
        <v>198.47</v>
      </c>
      <c r="N193" s="306">
        <f t="shared" si="96"/>
        <v>196.24</v>
      </c>
      <c r="O193" s="306">
        <f t="shared" si="96"/>
        <v>194.01</v>
      </c>
      <c r="P193" s="306">
        <f t="shared" si="96"/>
        <v>191.78</v>
      </c>
      <c r="Q193" s="306">
        <f t="shared" si="96"/>
        <v>189.55</v>
      </c>
      <c r="R193" s="306">
        <f t="shared" si="96"/>
        <v>187.32</v>
      </c>
      <c r="S193" s="306">
        <f t="shared" si="96"/>
        <v>185.09</v>
      </c>
      <c r="T193" s="306">
        <f t="shared" si="96"/>
        <v>182.86</v>
      </c>
      <c r="U193" s="306">
        <f t="shared" si="96"/>
        <v>180.63</v>
      </c>
      <c r="V193" s="306">
        <f t="shared" si="96"/>
        <v>178.4</v>
      </c>
      <c r="W193" s="306">
        <f t="shared" si="97"/>
        <v>176.17000000000002</v>
      </c>
      <c r="X193" s="306">
        <f t="shared" si="97"/>
        <v>173.94</v>
      </c>
      <c r="Y193" s="306">
        <f t="shared" si="97"/>
        <v>171.71</v>
      </c>
      <c r="Z193" s="306">
        <f t="shared" si="97"/>
        <v>169.48000000000002</v>
      </c>
      <c r="AA193" s="306">
        <f t="shared" si="97"/>
        <v>167.25</v>
      </c>
      <c r="AB193" s="306">
        <f t="shared" si="97"/>
        <v>165.01999999999998</v>
      </c>
      <c r="AC193" s="306">
        <f t="shared" si="97"/>
        <v>162.79</v>
      </c>
      <c r="AD193" s="306">
        <f t="shared" si="97"/>
        <v>160.56</v>
      </c>
      <c r="AE193" s="306">
        <f t="shared" si="97"/>
        <v>158.32999999999998</v>
      </c>
      <c r="AF193" s="306">
        <f t="shared" si="97"/>
        <v>156.10000000000002</v>
      </c>
      <c r="AG193" s="306">
        <f t="shared" si="98"/>
        <v>153.87</v>
      </c>
      <c r="AH193" s="306">
        <f t="shared" si="98"/>
        <v>151.63999999999999</v>
      </c>
      <c r="AI193" s="306">
        <f t="shared" si="98"/>
        <v>149.41</v>
      </c>
      <c r="AJ193" s="306">
        <f t="shared" si="98"/>
        <v>147.18</v>
      </c>
      <c r="AK193" s="306">
        <f t="shared" si="98"/>
        <v>144.94999999999999</v>
      </c>
      <c r="AL193" s="306">
        <f t="shared" si="98"/>
        <v>142.72</v>
      </c>
      <c r="AM193" s="306">
        <f t="shared" si="98"/>
        <v>140.49</v>
      </c>
      <c r="AN193" s="306">
        <f t="shared" si="98"/>
        <v>138.26</v>
      </c>
      <c r="AO193" s="306">
        <f t="shared" si="98"/>
        <v>136.03</v>
      </c>
      <c r="AP193" s="306">
        <f t="shared" si="98"/>
        <v>133.80000000000001</v>
      </c>
      <c r="AQ193" s="306">
        <f t="shared" si="99"/>
        <v>131.57</v>
      </c>
      <c r="AR193" s="306">
        <f t="shared" si="99"/>
        <v>129.34</v>
      </c>
      <c r="AS193" s="306">
        <f t="shared" si="99"/>
        <v>127.11</v>
      </c>
      <c r="AT193" s="306">
        <f t="shared" si="99"/>
        <v>124.88</v>
      </c>
      <c r="AU193" s="306">
        <f t="shared" si="99"/>
        <v>122.64999999999999</v>
      </c>
      <c r="AV193" s="306">
        <f t="shared" si="99"/>
        <v>120.42</v>
      </c>
      <c r="AW193" s="306">
        <f t="shared" si="99"/>
        <v>118.19000000000001</v>
      </c>
      <c r="AX193" s="306">
        <f t="shared" si="99"/>
        <v>115.96000000000001</v>
      </c>
      <c r="AY193" s="306">
        <f t="shared" si="99"/>
        <v>113.73</v>
      </c>
      <c r="AZ193" s="306">
        <f t="shared" si="99"/>
        <v>111.5</v>
      </c>
    </row>
    <row r="194" spans="1:52" ht="14.1" customHeight="1" x14ac:dyDescent="0.25">
      <c r="A194" s="391"/>
      <c r="B194" s="392">
        <v>224</v>
      </c>
      <c r="C194" s="306">
        <f t="shared" si="95"/>
        <v>221.76</v>
      </c>
      <c r="D194" s="306">
        <f t="shared" si="95"/>
        <v>219.52</v>
      </c>
      <c r="E194" s="306">
        <f t="shared" si="95"/>
        <v>217.28</v>
      </c>
      <c r="F194" s="306">
        <f t="shared" si="95"/>
        <v>215.04</v>
      </c>
      <c r="G194" s="306">
        <f t="shared" si="95"/>
        <v>212.8</v>
      </c>
      <c r="H194" s="306">
        <f t="shared" si="95"/>
        <v>210.56</v>
      </c>
      <c r="I194" s="306">
        <f t="shared" si="95"/>
        <v>208.32</v>
      </c>
      <c r="J194" s="306">
        <f t="shared" si="95"/>
        <v>206.07999999999998</v>
      </c>
      <c r="K194" s="306">
        <f t="shared" si="95"/>
        <v>203.84</v>
      </c>
      <c r="L194" s="306">
        <f t="shared" si="95"/>
        <v>201.6</v>
      </c>
      <c r="M194" s="306">
        <f t="shared" si="96"/>
        <v>199.36</v>
      </c>
      <c r="N194" s="306">
        <f t="shared" si="96"/>
        <v>197.12</v>
      </c>
      <c r="O194" s="306">
        <f t="shared" si="96"/>
        <v>194.88</v>
      </c>
      <c r="P194" s="306">
        <f t="shared" si="96"/>
        <v>192.64</v>
      </c>
      <c r="Q194" s="306">
        <f t="shared" si="96"/>
        <v>190.4</v>
      </c>
      <c r="R194" s="306">
        <f t="shared" si="96"/>
        <v>188.16</v>
      </c>
      <c r="S194" s="306">
        <f t="shared" si="96"/>
        <v>185.92</v>
      </c>
      <c r="T194" s="306">
        <f t="shared" si="96"/>
        <v>183.68</v>
      </c>
      <c r="U194" s="306">
        <f t="shared" si="96"/>
        <v>181.44</v>
      </c>
      <c r="V194" s="306">
        <f t="shared" si="96"/>
        <v>179.2</v>
      </c>
      <c r="W194" s="306">
        <f t="shared" si="97"/>
        <v>176.96</v>
      </c>
      <c r="X194" s="306">
        <f t="shared" si="97"/>
        <v>174.72</v>
      </c>
      <c r="Y194" s="306">
        <f t="shared" si="97"/>
        <v>172.48</v>
      </c>
      <c r="Z194" s="306">
        <f t="shared" si="97"/>
        <v>170.24</v>
      </c>
      <c r="AA194" s="306">
        <f t="shared" si="97"/>
        <v>168</v>
      </c>
      <c r="AB194" s="306">
        <f t="shared" si="97"/>
        <v>165.76</v>
      </c>
      <c r="AC194" s="306">
        <f t="shared" si="97"/>
        <v>163.51999999999998</v>
      </c>
      <c r="AD194" s="306">
        <f t="shared" si="97"/>
        <v>161.28</v>
      </c>
      <c r="AE194" s="306">
        <f t="shared" si="97"/>
        <v>159.04000000000002</v>
      </c>
      <c r="AF194" s="306">
        <f t="shared" si="97"/>
        <v>156.80000000000001</v>
      </c>
      <c r="AG194" s="306">
        <f t="shared" si="98"/>
        <v>154.56</v>
      </c>
      <c r="AH194" s="306">
        <f t="shared" si="98"/>
        <v>152.32</v>
      </c>
      <c r="AI194" s="306">
        <f t="shared" si="98"/>
        <v>150.07999999999998</v>
      </c>
      <c r="AJ194" s="306">
        <f t="shared" si="98"/>
        <v>147.83999999999997</v>
      </c>
      <c r="AK194" s="306">
        <f t="shared" si="98"/>
        <v>145.60000000000002</v>
      </c>
      <c r="AL194" s="306">
        <f t="shared" si="98"/>
        <v>143.36000000000001</v>
      </c>
      <c r="AM194" s="306">
        <f t="shared" si="98"/>
        <v>141.12</v>
      </c>
      <c r="AN194" s="306">
        <f t="shared" si="98"/>
        <v>138.88</v>
      </c>
      <c r="AO194" s="306">
        <f t="shared" si="98"/>
        <v>136.63999999999999</v>
      </c>
      <c r="AP194" s="306">
        <f t="shared" si="98"/>
        <v>134.39999999999998</v>
      </c>
      <c r="AQ194" s="306">
        <f t="shared" si="99"/>
        <v>132.16000000000003</v>
      </c>
      <c r="AR194" s="306">
        <f t="shared" si="99"/>
        <v>129.92000000000002</v>
      </c>
      <c r="AS194" s="306">
        <f t="shared" si="99"/>
        <v>127.68</v>
      </c>
      <c r="AT194" s="306">
        <f t="shared" si="99"/>
        <v>125.44</v>
      </c>
      <c r="AU194" s="306">
        <f t="shared" si="99"/>
        <v>123.2</v>
      </c>
      <c r="AV194" s="306">
        <f t="shared" si="99"/>
        <v>120.96</v>
      </c>
      <c r="AW194" s="306">
        <f t="shared" si="99"/>
        <v>118.72</v>
      </c>
      <c r="AX194" s="306">
        <f t="shared" si="99"/>
        <v>116.48</v>
      </c>
      <c r="AY194" s="306">
        <f t="shared" si="99"/>
        <v>114.24000000000001</v>
      </c>
      <c r="AZ194" s="306">
        <f t="shared" si="99"/>
        <v>112</v>
      </c>
    </row>
    <row r="195" spans="1:52" ht="14.1" customHeight="1" x14ac:dyDescent="0.25">
      <c r="A195" s="391"/>
      <c r="B195" s="392">
        <v>225</v>
      </c>
      <c r="C195" s="306">
        <f t="shared" si="95"/>
        <v>222.75</v>
      </c>
      <c r="D195" s="306">
        <f t="shared" si="95"/>
        <v>220.5</v>
      </c>
      <c r="E195" s="306">
        <f t="shared" si="95"/>
        <v>218.25</v>
      </c>
      <c r="F195" s="306">
        <f t="shared" si="95"/>
        <v>216</v>
      </c>
      <c r="G195" s="306">
        <f t="shared" si="95"/>
        <v>213.75</v>
      </c>
      <c r="H195" s="306">
        <f t="shared" si="95"/>
        <v>211.5</v>
      </c>
      <c r="I195" s="306">
        <f t="shared" si="95"/>
        <v>209.25</v>
      </c>
      <c r="J195" s="306">
        <f t="shared" si="95"/>
        <v>207</v>
      </c>
      <c r="K195" s="306">
        <f t="shared" si="95"/>
        <v>204.75</v>
      </c>
      <c r="L195" s="306">
        <f t="shared" si="95"/>
        <v>202.5</v>
      </c>
      <c r="M195" s="306">
        <f t="shared" si="96"/>
        <v>200.25</v>
      </c>
      <c r="N195" s="306">
        <f t="shared" si="96"/>
        <v>198</v>
      </c>
      <c r="O195" s="306">
        <f t="shared" si="96"/>
        <v>195.75</v>
      </c>
      <c r="P195" s="306">
        <f t="shared" si="96"/>
        <v>193.5</v>
      </c>
      <c r="Q195" s="306">
        <f t="shared" si="96"/>
        <v>191.25</v>
      </c>
      <c r="R195" s="306">
        <f t="shared" si="96"/>
        <v>189</v>
      </c>
      <c r="S195" s="306">
        <f t="shared" si="96"/>
        <v>186.75</v>
      </c>
      <c r="T195" s="306">
        <f t="shared" si="96"/>
        <v>184.5</v>
      </c>
      <c r="U195" s="306">
        <f t="shared" si="96"/>
        <v>182.25</v>
      </c>
      <c r="V195" s="306">
        <f t="shared" si="96"/>
        <v>180</v>
      </c>
      <c r="W195" s="306">
        <f t="shared" si="97"/>
        <v>177.75</v>
      </c>
      <c r="X195" s="306">
        <f t="shared" si="97"/>
        <v>175.5</v>
      </c>
      <c r="Y195" s="306">
        <f t="shared" si="97"/>
        <v>173.25</v>
      </c>
      <c r="Z195" s="306">
        <f t="shared" si="97"/>
        <v>171</v>
      </c>
      <c r="AA195" s="306">
        <f t="shared" si="97"/>
        <v>168.75</v>
      </c>
      <c r="AB195" s="306">
        <f t="shared" si="97"/>
        <v>166.5</v>
      </c>
      <c r="AC195" s="306">
        <f t="shared" si="97"/>
        <v>164.25</v>
      </c>
      <c r="AD195" s="306">
        <f t="shared" si="97"/>
        <v>162</v>
      </c>
      <c r="AE195" s="306">
        <f t="shared" si="97"/>
        <v>159.75</v>
      </c>
      <c r="AF195" s="306">
        <f t="shared" si="97"/>
        <v>157.5</v>
      </c>
      <c r="AG195" s="306">
        <f t="shared" si="98"/>
        <v>155.25</v>
      </c>
      <c r="AH195" s="306">
        <f t="shared" si="98"/>
        <v>153</v>
      </c>
      <c r="AI195" s="306">
        <f t="shared" si="98"/>
        <v>150.75</v>
      </c>
      <c r="AJ195" s="306">
        <f t="shared" si="98"/>
        <v>148.5</v>
      </c>
      <c r="AK195" s="306">
        <f t="shared" si="98"/>
        <v>146.25</v>
      </c>
      <c r="AL195" s="306">
        <f t="shared" si="98"/>
        <v>144</v>
      </c>
      <c r="AM195" s="306">
        <f t="shared" si="98"/>
        <v>141.75</v>
      </c>
      <c r="AN195" s="306">
        <f t="shared" si="98"/>
        <v>139.5</v>
      </c>
      <c r="AO195" s="306">
        <f t="shared" si="98"/>
        <v>137.25</v>
      </c>
      <c r="AP195" s="306">
        <f t="shared" si="98"/>
        <v>135</v>
      </c>
      <c r="AQ195" s="306">
        <f t="shared" si="99"/>
        <v>132.75</v>
      </c>
      <c r="AR195" s="306">
        <f t="shared" si="99"/>
        <v>130.5</v>
      </c>
      <c r="AS195" s="306">
        <f t="shared" si="99"/>
        <v>128.25</v>
      </c>
      <c r="AT195" s="306">
        <f t="shared" si="99"/>
        <v>126</v>
      </c>
      <c r="AU195" s="306">
        <f t="shared" si="99"/>
        <v>123.75</v>
      </c>
      <c r="AV195" s="306">
        <f t="shared" si="99"/>
        <v>121.5</v>
      </c>
      <c r="AW195" s="306">
        <f t="shared" si="99"/>
        <v>119.25</v>
      </c>
      <c r="AX195" s="306">
        <f t="shared" si="99"/>
        <v>117</v>
      </c>
      <c r="AY195" s="306">
        <f t="shared" si="99"/>
        <v>114.75</v>
      </c>
      <c r="AZ195" s="306">
        <f t="shared" si="99"/>
        <v>112.5</v>
      </c>
    </row>
    <row r="196" spans="1:52" ht="14.1" customHeight="1" x14ac:dyDescent="0.25">
      <c r="A196" s="391"/>
      <c r="B196" s="392">
        <v>226</v>
      </c>
      <c r="C196" s="306">
        <f t="shared" si="95"/>
        <v>223.74</v>
      </c>
      <c r="D196" s="306">
        <f t="shared" si="95"/>
        <v>221.48</v>
      </c>
      <c r="E196" s="306">
        <f t="shared" si="95"/>
        <v>219.22</v>
      </c>
      <c r="F196" s="306">
        <f t="shared" si="95"/>
        <v>216.96</v>
      </c>
      <c r="G196" s="306">
        <f t="shared" si="95"/>
        <v>214.7</v>
      </c>
      <c r="H196" s="306">
        <f t="shared" si="95"/>
        <v>212.44</v>
      </c>
      <c r="I196" s="306">
        <f t="shared" si="95"/>
        <v>210.18</v>
      </c>
      <c r="J196" s="306">
        <f t="shared" si="95"/>
        <v>207.92</v>
      </c>
      <c r="K196" s="306">
        <f t="shared" si="95"/>
        <v>205.66</v>
      </c>
      <c r="L196" s="306">
        <f t="shared" si="95"/>
        <v>203.4</v>
      </c>
      <c r="M196" s="306">
        <f t="shared" si="96"/>
        <v>201.14</v>
      </c>
      <c r="N196" s="306">
        <f t="shared" si="96"/>
        <v>198.88</v>
      </c>
      <c r="O196" s="306">
        <f t="shared" si="96"/>
        <v>196.62</v>
      </c>
      <c r="P196" s="306">
        <f t="shared" si="96"/>
        <v>194.35999999999999</v>
      </c>
      <c r="Q196" s="306">
        <f t="shared" si="96"/>
        <v>192.1</v>
      </c>
      <c r="R196" s="306">
        <f t="shared" si="96"/>
        <v>189.84</v>
      </c>
      <c r="S196" s="306">
        <f t="shared" si="96"/>
        <v>187.57999999999998</v>
      </c>
      <c r="T196" s="306">
        <f t="shared" si="96"/>
        <v>185.32</v>
      </c>
      <c r="U196" s="306">
        <f t="shared" si="96"/>
        <v>183.06</v>
      </c>
      <c r="V196" s="306">
        <f t="shared" si="96"/>
        <v>180.8</v>
      </c>
      <c r="W196" s="306">
        <f t="shared" si="97"/>
        <v>178.54</v>
      </c>
      <c r="X196" s="306">
        <f t="shared" si="97"/>
        <v>176.28</v>
      </c>
      <c r="Y196" s="306">
        <f t="shared" si="97"/>
        <v>174.01999999999998</v>
      </c>
      <c r="Z196" s="306">
        <f t="shared" si="97"/>
        <v>171.76</v>
      </c>
      <c r="AA196" s="306">
        <f t="shared" si="97"/>
        <v>169.5</v>
      </c>
      <c r="AB196" s="306">
        <f t="shared" si="97"/>
        <v>167.24</v>
      </c>
      <c r="AC196" s="306">
        <f t="shared" si="97"/>
        <v>164.98</v>
      </c>
      <c r="AD196" s="306">
        <f t="shared" si="97"/>
        <v>162.72</v>
      </c>
      <c r="AE196" s="306">
        <f t="shared" si="97"/>
        <v>160.46</v>
      </c>
      <c r="AF196" s="306">
        <f t="shared" si="97"/>
        <v>158.19999999999999</v>
      </c>
      <c r="AG196" s="306">
        <f t="shared" si="98"/>
        <v>155.94</v>
      </c>
      <c r="AH196" s="306">
        <f t="shared" si="98"/>
        <v>153.68</v>
      </c>
      <c r="AI196" s="306">
        <f t="shared" si="98"/>
        <v>151.42000000000002</v>
      </c>
      <c r="AJ196" s="306">
        <f t="shared" si="98"/>
        <v>149.16</v>
      </c>
      <c r="AK196" s="306">
        <f t="shared" si="98"/>
        <v>146.9</v>
      </c>
      <c r="AL196" s="306">
        <f t="shared" si="98"/>
        <v>144.63999999999999</v>
      </c>
      <c r="AM196" s="306">
        <f t="shared" si="98"/>
        <v>142.38</v>
      </c>
      <c r="AN196" s="306">
        <f t="shared" si="98"/>
        <v>140.12</v>
      </c>
      <c r="AO196" s="306">
        <f t="shared" si="98"/>
        <v>137.86000000000001</v>
      </c>
      <c r="AP196" s="306">
        <f t="shared" si="98"/>
        <v>135.6</v>
      </c>
      <c r="AQ196" s="306">
        <f t="shared" si="99"/>
        <v>133.34</v>
      </c>
      <c r="AR196" s="306">
        <f t="shared" si="99"/>
        <v>131.07999999999998</v>
      </c>
      <c r="AS196" s="306">
        <f t="shared" si="99"/>
        <v>128.82</v>
      </c>
      <c r="AT196" s="306">
        <f t="shared" si="99"/>
        <v>126.56</v>
      </c>
      <c r="AU196" s="306">
        <f t="shared" si="99"/>
        <v>124.3</v>
      </c>
      <c r="AV196" s="306">
        <f t="shared" si="99"/>
        <v>122.03999999999999</v>
      </c>
      <c r="AW196" s="306">
        <f t="shared" si="99"/>
        <v>119.78</v>
      </c>
      <c r="AX196" s="306">
        <f t="shared" si="99"/>
        <v>117.52000000000001</v>
      </c>
      <c r="AY196" s="306">
        <f t="shared" si="99"/>
        <v>115.26</v>
      </c>
      <c r="AZ196" s="306">
        <f t="shared" si="99"/>
        <v>113</v>
      </c>
    </row>
    <row r="197" spans="1:52" ht="14.1" customHeight="1" x14ac:dyDescent="0.25">
      <c r="A197" s="391"/>
      <c r="B197" s="392">
        <v>227</v>
      </c>
      <c r="C197" s="306">
        <f t="shared" si="95"/>
        <v>224.73</v>
      </c>
      <c r="D197" s="306">
        <f t="shared" si="95"/>
        <v>222.46</v>
      </c>
      <c r="E197" s="306">
        <f t="shared" si="95"/>
        <v>220.19</v>
      </c>
      <c r="F197" s="306">
        <f t="shared" si="95"/>
        <v>217.92</v>
      </c>
      <c r="G197" s="306">
        <f t="shared" si="95"/>
        <v>215.65</v>
      </c>
      <c r="H197" s="306">
        <f t="shared" si="95"/>
        <v>213.38</v>
      </c>
      <c r="I197" s="306">
        <f t="shared" si="95"/>
        <v>211.10999999999999</v>
      </c>
      <c r="J197" s="306">
        <f t="shared" si="95"/>
        <v>208.84</v>
      </c>
      <c r="K197" s="306">
        <f t="shared" si="95"/>
        <v>206.57</v>
      </c>
      <c r="L197" s="306">
        <f t="shared" si="95"/>
        <v>204.3</v>
      </c>
      <c r="M197" s="306">
        <f t="shared" si="96"/>
        <v>202.03</v>
      </c>
      <c r="N197" s="306">
        <f t="shared" si="96"/>
        <v>199.76</v>
      </c>
      <c r="O197" s="306">
        <f t="shared" si="96"/>
        <v>197.49</v>
      </c>
      <c r="P197" s="306">
        <f t="shared" si="96"/>
        <v>195.22</v>
      </c>
      <c r="Q197" s="306">
        <f t="shared" si="96"/>
        <v>192.95</v>
      </c>
      <c r="R197" s="306">
        <f t="shared" si="96"/>
        <v>190.68</v>
      </c>
      <c r="S197" s="306">
        <f t="shared" si="96"/>
        <v>188.41</v>
      </c>
      <c r="T197" s="306">
        <f t="shared" si="96"/>
        <v>186.14</v>
      </c>
      <c r="U197" s="306">
        <f t="shared" si="96"/>
        <v>183.87</v>
      </c>
      <c r="V197" s="306">
        <f t="shared" si="96"/>
        <v>181.6</v>
      </c>
      <c r="W197" s="306">
        <f t="shared" si="97"/>
        <v>179.32999999999998</v>
      </c>
      <c r="X197" s="306">
        <f t="shared" si="97"/>
        <v>177.06</v>
      </c>
      <c r="Y197" s="306">
        <f t="shared" si="97"/>
        <v>174.79</v>
      </c>
      <c r="Z197" s="306">
        <f t="shared" si="97"/>
        <v>172.52</v>
      </c>
      <c r="AA197" s="306">
        <f t="shared" si="97"/>
        <v>170.25</v>
      </c>
      <c r="AB197" s="306">
        <f t="shared" si="97"/>
        <v>167.98</v>
      </c>
      <c r="AC197" s="306">
        <f t="shared" si="97"/>
        <v>165.70999999999998</v>
      </c>
      <c r="AD197" s="306">
        <f t="shared" si="97"/>
        <v>163.44</v>
      </c>
      <c r="AE197" s="306">
        <f t="shared" si="97"/>
        <v>161.17000000000002</v>
      </c>
      <c r="AF197" s="306">
        <f t="shared" si="97"/>
        <v>158.9</v>
      </c>
      <c r="AG197" s="306">
        <f t="shared" si="98"/>
        <v>156.63</v>
      </c>
      <c r="AH197" s="306">
        <f t="shared" si="98"/>
        <v>154.36000000000001</v>
      </c>
      <c r="AI197" s="306">
        <f t="shared" si="98"/>
        <v>152.09</v>
      </c>
      <c r="AJ197" s="306">
        <f t="shared" si="98"/>
        <v>149.82</v>
      </c>
      <c r="AK197" s="306">
        <f t="shared" si="98"/>
        <v>147.55000000000001</v>
      </c>
      <c r="AL197" s="306">
        <f t="shared" si="98"/>
        <v>145.28</v>
      </c>
      <c r="AM197" s="306">
        <f t="shared" si="98"/>
        <v>143.01</v>
      </c>
      <c r="AN197" s="306">
        <f t="shared" si="98"/>
        <v>140.74</v>
      </c>
      <c r="AO197" s="306">
        <f t="shared" si="98"/>
        <v>138.47</v>
      </c>
      <c r="AP197" s="306">
        <f t="shared" si="98"/>
        <v>136.19999999999999</v>
      </c>
      <c r="AQ197" s="306">
        <f t="shared" si="99"/>
        <v>133.93</v>
      </c>
      <c r="AR197" s="306">
        <f t="shared" si="99"/>
        <v>131.66</v>
      </c>
      <c r="AS197" s="306">
        <f t="shared" si="99"/>
        <v>129.38999999999999</v>
      </c>
      <c r="AT197" s="306">
        <f t="shared" si="99"/>
        <v>127.12</v>
      </c>
      <c r="AU197" s="306">
        <f t="shared" si="99"/>
        <v>124.85</v>
      </c>
      <c r="AV197" s="306">
        <f t="shared" si="99"/>
        <v>122.58</v>
      </c>
      <c r="AW197" s="306">
        <f t="shared" si="99"/>
        <v>120.31</v>
      </c>
      <c r="AX197" s="306">
        <f t="shared" si="99"/>
        <v>118.04</v>
      </c>
      <c r="AY197" s="306">
        <f t="shared" si="99"/>
        <v>115.77</v>
      </c>
      <c r="AZ197" s="306">
        <f t="shared" si="99"/>
        <v>113.5</v>
      </c>
    </row>
    <row r="198" spans="1:52" ht="14.1" customHeight="1" x14ac:dyDescent="0.25">
      <c r="A198" s="391"/>
      <c r="B198" s="392">
        <v>228</v>
      </c>
      <c r="C198" s="306">
        <f t="shared" si="95"/>
        <v>225.72</v>
      </c>
      <c r="D198" s="306">
        <f t="shared" si="95"/>
        <v>223.44</v>
      </c>
      <c r="E198" s="306">
        <f t="shared" si="95"/>
        <v>221.16</v>
      </c>
      <c r="F198" s="306">
        <f t="shared" si="95"/>
        <v>218.88</v>
      </c>
      <c r="G198" s="306">
        <f t="shared" si="95"/>
        <v>216.6</v>
      </c>
      <c r="H198" s="306">
        <f t="shared" si="95"/>
        <v>214.32</v>
      </c>
      <c r="I198" s="306">
        <f t="shared" si="95"/>
        <v>212.04</v>
      </c>
      <c r="J198" s="306">
        <f t="shared" si="95"/>
        <v>209.76</v>
      </c>
      <c r="K198" s="306">
        <f t="shared" si="95"/>
        <v>207.48</v>
      </c>
      <c r="L198" s="306">
        <f t="shared" si="95"/>
        <v>205.2</v>
      </c>
      <c r="M198" s="306">
        <f t="shared" si="96"/>
        <v>202.92</v>
      </c>
      <c r="N198" s="306">
        <f t="shared" si="96"/>
        <v>200.64</v>
      </c>
      <c r="O198" s="306">
        <f t="shared" si="96"/>
        <v>198.36</v>
      </c>
      <c r="P198" s="306">
        <f t="shared" si="96"/>
        <v>196.07999999999998</v>
      </c>
      <c r="Q198" s="306">
        <f t="shared" si="96"/>
        <v>193.8</v>
      </c>
      <c r="R198" s="306">
        <f t="shared" si="96"/>
        <v>191.51999999999998</v>
      </c>
      <c r="S198" s="306">
        <f t="shared" si="96"/>
        <v>189.24</v>
      </c>
      <c r="T198" s="306">
        <f t="shared" si="96"/>
        <v>186.96</v>
      </c>
      <c r="U198" s="306">
        <f t="shared" si="96"/>
        <v>184.68</v>
      </c>
      <c r="V198" s="306">
        <f t="shared" si="96"/>
        <v>182.4</v>
      </c>
      <c r="W198" s="306">
        <f t="shared" si="97"/>
        <v>180.12</v>
      </c>
      <c r="X198" s="306">
        <f t="shared" si="97"/>
        <v>177.84</v>
      </c>
      <c r="Y198" s="306">
        <f t="shared" si="97"/>
        <v>175.56</v>
      </c>
      <c r="Z198" s="306">
        <f t="shared" si="97"/>
        <v>173.28</v>
      </c>
      <c r="AA198" s="306">
        <f t="shared" si="97"/>
        <v>171</v>
      </c>
      <c r="AB198" s="306">
        <f t="shared" si="97"/>
        <v>168.72</v>
      </c>
      <c r="AC198" s="306">
        <f t="shared" si="97"/>
        <v>166.44</v>
      </c>
      <c r="AD198" s="306">
        <f t="shared" si="97"/>
        <v>164.16</v>
      </c>
      <c r="AE198" s="306">
        <f t="shared" si="97"/>
        <v>161.88</v>
      </c>
      <c r="AF198" s="306">
        <f t="shared" si="97"/>
        <v>159.60000000000002</v>
      </c>
      <c r="AG198" s="306">
        <f t="shared" si="98"/>
        <v>157.32</v>
      </c>
      <c r="AH198" s="306">
        <f t="shared" si="98"/>
        <v>155.04</v>
      </c>
      <c r="AI198" s="306">
        <f t="shared" si="98"/>
        <v>152.76</v>
      </c>
      <c r="AJ198" s="306">
        <f t="shared" si="98"/>
        <v>150.47999999999999</v>
      </c>
      <c r="AK198" s="306">
        <f t="shared" si="98"/>
        <v>148.19999999999999</v>
      </c>
      <c r="AL198" s="306">
        <f t="shared" si="98"/>
        <v>145.92000000000002</v>
      </c>
      <c r="AM198" s="306">
        <f t="shared" si="98"/>
        <v>143.63999999999999</v>
      </c>
      <c r="AN198" s="306">
        <f t="shared" si="98"/>
        <v>141.36000000000001</v>
      </c>
      <c r="AO198" s="306">
        <f t="shared" si="98"/>
        <v>139.07999999999998</v>
      </c>
      <c r="AP198" s="306">
        <f t="shared" si="98"/>
        <v>136.80000000000001</v>
      </c>
      <c r="AQ198" s="306">
        <f t="shared" si="99"/>
        <v>134.52000000000001</v>
      </c>
      <c r="AR198" s="306">
        <f t="shared" si="99"/>
        <v>132.24</v>
      </c>
      <c r="AS198" s="306">
        <f t="shared" si="99"/>
        <v>129.96</v>
      </c>
      <c r="AT198" s="306">
        <f t="shared" si="99"/>
        <v>127.67999999999999</v>
      </c>
      <c r="AU198" s="306">
        <f t="shared" si="99"/>
        <v>125.39999999999999</v>
      </c>
      <c r="AV198" s="306">
        <f t="shared" si="99"/>
        <v>123.11999999999999</v>
      </c>
      <c r="AW198" s="306">
        <f t="shared" si="99"/>
        <v>120.84</v>
      </c>
      <c r="AX198" s="306">
        <f t="shared" si="99"/>
        <v>118.56</v>
      </c>
      <c r="AY198" s="306">
        <f t="shared" si="99"/>
        <v>116.28</v>
      </c>
      <c r="AZ198" s="306">
        <f t="shared" si="99"/>
        <v>114</v>
      </c>
    </row>
    <row r="199" spans="1:52" ht="14.1" customHeight="1" x14ac:dyDescent="0.25">
      <c r="A199" s="391"/>
      <c r="B199" s="392">
        <v>229</v>
      </c>
      <c r="C199" s="306">
        <f t="shared" si="95"/>
        <v>226.71</v>
      </c>
      <c r="D199" s="306">
        <f t="shared" si="95"/>
        <v>224.42</v>
      </c>
      <c r="E199" s="306">
        <f t="shared" si="95"/>
        <v>222.13</v>
      </c>
      <c r="F199" s="306">
        <f t="shared" si="95"/>
        <v>219.84</v>
      </c>
      <c r="G199" s="306">
        <f t="shared" si="95"/>
        <v>217.55</v>
      </c>
      <c r="H199" s="306">
        <f t="shared" si="95"/>
        <v>215.26</v>
      </c>
      <c r="I199" s="306">
        <f t="shared" si="95"/>
        <v>212.97</v>
      </c>
      <c r="J199" s="306">
        <f t="shared" si="95"/>
        <v>210.68</v>
      </c>
      <c r="K199" s="306">
        <f t="shared" si="95"/>
        <v>208.39</v>
      </c>
      <c r="L199" s="306">
        <f t="shared" si="95"/>
        <v>206.1</v>
      </c>
      <c r="M199" s="306">
        <f t="shared" si="96"/>
        <v>203.81</v>
      </c>
      <c r="N199" s="306">
        <f t="shared" si="96"/>
        <v>201.52</v>
      </c>
      <c r="O199" s="306">
        <f t="shared" si="96"/>
        <v>199.23</v>
      </c>
      <c r="P199" s="306">
        <f t="shared" si="96"/>
        <v>196.94</v>
      </c>
      <c r="Q199" s="306">
        <f t="shared" si="96"/>
        <v>194.65</v>
      </c>
      <c r="R199" s="306">
        <f t="shared" si="96"/>
        <v>192.36</v>
      </c>
      <c r="S199" s="306">
        <f t="shared" si="96"/>
        <v>190.07</v>
      </c>
      <c r="T199" s="306">
        <f t="shared" si="96"/>
        <v>187.78</v>
      </c>
      <c r="U199" s="306">
        <f t="shared" si="96"/>
        <v>185.49</v>
      </c>
      <c r="V199" s="306">
        <f t="shared" si="96"/>
        <v>183.2</v>
      </c>
      <c r="W199" s="306">
        <f t="shared" si="97"/>
        <v>180.91</v>
      </c>
      <c r="X199" s="306">
        <f t="shared" si="97"/>
        <v>178.62</v>
      </c>
      <c r="Y199" s="306">
        <f t="shared" si="97"/>
        <v>176.32999999999998</v>
      </c>
      <c r="Z199" s="306">
        <f t="shared" si="97"/>
        <v>174.04</v>
      </c>
      <c r="AA199" s="306">
        <f t="shared" si="97"/>
        <v>171.75</v>
      </c>
      <c r="AB199" s="306">
        <f t="shared" si="97"/>
        <v>169.46</v>
      </c>
      <c r="AC199" s="306">
        <f t="shared" si="97"/>
        <v>167.17</v>
      </c>
      <c r="AD199" s="306">
        <f t="shared" si="97"/>
        <v>164.88</v>
      </c>
      <c r="AE199" s="306">
        <f t="shared" si="97"/>
        <v>162.59</v>
      </c>
      <c r="AF199" s="306">
        <f t="shared" si="97"/>
        <v>160.30000000000001</v>
      </c>
      <c r="AG199" s="306">
        <f t="shared" si="98"/>
        <v>158.01</v>
      </c>
      <c r="AH199" s="306">
        <f t="shared" si="98"/>
        <v>155.72</v>
      </c>
      <c r="AI199" s="306">
        <f t="shared" si="98"/>
        <v>153.43</v>
      </c>
      <c r="AJ199" s="306">
        <f t="shared" si="98"/>
        <v>151.13999999999999</v>
      </c>
      <c r="AK199" s="306">
        <f t="shared" si="98"/>
        <v>148.85000000000002</v>
      </c>
      <c r="AL199" s="306">
        <f t="shared" si="98"/>
        <v>146.56</v>
      </c>
      <c r="AM199" s="306">
        <f t="shared" si="98"/>
        <v>144.26999999999998</v>
      </c>
      <c r="AN199" s="306">
        <f t="shared" si="98"/>
        <v>141.98000000000002</v>
      </c>
      <c r="AO199" s="306">
        <f t="shared" si="98"/>
        <v>139.69</v>
      </c>
      <c r="AP199" s="306">
        <f t="shared" si="98"/>
        <v>137.39999999999998</v>
      </c>
      <c r="AQ199" s="306">
        <f t="shared" si="99"/>
        <v>135.11000000000001</v>
      </c>
      <c r="AR199" s="306">
        <f t="shared" si="99"/>
        <v>132.82</v>
      </c>
      <c r="AS199" s="306">
        <f t="shared" si="99"/>
        <v>130.53</v>
      </c>
      <c r="AT199" s="306">
        <f t="shared" si="99"/>
        <v>128.24</v>
      </c>
      <c r="AU199" s="306">
        <f t="shared" si="99"/>
        <v>125.95</v>
      </c>
      <c r="AV199" s="306">
        <f t="shared" si="99"/>
        <v>123.66</v>
      </c>
      <c r="AW199" s="306">
        <f t="shared" si="99"/>
        <v>121.37</v>
      </c>
      <c r="AX199" s="306">
        <f t="shared" si="99"/>
        <v>119.08</v>
      </c>
      <c r="AY199" s="306">
        <f t="shared" si="99"/>
        <v>116.79</v>
      </c>
      <c r="AZ199" s="306">
        <f t="shared" si="99"/>
        <v>114.5</v>
      </c>
    </row>
    <row r="200" spans="1:52" x14ac:dyDescent="0.25">
      <c r="A200" s="395"/>
    </row>
    <row r="201" spans="1:52" x14ac:dyDescent="0.25">
      <c r="A201" s="396"/>
    </row>
    <row r="202" spans="1:52" x14ac:dyDescent="0.25">
      <c r="A202" s="396"/>
    </row>
    <row r="203" spans="1:52" x14ac:dyDescent="0.25">
      <c r="A203" s="396"/>
    </row>
    <row r="204" spans="1:52" x14ac:dyDescent="0.25">
      <c r="A204" s="396"/>
    </row>
    <row r="205" spans="1:52" x14ac:dyDescent="0.25">
      <c r="A205" s="396"/>
    </row>
    <row r="206" spans="1:52" x14ac:dyDescent="0.25">
      <c r="A206" s="396"/>
    </row>
    <row r="207" spans="1:52" x14ac:dyDescent="0.25">
      <c r="A207" s="396"/>
    </row>
    <row r="208" spans="1:52" x14ac:dyDescent="0.25">
      <c r="A208" s="396"/>
    </row>
    <row r="209" spans="1:1" x14ac:dyDescent="0.25">
      <c r="A209" s="396"/>
    </row>
    <row r="210" spans="1:1" x14ac:dyDescent="0.25">
      <c r="A210" s="396"/>
    </row>
    <row r="211" spans="1:1" x14ac:dyDescent="0.25">
      <c r="A211" s="396"/>
    </row>
    <row r="212" spans="1:1" x14ac:dyDescent="0.25">
      <c r="A212" s="396"/>
    </row>
    <row r="213" spans="1:1" x14ac:dyDescent="0.25">
      <c r="A213" s="396"/>
    </row>
    <row r="214" spans="1:1" x14ac:dyDescent="0.25">
      <c r="A214" s="396"/>
    </row>
    <row r="215" spans="1:1" x14ac:dyDescent="0.25">
      <c r="A215" s="396"/>
    </row>
    <row r="216" spans="1:1" x14ac:dyDescent="0.25">
      <c r="A216" s="396"/>
    </row>
    <row r="217" spans="1:1" x14ac:dyDescent="0.25">
      <c r="A217" s="396"/>
    </row>
    <row r="218" spans="1:1" x14ac:dyDescent="0.25">
      <c r="A218" s="396"/>
    </row>
    <row r="219" spans="1:1" x14ac:dyDescent="0.25">
      <c r="A219" s="396"/>
    </row>
  </sheetData>
  <sheetProtection password="B58D" sheet="1" objects="1" scenarios="1"/>
  <mergeCells count="8">
    <mergeCell ref="C1:AZ1"/>
    <mergeCell ref="A160:A199"/>
    <mergeCell ref="A1:B1"/>
    <mergeCell ref="A10:A39"/>
    <mergeCell ref="A40:A79"/>
    <mergeCell ref="A80:A119"/>
    <mergeCell ref="A120:A159"/>
    <mergeCell ref="A3:A8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7" tint="0.39997558519241921"/>
  </sheetPr>
  <dimension ref="A1:CM34"/>
  <sheetViews>
    <sheetView zoomScaleNormal="100" workbookViewId="0">
      <pane xSplit="4" ySplit="1" topLeftCell="E2" activePane="bottomRight" state="frozen"/>
      <selection pane="topRight" activeCell="D1" sqref="D1"/>
      <selection pane="bottomLeft" activeCell="A3" sqref="A3"/>
      <selection pane="bottomRight" activeCell="T26" sqref="T26"/>
    </sheetView>
  </sheetViews>
  <sheetFormatPr baseColWidth="10" defaultRowHeight="15" x14ac:dyDescent="0.25"/>
  <cols>
    <col min="1" max="1" width="5.42578125" style="379" customWidth="1"/>
    <col min="2" max="2" width="14.28515625" style="378" customWidth="1"/>
    <col min="3" max="4" width="11.42578125" style="376" hidden="1" customWidth="1"/>
    <col min="5" max="5" width="11.42578125" style="376" customWidth="1"/>
    <col min="6" max="6" width="1.7109375" style="376" customWidth="1"/>
    <col min="7" max="9" width="11.42578125" style="376" hidden="1" customWidth="1"/>
    <col min="10" max="10" width="11.42578125" style="376" customWidth="1"/>
    <col min="11" max="11" width="1.7109375" style="376" customWidth="1"/>
    <col min="12" max="14" width="11.42578125" style="376" hidden="1" customWidth="1"/>
    <col min="15" max="15" width="11.42578125" style="376" customWidth="1"/>
    <col min="16" max="16" width="1.7109375" style="376" customWidth="1"/>
    <col min="17" max="19" width="11.42578125" style="376" hidden="1" customWidth="1"/>
    <col min="20" max="20" width="11.42578125" style="376" customWidth="1"/>
    <col min="21" max="21" width="1.7109375" style="376" customWidth="1"/>
    <col min="22" max="24" width="11.42578125" style="376" hidden="1" customWidth="1"/>
    <col min="25" max="25" width="11.42578125" style="376" customWidth="1"/>
    <col min="26" max="26" width="1.7109375" style="376" customWidth="1"/>
    <col min="27" max="29" width="11.42578125" style="376" hidden="1" customWidth="1"/>
    <col min="30" max="30" width="11.42578125" style="376" customWidth="1"/>
    <col min="31" max="31" width="1.7109375" style="376" customWidth="1"/>
    <col min="32" max="34" width="11.42578125" style="376" hidden="1" customWidth="1"/>
    <col min="35" max="35" width="11.42578125" style="376" customWidth="1"/>
    <col min="36" max="36" width="1.7109375" style="376" customWidth="1"/>
    <col min="37" max="39" width="11.42578125" style="376" hidden="1" customWidth="1"/>
    <col min="40" max="40" width="11.42578125" style="376" customWidth="1"/>
    <col min="41" max="41" width="1.7109375" style="376" customWidth="1"/>
    <col min="42" max="44" width="11.42578125" style="376" hidden="1" customWidth="1"/>
    <col min="45" max="45" width="11.42578125" style="376" customWidth="1"/>
    <col min="46" max="46" width="1.7109375" style="376" customWidth="1"/>
    <col min="47" max="49" width="11.42578125" style="376" hidden="1" customWidth="1"/>
    <col min="50" max="50" width="11.42578125" style="376" customWidth="1"/>
    <col min="51" max="51" width="1.7109375" style="376" customWidth="1"/>
    <col min="52" max="54" width="11.42578125" style="376" hidden="1" customWidth="1"/>
    <col min="55" max="55" width="11.42578125" style="376" customWidth="1"/>
    <col min="56" max="56" width="1.7109375" style="376" customWidth="1"/>
    <col min="57" max="59" width="11.42578125" style="376" hidden="1" customWidth="1"/>
    <col min="60" max="60" width="11.42578125" style="376" customWidth="1"/>
    <col min="61" max="61" width="1.7109375" style="376" customWidth="1"/>
    <col min="62" max="64" width="11.42578125" style="376" hidden="1" customWidth="1"/>
    <col min="65" max="65" width="11.42578125" style="376"/>
    <col min="66" max="66" width="1.7109375" style="376" customWidth="1"/>
    <col min="67" max="69" width="11.42578125" style="376" hidden="1" customWidth="1"/>
    <col min="70" max="70" width="11.42578125" style="376"/>
    <col min="71" max="71" width="1.7109375" style="376" customWidth="1"/>
    <col min="72" max="74" width="11.42578125" style="376" hidden="1" customWidth="1"/>
    <col min="75" max="75" width="11.42578125" style="376"/>
    <col min="76" max="76" width="1.7109375" style="376" customWidth="1"/>
    <col min="77" max="79" width="11.42578125" style="376" hidden="1" customWidth="1"/>
    <col min="80" max="80" width="11.42578125" style="376"/>
    <col min="81" max="81" width="1.7109375" style="376" customWidth="1"/>
    <col min="82" max="84" width="11.42578125" style="376" hidden="1" customWidth="1"/>
    <col min="85" max="85" width="11.42578125" style="376"/>
    <col min="86" max="86" width="1.7109375" style="376" customWidth="1"/>
    <col min="87" max="89" width="0" style="376" hidden="1" customWidth="1"/>
    <col min="90" max="90" width="11.42578125" style="376"/>
    <col min="91" max="91" width="1.7109375" style="376" customWidth="1"/>
    <col min="92" max="16384" width="11.42578125" style="376"/>
  </cols>
  <sheetData>
    <row r="1" spans="1:91" s="336" customFormat="1" ht="30" customHeight="1" x14ac:dyDescent="0.25">
      <c r="A1" s="333"/>
      <c r="B1" s="334" t="s">
        <v>84</v>
      </c>
      <c r="C1" s="335" t="s">
        <v>78</v>
      </c>
      <c r="D1" s="335"/>
      <c r="E1" s="335"/>
      <c r="G1" s="337" t="s">
        <v>79</v>
      </c>
      <c r="H1" s="337"/>
      <c r="I1" s="337"/>
      <c r="J1" s="337"/>
      <c r="L1" s="338" t="s">
        <v>80</v>
      </c>
      <c r="M1" s="338"/>
      <c r="N1" s="338"/>
      <c r="O1" s="338"/>
      <c r="Q1" s="339" t="s">
        <v>81</v>
      </c>
      <c r="R1" s="339"/>
      <c r="S1" s="339"/>
      <c r="T1" s="339"/>
      <c r="V1" s="340" t="s">
        <v>67</v>
      </c>
      <c r="W1" s="340"/>
      <c r="X1" s="340"/>
      <c r="Y1" s="340"/>
      <c r="AA1" s="341" t="s">
        <v>82</v>
      </c>
      <c r="AB1" s="341"/>
      <c r="AC1" s="341"/>
      <c r="AD1" s="341"/>
      <c r="AF1" s="342" t="s">
        <v>83</v>
      </c>
      <c r="AG1" s="342"/>
      <c r="AH1" s="342"/>
      <c r="AI1" s="342"/>
      <c r="AK1" s="343" t="s">
        <v>137</v>
      </c>
      <c r="AL1" s="343"/>
      <c r="AM1" s="343"/>
      <c r="AN1" s="343"/>
      <c r="AP1" s="344" t="s">
        <v>85</v>
      </c>
      <c r="AQ1" s="344"/>
      <c r="AR1" s="344"/>
      <c r="AS1" s="344"/>
      <c r="AU1" s="345" t="s">
        <v>134</v>
      </c>
      <c r="AV1" s="345"/>
      <c r="AW1" s="345"/>
      <c r="AX1" s="345"/>
      <c r="AZ1" s="346" t="s">
        <v>86</v>
      </c>
      <c r="BA1" s="346"/>
      <c r="BB1" s="346"/>
      <c r="BC1" s="346"/>
      <c r="BE1" s="347" t="s">
        <v>87</v>
      </c>
      <c r="BF1" s="347"/>
      <c r="BG1" s="347"/>
      <c r="BH1" s="347"/>
      <c r="BJ1" s="348" t="s">
        <v>91</v>
      </c>
      <c r="BK1" s="348"/>
      <c r="BL1" s="348"/>
      <c r="BM1" s="349"/>
      <c r="BN1" s="350"/>
      <c r="BO1" s="351" t="s">
        <v>133</v>
      </c>
      <c r="BP1" s="351"/>
      <c r="BQ1" s="351"/>
      <c r="BR1" s="351"/>
      <c r="BT1" s="352" t="s">
        <v>88</v>
      </c>
      <c r="BU1" s="352"/>
      <c r="BV1" s="352"/>
      <c r="BW1" s="352"/>
      <c r="BY1" s="353" t="s">
        <v>89</v>
      </c>
      <c r="BZ1" s="353"/>
      <c r="CA1" s="353"/>
      <c r="CB1" s="353"/>
      <c r="CD1" s="354" t="s">
        <v>90</v>
      </c>
      <c r="CE1" s="354"/>
      <c r="CF1" s="354"/>
      <c r="CG1" s="354"/>
      <c r="CI1" s="355" t="s">
        <v>76</v>
      </c>
      <c r="CJ1" s="355"/>
      <c r="CK1" s="355"/>
      <c r="CL1" s="355"/>
    </row>
    <row r="2" spans="1:91" s="358" customFormat="1" ht="60" customHeight="1" x14ac:dyDescent="0.25">
      <c r="A2" s="356" t="s">
        <v>527</v>
      </c>
      <c r="B2" s="356"/>
      <c r="C2" s="357"/>
      <c r="D2" s="357"/>
      <c r="E2" s="357"/>
      <c r="G2" s="357"/>
      <c r="H2" s="357"/>
      <c r="I2" s="357"/>
      <c r="J2" s="357"/>
      <c r="L2" s="357"/>
      <c r="M2" s="357"/>
      <c r="N2" s="357"/>
      <c r="O2" s="357"/>
      <c r="Q2" s="357"/>
      <c r="R2" s="357"/>
      <c r="S2" s="357"/>
      <c r="T2" s="357"/>
      <c r="V2" s="357"/>
      <c r="W2" s="357"/>
      <c r="X2" s="357"/>
      <c r="Y2" s="357"/>
      <c r="AA2" s="357"/>
      <c r="AB2" s="357"/>
      <c r="AC2" s="357"/>
      <c r="AD2" s="357"/>
      <c r="AF2" s="357"/>
      <c r="AG2" s="357"/>
      <c r="AH2" s="357"/>
      <c r="AI2" s="357"/>
      <c r="AK2" s="357"/>
      <c r="AL2" s="357"/>
      <c r="AM2" s="357"/>
      <c r="AN2" s="357"/>
      <c r="AP2" s="357"/>
      <c r="AQ2" s="357"/>
      <c r="AR2" s="357"/>
      <c r="AS2" s="357"/>
      <c r="AU2" s="357"/>
      <c r="AV2" s="357"/>
      <c r="AW2" s="357"/>
      <c r="AX2" s="357"/>
      <c r="AZ2" s="357"/>
      <c r="BA2" s="357"/>
      <c r="BB2" s="357"/>
      <c r="BC2" s="357"/>
      <c r="BE2" s="357"/>
      <c r="BF2" s="357"/>
      <c r="BG2" s="357"/>
      <c r="BH2" s="357"/>
      <c r="BJ2" s="357"/>
      <c r="BK2" s="357"/>
      <c r="BL2" s="357"/>
      <c r="BM2" s="357"/>
      <c r="BO2" s="357"/>
      <c r="BP2" s="357"/>
      <c r="BQ2" s="357"/>
      <c r="BR2" s="357"/>
      <c r="BT2" s="357"/>
      <c r="BU2" s="357"/>
      <c r="BV2" s="357"/>
      <c r="BW2" s="357"/>
      <c r="BY2" s="357"/>
      <c r="BZ2" s="357"/>
      <c r="CA2" s="357"/>
      <c r="CB2" s="357"/>
      <c r="CD2" s="357"/>
      <c r="CE2" s="357"/>
      <c r="CF2" s="357"/>
      <c r="CG2" s="357"/>
      <c r="CI2" s="357"/>
      <c r="CJ2" s="357"/>
      <c r="CK2" s="357"/>
      <c r="CL2" s="357"/>
    </row>
    <row r="3" spans="1:91" s="361" customFormat="1" ht="5.25" customHeight="1" x14ac:dyDescent="0.25">
      <c r="A3" s="359"/>
      <c r="B3" s="360"/>
    </row>
    <row r="4" spans="1:91" s="361" customFormat="1" hidden="1" x14ac:dyDescent="0.25">
      <c r="A4" s="359"/>
      <c r="B4" s="362" t="s">
        <v>55</v>
      </c>
      <c r="C4" s="358">
        <v>45</v>
      </c>
      <c r="D4" s="358">
        <v>50</v>
      </c>
      <c r="E4" s="361">
        <f>(C4+D4)/2</f>
        <v>47.5</v>
      </c>
      <c r="G4" s="358" t="s">
        <v>55</v>
      </c>
      <c r="H4" s="358">
        <v>69</v>
      </c>
      <c r="I4" s="358">
        <v>80</v>
      </c>
      <c r="J4" s="361">
        <f>(H4+I4)/2</f>
        <v>74.5</v>
      </c>
      <c r="L4" s="358" t="s">
        <v>55</v>
      </c>
      <c r="M4" s="358">
        <v>90</v>
      </c>
      <c r="N4" s="358">
        <v>110</v>
      </c>
      <c r="O4" s="361">
        <f>(M4+N4)/2</f>
        <v>100</v>
      </c>
      <c r="Q4" s="358" t="s">
        <v>55</v>
      </c>
      <c r="R4" s="358">
        <v>133</v>
      </c>
      <c r="S4" s="358">
        <v>170</v>
      </c>
      <c r="T4" s="361">
        <f>(R4+S4)/2</f>
        <v>151.5</v>
      </c>
      <c r="V4" s="358" t="s">
        <v>55</v>
      </c>
      <c r="W4" s="358">
        <v>140</v>
      </c>
      <c r="X4" s="358">
        <v>170</v>
      </c>
      <c r="Y4" s="361">
        <f>(W4+X4)/2</f>
        <v>155</v>
      </c>
      <c r="AA4" s="358" t="s">
        <v>55</v>
      </c>
      <c r="AB4" s="358">
        <v>162</v>
      </c>
      <c r="AC4" s="358">
        <v>200</v>
      </c>
      <c r="AD4" s="358">
        <f>(AB4+AC4)/2</f>
        <v>181</v>
      </c>
      <c r="AF4" s="358" t="s">
        <v>55</v>
      </c>
      <c r="AG4" s="358">
        <v>186</v>
      </c>
      <c r="AH4" s="358">
        <v>220</v>
      </c>
      <c r="AI4" s="358">
        <f>(AG4+AH4)/2</f>
        <v>203</v>
      </c>
      <c r="AK4" s="358" t="s">
        <v>55</v>
      </c>
      <c r="AL4" s="358">
        <v>205</v>
      </c>
      <c r="AM4" s="358">
        <v>240</v>
      </c>
      <c r="AN4" s="358">
        <f>(AL4+AM4)/2</f>
        <v>222.5</v>
      </c>
      <c r="AP4" s="358" t="s">
        <v>55</v>
      </c>
      <c r="AQ4" s="358">
        <v>223</v>
      </c>
      <c r="AR4" s="358">
        <v>250</v>
      </c>
      <c r="AS4" s="358">
        <f>(AQ4+AR4)/2</f>
        <v>236.5</v>
      </c>
      <c r="AU4" s="358" t="s">
        <v>55</v>
      </c>
      <c r="AV4" s="358">
        <v>257</v>
      </c>
      <c r="AW4" s="358">
        <v>280</v>
      </c>
      <c r="AX4" s="358">
        <f>(AV4+AW4)/2</f>
        <v>268.5</v>
      </c>
      <c r="AZ4" s="358" t="s">
        <v>55</v>
      </c>
      <c r="BA4" s="358">
        <v>304</v>
      </c>
      <c r="BB4" s="358">
        <v>350</v>
      </c>
      <c r="BC4" s="358">
        <f>(BA4+BB4)/2</f>
        <v>327</v>
      </c>
      <c r="BE4" s="358" t="s">
        <v>55</v>
      </c>
      <c r="BF4" s="358">
        <v>317</v>
      </c>
      <c r="BG4" s="358">
        <v>369</v>
      </c>
      <c r="BH4" s="358">
        <f>(BF4+BG4)/2</f>
        <v>343</v>
      </c>
      <c r="BJ4" s="358" t="s">
        <v>55</v>
      </c>
      <c r="BK4" s="358">
        <v>365</v>
      </c>
      <c r="BL4" s="358">
        <v>430</v>
      </c>
      <c r="BM4" s="358">
        <f>(BK4+BL4)/2</f>
        <v>397.5</v>
      </c>
      <c r="BO4" s="358" t="s">
        <v>55</v>
      </c>
      <c r="BP4" s="358">
        <v>446</v>
      </c>
      <c r="BQ4" s="358">
        <v>540</v>
      </c>
      <c r="BR4" s="358">
        <f>(BP4+BQ4)/2</f>
        <v>493</v>
      </c>
      <c r="BT4" s="358" t="s">
        <v>55</v>
      </c>
      <c r="BU4" s="358">
        <v>440</v>
      </c>
      <c r="BV4" s="358">
        <v>480</v>
      </c>
      <c r="BW4" s="358">
        <f>(BU4+BV4)/2</f>
        <v>460</v>
      </c>
      <c r="BY4" s="358" t="s">
        <v>55</v>
      </c>
      <c r="BZ4" s="358">
        <v>498</v>
      </c>
      <c r="CA4" s="358">
        <v>550</v>
      </c>
      <c r="CB4" s="358">
        <f>(BZ4+CA4)/2</f>
        <v>524</v>
      </c>
      <c r="CD4" s="358" t="s">
        <v>55</v>
      </c>
      <c r="CE4" s="358">
        <v>790</v>
      </c>
      <c r="CF4" s="358">
        <v>872</v>
      </c>
      <c r="CG4" s="361">
        <f>(CE4+CF4)/2</f>
        <v>831</v>
      </c>
    </row>
    <row r="5" spans="1:91" s="361" customFormat="1" ht="15" customHeight="1" x14ac:dyDescent="0.25">
      <c r="A5" s="363" t="s">
        <v>136</v>
      </c>
      <c r="B5" s="364" t="s">
        <v>481</v>
      </c>
      <c r="C5" s="365"/>
      <c r="D5" s="365"/>
      <c r="E5" s="366"/>
      <c r="F5" s="366"/>
      <c r="G5" s="365"/>
      <c r="H5" s="365"/>
      <c r="I5" s="365"/>
      <c r="J5" s="366"/>
      <c r="K5" s="366"/>
      <c r="L5" s="365"/>
      <c r="M5" s="365"/>
      <c r="N5" s="365"/>
      <c r="O5" s="366"/>
      <c r="P5" s="366"/>
      <c r="Q5" s="365"/>
      <c r="R5" s="365"/>
      <c r="S5" s="365"/>
      <c r="T5" s="366"/>
      <c r="U5" s="366"/>
      <c r="V5" s="365"/>
      <c r="W5" s="365"/>
      <c r="X5" s="365"/>
      <c r="Y5" s="366"/>
      <c r="Z5" s="366"/>
      <c r="AA5" s="365"/>
      <c r="AB5" s="365"/>
      <c r="AC5" s="365"/>
      <c r="AD5" s="365"/>
      <c r="AE5" s="366"/>
      <c r="AF5" s="358"/>
      <c r="AG5" s="358"/>
      <c r="AH5" s="358"/>
      <c r="AI5" s="358"/>
      <c r="AK5" s="358"/>
      <c r="AL5" s="358"/>
      <c r="AM5" s="358"/>
      <c r="AN5" s="358"/>
      <c r="AP5" s="358"/>
      <c r="AQ5" s="358"/>
      <c r="AR5" s="358"/>
      <c r="AS5" s="358"/>
      <c r="AU5" s="358"/>
      <c r="AV5" s="358"/>
      <c r="AW5" s="358"/>
      <c r="AX5" s="358"/>
      <c r="AZ5" s="358"/>
      <c r="BA5" s="358"/>
      <c r="BB5" s="358"/>
      <c r="BC5" s="358"/>
      <c r="BE5" s="358"/>
      <c r="BF5" s="358"/>
      <c r="BG5" s="358"/>
      <c r="BH5" s="358"/>
      <c r="BJ5" s="358"/>
      <c r="BK5" s="358"/>
      <c r="BL5" s="358"/>
      <c r="BM5" s="358"/>
      <c r="BO5" s="358"/>
      <c r="BP5" s="358"/>
      <c r="BQ5" s="358"/>
      <c r="BR5" s="358"/>
      <c r="BT5" s="358"/>
      <c r="BU5" s="358"/>
      <c r="BV5" s="358"/>
      <c r="BW5" s="358"/>
      <c r="BY5" s="358"/>
      <c r="BZ5" s="358"/>
      <c r="CA5" s="358"/>
      <c r="CB5" s="358"/>
      <c r="CD5" s="358"/>
      <c r="CE5" s="358"/>
      <c r="CF5" s="358"/>
      <c r="CH5" s="357" t="s">
        <v>482</v>
      </c>
      <c r="CI5" s="357"/>
      <c r="CJ5" s="357"/>
      <c r="CK5" s="357"/>
      <c r="CL5" s="357"/>
      <c r="CM5" s="357"/>
    </row>
    <row r="6" spans="1:91" s="361" customFormat="1" ht="15" customHeight="1" x14ac:dyDescent="0.25">
      <c r="A6" s="363"/>
      <c r="B6" s="367" t="s">
        <v>56</v>
      </c>
      <c r="C6" s="358">
        <v>127</v>
      </c>
      <c r="D6" s="358">
        <v>168</v>
      </c>
      <c r="E6" s="361">
        <f t="shared" ref="E6:E16" si="0">(C6+D6)/2</f>
        <v>147.5</v>
      </c>
      <c r="G6" s="358" t="s">
        <v>56</v>
      </c>
      <c r="H6" s="358">
        <v>283</v>
      </c>
      <c r="I6" s="358">
        <v>347</v>
      </c>
      <c r="J6" s="361">
        <f t="shared" ref="J6:J16" si="1">(H6+I6)/2</f>
        <v>315</v>
      </c>
      <c r="L6" s="358" t="s">
        <v>56</v>
      </c>
      <c r="M6" s="358">
        <v>132</v>
      </c>
      <c r="N6" s="358">
        <v>169</v>
      </c>
      <c r="O6" s="361">
        <f t="shared" ref="O6:O16" si="2">(M6+N6)/2</f>
        <v>150.5</v>
      </c>
      <c r="Q6" s="358" t="s">
        <v>56</v>
      </c>
      <c r="R6" s="358">
        <v>222</v>
      </c>
      <c r="S6" s="358">
        <v>311</v>
      </c>
      <c r="T6" s="361">
        <f t="shared" ref="T6:T16" si="3">(R6+S6)/2</f>
        <v>266.5</v>
      </c>
      <c r="V6" s="358" t="s">
        <v>56</v>
      </c>
      <c r="W6" s="358">
        <v>181</v>
      </c>
      <c r="X6" s="358">
        <v>253</v>
      </c>
      <c r="Y6" s="361">
        <f t="shared" ref="Y6:Y16" si="4">(W6+X6)/2</f>
        <v>217</v>
      </c>
      <c r="AA6" s="358" t="s">
        <v>56</v>
      </c>
      <c r="AB6" s="358">
        <v>164</v>
      </c>
      <c r="AC6" s="358">
        <v>193</v>
      </c>
      <c r="AD6" s="358">
        <f t="shared" ref="AD6:AD16" si="5">(AB6+AC6)/2</f>
        <v>178.5</v>
      </c>
      <c r="AF6" s="358" t="s">
        <v>56</v>
      </c>
      <c r="AG6" s="358">
        <v>384</v>
      </c>
      <c r="AH6" s="358">
        <v>421</v>
      </c>
      <c r="AI6" s="358">
        <f t="shared" ref="AI6:AI16" si="6">(AG6+AH6)/2</f>
        <v>402.5</v>
      </c>
      <c r="AK6" s="358" t="s">
        <v>56</v>
      </c>
      <c r="AL6" s="358">
        <v>155</v>
      </c>
      <c r="AM6" s="358">
        <v>188</v>
      </c>
      <c r="AN6" s="358">
        <f t="shared" ref="AN6:AN16" si="7">(AL6+AM6)/2</f>
        <v>171.5</v>
      </c>
      <c r="AP6" s="358" t="s">
        <v>56</v>
      </c>
      <c r="AQ6" s="358">
        <v>246</v>
      </c>
      <c r="AR6" s="358">
        <v>279</v>
      </c>
      <c r="AS6" s="358">
        <f t="shared" ref="AS6:AS16" si="8">(AQ6+AR6)/2</f>
        <v>262.5</v>
      </c>
      <c r="AU6" s="358" t="s">
        <v>56</v>
      </c>
      <c r="AV6" s="358">
        <v>171</v>
      </c>
      <c r="AW6" s="358">
        <v>204</v>
      </c>
      <c r="AX6" s="358">
        <f t="shared" ref="AX6:AX16" si="9">(AV6+AW6)/2</f>
        <v>187.5</v>
      </c>
      <c r="AZ6" s="358" t="s">
        <v>56</v>
      </c>
      <c r="BA6" s="358">
        <v>90</v>
      </c>
      <c r="BB6" s="358">
        <v>103</v>
      </c>
      <c r="BC6" s="358">
        <f t="shared" ref="BC6:BC16" si="10">(BA6+BB6)/2</f>
        <v>96.5</v>
      </c>
      <c r="BE6" s="358" t="s">
        <v>56</v>
      </c>
      <c r="BF6" s="358">
        <v>164</v>
      </c>
      <c r="BG6" s="358">
        <v>194</v>
      </c>
      <c r="BH6" s="358">
        <f t="shared" ref="BH6:BH16" si="11">(BF6+BG6)/2</f>
        <v>179</v>
      </c>
      <c r="BJ6" s="358" t="s">
        <v>56</v>
      </c>
      <c r="BK6" s="358">
        <v>259</v>
      </c>
      <c r="BL6" s="358">
        <v>289</v>
      </c>
      <c r="BM6" s="358">
        <f t="shared" ref="BM6:BM16" si="12">(BK6+BL6)/2</f>
        <v>274</v>
      </c>
      <c r="BO6" s="358" t="s">
        <v>56</v>
      </c>
      <c r="BP6" s="358">
        <v>400</v>
      </c>
      <c r="BQ6" s="358">
        <v>424</v>
      </c>
      <c r="BR6" s="358">
        <f t="shared" ref="BR6:BR16" si="13">(BP6+BQ6)/2</f>
        <v>412</v>
      </c>
      <c r="BT6" s="358" t="s">
        <v>56</v>
      </c>
      <c r="BU6" s="358">
        <v>418</v>
      </c>
      <c r="BV6" s="358">
        <v>438</v>
      </c>
      <c r="BW6" s="358">
        <f t="shared" ref="BW6:BW16" si="14">(BU6+BV6)/2</f>
        <v>428</v>
      </c>
      <c r="BY6" s="358" t="s">
        <v>56</v>
      </c>
      <c r="BZ6" s="358">
        <v>517</v>
      </c>
      <c r="CA6" s="358">
        <v>541</v>
      </c>
      <c r="CB6" s="358">
        <f t="shared" ref="CB6:CB16" si="15">(BZ6+CA6)/2</f>
        <v>529</v>
      </c>
      <c r="CD6" s="358" t="s">
        <v>56</v>
      </c>
      <c r="CE6" s="358">
        <v>663</v>
      </c>
      <c r="CF6" s="358">
        <v>685</v>
      </c>
      <c r="CG6" s="361">
        <f t="shared" ref="CG6:CG16" si="16">(CE6+CF6)/2</f>
        <v>674</v>
      </c>
      <c r="CH6" s="357"/>
      <c r="CI6" s="357"/>
      <c r="CJ6" s="357"/>
      <c r="CK6" s="357"/>
      <c r="CL6" s="357"/>
      <c r="CM6" s="357"/>
    </row>
    <row r="7" spans="1:91" s="361" customFormat="1" x14ac:dyDescent="0.25">
      <c r="A7" s="363"/>
      <c r="B7" s="362" t="s">
        <v>57</v>
      </c>
      <c r="C7" s="358">
        <v>1848</v>
      </c>
      <c r="D7" s="358">
        <v>3515</v>
      </c>
      <c r="E7" s="361">
        <f t="shared" si="0"/>
        <v>2681.5</v>
      </c>
      <c r="G7" s="358" t="s">
        <v>57</v>
      </c>
      <c r="H7" s="358">
        <v>3085</v>
      </c>
      <c r="I7" s="358">
        <v>5640</v>
      </c>
      <c r="J7" s="361">
        <f t="shared" si="1"/>
        <v>4362.5</v>
      </c>
      <c r="L7" s="358" t="s">
        <v>57</v>
      </c>
      <c r="M7" s="358">
        <v>4577</v>
      </c>
      <c r="N7" s="358">
        <v>7128</v>
      </c>
      <c r="O7" s="361">
        <f t="shared" si="2"/>
        <v>5852.5</v>
      </c>
      <c r="Q7" s="358" t="s">
        <v>57</v>
      </c>
      <c r="R7" s="358">
        <v>5665</v>
      </c>
      <c r="S7" s="358">
        <v>8000</v>
      </c>
      <c r="T7" s="361">
        <f t="shared" si="3"/>
        <v>6832.5</v>
      </c>
      <c r="V7" s="358" t="s">
        <v>57</v>
      </c>
      <c r="W7" s="358">
        <v>7186</v>
      </c>
      <c r="X7" s="358">
        <v>9712</v>
      </c>
      <c r="Y7" s="361">
        <f t="shared" si="4"/>
        <v>8449</v>
      </c>
      <c r="AA7" s="358" t="s">
        <v>57</v>
      </c>
      <c r="AB7" s="358">
        <v>9087</v>
      </c>
      <c r="AC7" s="358">
        <v>11803</v>
      </c>
      <c r="AD7" s="358">
        <f t="shared" si="5"/>
        <v>10445</v>
      </c>
      <c r="AF7" s="358" t="s">
        <v>57</v>
      </c>
      <c r="AG7" s="358">
        <v>11210</v>
      </c>
      <c r="AH7" s="358">
        <v>13388</v>
      </c>
      <c r="AI7" s="358">
        <f t="shared" si="6"/>
        <v>12299</v>
      </c>
      <c r="AK7" s="358" t="s">
        <v>57</v>
      </c>
      <c r="AL7" s="358">
        <v>13022</v>
      </c>
      <c r="AM7" s="358">
        <v>15795</v>
      </c>
      <c r="AN7" s="358">
        <f t="shared" si="7"/>
        <v>14408.5</v>
      </c>
      <c r="AP7" s="358" t="s">
        <v>57</v>
      </c>
      <c r="AQ7" s="358">
        <v>15982</v>
      </c>
      <c r="AR7" s="358">
        <v>18612</v>
      </c>
      <c r="AS7" s="358">
        <f t="shared" si="8"/>
        <v>17297</v>
      </c>
      <c r="AU7" s="358" t="s">
        <v>57</v>
      </c>
      <c r="AV7" s="358">
        <v>18529</v>
      </c>
      <c r="AW7" s="358">
        <v>21105</v>
      </c>
      <c r="AX7" s="358">
        <f t="shared" si="9"/>
        <v>19817</v>
      </c>
      <c r="AZ7" s="358" t="s">
        <v>57</v>
      </c>
      <c r="BA7" s="358">
        <v>9775</v>
      </c>
      <c r="BB7" s="358">
        <v>12013</v>
      </c>
      <c r="BC7" s="358">
        <f t="shared" si="10"/>
        <v>10894</v>
      </c>
      <c r="BE7" s="358" t="s">
        <v>57</v>
      </c>
      <c r="BF7" s="358">
        <v>10397</v>
      </c>
      <c r="BG7" s="358">
        <v>14616</v>
      </c>
      <c r="BH7" s="358">
        <f t="shared" si="11"/>
        <v>12506.5</v>
      </c>
      <c r="BJ7" s="358" t="s">
        <v>57</v>
      </c>
      <c r="BK7" s="358">
        <v>24484</v>
      </c>
      <c r="BL7" s="358">
        <v>29720</v>
      </c>
      <c r="BM7" s="358">
        <f t="shared" si="12"/>
        <v>27102</v>
      </c>
      <c r="BO7" s="358" t="s">
        <v>57</v>
      </c>
      <c r="BP7" s="358">
        <v>28576</v>
      </c>
      <c r="BQ7" s="358">
        <v>38965</v>
      </c>
      <c r="BR7" s="358">
        <f t="shared" si="13"/>
        <v>33770.5</v>
      </c>
      <c r="BT7" s="358" t="s">
        <v>57</v>
      </c>
      <c r="BU7" s="358">
        <v>42992</v>
      </c>
      <c r="BV7" s="358">
        <v>57919</v>
      </c>
      <c r="BW7" s="358">
        <f t="shared" si="14"/>
        <v>50455.5</v>
      </c>
      <c r="BY7" s="358" t="s">
        <v>57</v>
      </c>
      <c r="BZ7" s="358">
        <v>52852</v>
      </c>
      <c r="CA7" s="358">
        <v>78257</v>
      </c>
      <c r="CB7" s="358">
        <f t="shared" si="15"/>
        <v>65554.5</v>
      </c>
      <c r="CD7" s="358" t="s">
        <v>57</v>
      </c>
      <c r="CE7" s="358">
        <v>78327</v>
      </c>
      <c r="CF7" s="358">
        <v>96411</v>
      </c>
      <c r="CG7" s="361">
        <f t="shared" si="16"/>
        <v>87369</v>
      </c>
      <c r="CH7" s="357"/>
      <c r="CI7" s="357"/>
      <c r="CJ7" s="357"/>
      <c r="CK7" s="357"/>
      <c r="CL7" s="357"/>
      <c r="CM7" s="357"/>
    </row>
    <row r="8" spans="1:91" s="361" customFormat="1" ht="15" customHeight="1" x14ac:dyDescent="0.25">
      <c r="A8" s="363"/>
      <c r="B8" s="362" t="s">
        <v>58</v>
      </c>
      <c r="C8" s="358">
        <v>0</v>
      </c>
      <c r="D8" s="358">
        <v>0</v>
      </c>
      <c r="E8" s="361">
        <f t="shared" si="0"/>
        <v>0</v>
      </c>
      <c r="G8" s="358" t="s">
        <v>58</v>
      </c>
      <c r="H8" s="358">
        <v>0</v>
      </c>
      <c r="I8" s="358">
        <v>0</v>
      </c>
      <c r="J8" s="361">
        <f t="shared" si="1"/>
        <v>0</v>
      </c>
      <c r="L8" s="358" t="s">
        <v>58</v>
      </c>
      <c r="M8" s="358">
        <v>0</v>
      </c>
      <c r="N8" s="358">
        <v>0</v>
      </c>
      <c r="O8" s="361">
        <f t="shared" si="2"/>
        <v>0</v>
      </c>
      <c r="Q8" s="358" t="s">
        <v>58</v>
      </c>
      <c r="R8" s="358">
        <v>0</v>
      </c>
      <c r="S8" s="358">
        <v>0</v>
      </c>
      <c r="T8" s="361">
        <f t="shared" si="3"/>
        <v>0</v>
      </c>
      <c r="V8" s="358" t="s">
        <v>58</v>
      </c>
      <c r="W8" s="358">
        <v>0</v>
      </c>
      <c r="X8" s="358">
        <v>0</v>
      </c>
      <c r="Y8" s="361">
        <f t="shared" si="4"/>
        <v>0</v>
      </c>
      <c r="AA8" s="358" t="s">
        <v>58</v>
      </c>
      <c r="AB8" s="358">
        <v>0</v>
      </c>
      <c r="AC8" s="358">
        <v>0</v>
      </c>
      <c r="AD8" s="358">
        <f t="shared" si="5"/>
        <v>0</v>
      </c>
      <c r="AF8" s="358" t="s">
        <v>58</v>
      </c>
      <c r="AG8" s="358">
        <v>0</v>
      </c>
      <c r="AH8" s="358">
        <v>0</v>
      </c>
      <c r="AI8" s="358">
        <f t="shared" si="6"/>
        <v>0</v>
      </c>
      <c r="AK8" s="358" t="s">
        <v>58</v>
      </c>
      <c r="AL8" s="358">
        <v>0</v>
      </c>
      <c r="AM8" s="358">
        <v>0</v>
      </c>
      <c r="AN8" s="358">
        <f t="shared" si="7"/>
        <v>0</v>
      </c>
      <c r="AP8" s="358" t="s">
        <v>58</v>
      </c>
      <c r="AQ8" s="358">
        <v>0</v>
      </c>
      <c r="AR8" s="358">
        <v>0</v>
      </c>
      <c r="AS8" s="358">
        <f t="shared" si="8"/>
        <v>0</v>
      </c>
      <c r="AU8" s="358" t="s">
        <v>58</v>
      </c>
      <c r="AV8" s="358">
        <v>0</v>
      </c>
      <c r="AW8" s="358">
        <v>0</v>
      </c>
      <c r="AX8" s="358">
        <f t="shared" si="9"/>
        <v>0</v>
      </c>
      <c r="AZ8" s="358" t="s">
        <v>58</v>
      </c>
      <c r="BA8" s="358">
        <v>0</v>
      </c>
      <c r="BB8" s="358">
        <v>0</v>
      </c>
      <c r="BC8" s="358">
        <f t="shared" si="10"/>
        <v>0</v>
      </c>
      <c r="BE8" s="358" t="s">
        <v>58</v>
      </c>
      <c r="BF8" s="358">
        <v>0</v>
      </c>
      <c r="BG8" s="358">
        <v>0</v>
      </c>
      <c r="BH8" s="358">
        <f t="shared" si="11"/>
        <v>0</v>
      </c>
      <c r="BJ8" s="358" t="s">
        <v>58</v>
      </c>
      <c r="BK8" s="358">
        <v>0</v>
      </c>
      <c r="BL8" s="358">
        <v>0</v>
      </c>
      <c r="BM8" s="358">
        <f t="shared" si="12"/>
        <v>0</v>
      </c>
      <c r="BO8" s="358" t="s">
        <v>58</v>
      </c>
      <c r="BP8" s="358">
        <v>0</v>
      </c>
      <c r="BQ8" s="358">
        <v>0</v>
      </c>
      <c r="BR8" s="358">
        <f t="shared" si="13"/>
        <v>0</v>
      </c>
      <c r="BT8" s="358" t="s">
        <v>58</v>
      </c>
      <c r="BU8" s="358">
        <v>0</v>
      </c>
      <c r="BV8" s="358">
        <v>0</v>
      </c>
      <c r="BW8" s="358">
        <f t="shared" si="14"/>
        <v>0</v>
      </c>
      <c r="BY8" s="358" t="s">
        <v>58</v>
      </c>
      <c r="BZ8" s="358">
        <v>0</v>
      </c>
      <c r="CA8" s="358">
        <v>0</v>
      </c>
      <c r="CB8" s="358">
        <f t="shared" si="15"/>
        <v>0</v>
      </c>
      <c r="CD8" s="358" t="s">
        <v>58</v>
      </c>
      <c r="CE8" s="358">
        <v>0</v>
      </c>
      <c r="CF8" s="358">
        <v>0</v>
      </c>
      <c r="CG8" s="361">
        <f t="shared" si="16"/>
        <v>0</v>
      </c>
      <c r="CH8" s="357"/>
      <c r="CI8" s="357"/>
      <c r="CJ8" s="357"/>
      <c r="CK8" s="357"/>
      <c r="CL8" s="357"/>
      <c r="CM8" s="357"/>
    </row>
    <row r="9" spans="1:91" s="361" customFormat="1" ht="15" customHeight="1" x14ac:dyDescent="0.25">
      <c r="A9" s="363"/>
      <c r="B9" s="362" t="s">
        <v>59</v>
      </c>
      <c r="C9" s="358">
        <v>66</v>
      </c>
      <c r="D9" s="358">
        <v>118</v>
      </c>
      <c r="E9" s="361">
        <f t="shared" si="0"/>
        <v>92</v>
      </c>
      <c r="G9" s="358" t="s">
        <v>59</v>
      </c>
      <c r="H9" s="358">
        <v>150</v>
      </c>
      <c r="I9" s="358">
        <v>226</v>
      </c>
      <c r="J9" s="361">
        <f t="shared" si="1"/>
        <v>188</v>
      </c>
      <c r="L9" s="358" t="s">
        <v>59</v>
      </c>
      <c r="M9" s="358">
        <v>77</v>
      </c>
      <c r="N9" s="358">
        <v>119</v>
      </c>
      <c r="O9" s="361">
        <f t="shared" si="2"/>
        <v>98</v>
      </c>
      <c r="Q9" s="358" t="s">
        <v>59</v>
      </c>
      <c r="R9" s="358">
        <v>180</v>
      </c>
      <c r="S9" s="358">
        <v>269</v>
      </c>
      <c r="T9" s="361">
        <f t="shared" si="3"/>
        <v>224.5</v>
      </c>
      <c r="V9" s="358" t="s">
        <v>59</v>
      </c>
      <c r="W9" s="358">
        <v>185</v>
      </c>
      <c r="X9" s="358">
        <v>285</v>
      </c>
      <c r="Y9" s="361">
        <f t="shared" si="4"/>
        <v>235</v>
      </c>
      <c r="AA9" s="358" t="s">
        <v>59</v>
      </c>
      <c r="AB9" s="358">
        <v>178</v>
      </c>
      <c r="AC9" s="358">
        <v>237</v>
      </c>
      <c r="AD9" s="358">
        <f t="shared" si="5"/>
        <v>207.5</v>
      </c>
      <c r="AF9" s="358" t="s">
        <v>59</v>
      </c>
      <c r="AG9" s="358">
        <v>337</v>
      </c>
      <c r="AH9" s="358">
        <v>391</v>
      </c>
      <c r="AI9" s="358">
        <f t="shared" si="6"/>
        <v>364</v>
      </c>
      <c r="AK9" s="358" t="s">
        <v>59</v>
      </c>
      <c r="AL9" s="358">
        <v>100</v>
      </c>
      <c r="AM9" s="358">
        <v>130</v>
      </c>
      <c r="AN9" s="358">
        <f t="shared" si="7"/>
        <v>115</v>
      </c>
      <c r="AP9" s="358" t="s">
        <v>59</v>
      </c>
      <c r="AQ9" s="358">
        <v>85</v>
      </c>
      <c r="AR9" s="358">
        <v>107</v>
      </c>
      <c r="AS9" s="358">
        <f t="shared" si="8"/>
        <v>96</v>
      </c>
      <c r="AU9" s="358" t="s">
        <v>59</v>
      </c>
      <c r="AV9" s="358">
        <v>159</v>
      </c>
      <c r="AW9" s="358">
        <v>221</v>
      </c>
      <c r="AX9" s="358">
        <f t="shared" si="9"/>
        <v>190</v>
      </c>
      <c r="AZ9" s="358" t="s">
        <v>59</v>
      </c>
      <c r="BA9" s="358">
        <v>207</v>
      </c>
      <c r="BB9" s="358">
        <v>248</v>
      </c>
      <c r="BC9" s="358">
        <f t="shared" si="10"/>
        <v>227.5</v>
      </c>
      <c r="BE9" s="358" t="s">
        <v>59</v>
      </c>
      <c r="BF9" s="358">
        <v>176</v>
      </c>
      <c r="BG9" s="358">
        <v>216</v>
      </c>
      <c r="BH9" s="358">
        <f t="shared" si="11"/>
        <v>196</v>
      </c>
      <c r="BJ9" s="358" t="s">
        <v>59</v>
      </c>
      <c r="BK9" s="358">
        <v>94</v>
      </c>
      <c r="BL9" s="358">
        <v>124</v>
      </c>
      <c r="BM9" s="358">
        <f t="shared" si="12"/>
        <v>109</v>
      </c>
      <c r="BO9" s="358" t="s">
        <v>59</v>
      </c>
      <c r="BP9" s="358">
        <v>203</v>
      </c>
      <c r="BQ9" s="358">
        <v>232</v>
      </c>
      <c r="BR9" s="358">
        <f t="shared" si="13"/>
        <v>217.5</v>
      </c>
      <c r="BT9" s="358" t="s">
        <v>59</v>
      </c>
      <c r="BU9" s="358">
        <v>346</v>
      </c>
      <c r="BV9" s="358">
        <v>378</v>
      </c>
      <c r="BW9" s="358">
        <f t="shared" si="14"/>
        <v>362</v>
      </c>
      <c r="BY9" s="358" t="s">
        <v>59</v>
      </c>
      <c r="BZ9" s="358">
        <v>334</v>
      </c>
      <c r="CA9" s="358">
        <v>371</v>
      </c>
      <c r="CB9" s="358">
        <f t="shared" si="15"/>
        <v>352.5</v>
      </c>
      <c r="CD9" s="358" t="s">
        <v>59</v>
      </c>
      <c r="CE9" s="358">
        <v>400</v>
      </c>
      <c r="CF9" s="358">
        <v>426</v>
      </c>
      <c r="CG9" s="361">
        <f t="shared" si="16"/>
        <v>413</v>
      </c>
      <c r="CH9" s="357"/>
      <c r="CI9" s="357"/>
      <c r="CJ9" s="357"/>
      <c r="CK9" s="357"/>
      <c r="CL9" s="357"/>
      <c r="CM9" s="357"/>
    </row>
    <row r="10" spans="1:91" s="361" customFormat="1" x14ac:dyDescent="0.25">
      <c r="A10" s="363"/>
      <c r="B10" s="362" t="s">
        <v>60</v>
      </c>
      <c r="C10" s="358">
        <v>183</v>
      </c>
      <c r="D10" s="358">
        <v>301</v>
      </c>
      <c r="E10" s="361">
        <f t="shared" si="0"/>
        <v>242</v>
      </c>
      <c r="G10" s="358" t="s">
        <v>60</v>
      </c>
      <c r="H10" s="358">
        <v>143</v>
      </c>
      <c r="I10" s="358">
        <v>238</v>
      </c>
      <c r="J10" s="361">
        <f t="shared" si="1"/>
        <v>190.5</v>
      </c>
      <c r="L10" s="358" t="s">
        <v>60</v>
      </c>
      <c r="M10" s="358">
        <v>145</v>
      </c>
      <c r="N10" s="358">
        <v>231</v>
      </c>
      <c r="O10" s="361">
        <f t="shared" si="2"/>
        <v>188</v>
      </c>
      <c r="Q10" s="358" t="s">
        <v>60</v>
      </c>
      <c r="R10" s="358">
        <v>221</v>
      </c>
      <c r="S10" s="358">
        <v>367</v>
      </c>
      <c r="T10" s="361">
        <f t="shared" si="3"/>
        <v>294</v>
      </c>
      <c r="V10" s="358" t="s">
        <v>60</v>
      </c>
      <c r="W10" s="358">
        <v>189</v>
      </c>
      <c r="X10" s="358">
        <v>314</v>
      </c>
      <c r="Y10" s="361">
        <f t="shared" si="4"/>
        <v>251.5</v>
      </c>
      <c r="AA10" s="358" t="s">
        <v>60</v>
      </c>
      <c r="AB10" s="358">
        <v>210</v>
      </c>
      <c r="AC10" s="358">
        <v>310</v>
      </c>
      <c r="AD10" s="358">
        <f t="shared" si="5"/>
        <v>260</v>
      </c>
      <c r="AF10" s="358" t="s">
        <v>60</v>
      </c>
      <c r="AG10" s="358">
        <v>106</v>
      </c>
      <c r="AH10" s="358">
        <v>144</v>
      </c>
      <c r="AI10" s="358">
        <f t="shared" si="6"/>
        <v>125</v>
      </c>
      <c r="AK10" s="358" t="s">
        <v>60</v>
      </c>
      <c r="AL10" s="358">
        <v>189</v>
      </c>
      <c r="AM10" s="358">
        <v>236</v>
      </c>
      <c r="AN10" s="358">
        <f t="shared" si="7"/>
        <v>212.5</v>
      </c>
      <c r="AP10" s="358" t="s">
        <v>60</v>
      </c>
      <c r="AQ10" s="358">
        <v>243</v>
      </c>
      <c r="AR10" s="358">
        <v>262</v>
      </c>
      <c r="AS10" s="358">
        <f t="shared" si="8"/>
        <v>252.5</v>
      </c>
      <c r="AU10" s="358" t="s">
        <v>60</v>
      </c>
      <c r="AV10" s="358">
        <v>276</v>
      </c>
      <c r="AW10" s="358">
        <v>313</v>
      </c>
      <c r="AX10" s="358">
        <f t="shared" si="9"/>
        <v>294.5</v>
      </c>
      <c r="AZ10" s="358" t="s">
        <v>60</v>
      </c>
      <c r="BA10" s="358">
        <v>287</v>
      </c>
      <c r="BB10" s="358">
        <v>310</v>
      </c>
      <c r="BC10" s="358">
        <f t="shared" si="10"/>
        <v>298.5</v>
      </c>
      <c r="BE10" s="358" t="s">
        <v>60</v>
      </c>
      <c r="BF10" s="358">
        <v>131</v>
      </c>
      <c r="BG10" s="358">
        <v>155</v>
      </c>
      <c r="BH10" s="358">
        <f t="shared" si="11"/>
        <v>143</v>
      </c>
      <c r="BJ10" s="358" t="s">
        <v>60</v>
      </c>
      <c r="BK10" s="358">
        <v>263</v>
      </c>
      <c r="BL10" s="358">
        <v>279</v>
      </c>
      <c r="BM10" s="358">
        <f t="shared" si="12"/>
        <v>271</v>
      </c>
      <c r="BO10" s="358" t="s">
        <v>60</v>
      </c>
      <c r="BP10" s="358">
        <v>258</v>
      </c>
      <c r="BQ10" s="358">
        <v>297</v>
      </c>
      <c r="BR10" s="358">
        <f t="shared" si="13"/>
        <v>277.5</v>
      </c>
      <c r="BT10" s="358" t="s">
        <v>60</v>
      </c>
      <c r="BU10" s="358">
        <v>96</v>
      </c>
      <c r="BV10" s="358">
        <v>115</v>
      </c>
      <c r="BW10" s="358">
        <f t="shared" si="14"/>
        <v>105.5</v>
      </c>
      <c r="BY10" s="358" t="s">
        <v>60</v>
      </c>
      <c r="BZ10" s="358">
        <v>324</v>
      </c>
      <c r="CA10" s="358">
        <v>358</v>
      </c>
      <c r="CB10" s="358">
        <f t="shared" si="15"/>
        <v>341</v>
      </c>
      <c r="CD10" s="358" t="s">
        <v>60</v>
      </c>
      <c r="CE10" s="358">
        <v>371</v>
      </c>
      <c r="CF10" s="358">
        <v>393</v>
      </c>
      <c r="CG10" s="361">
        <f t="shared" si="16"/>
        <v>382</v>
      </c>
      <c r="CH10" s="357"/>
      <c r="CI10" s="357"/>
      <c r="CJ10" s="357"/>
      <c r="CK10" s="357"/>
      <c r="CL10" s="357"/>
      <c r="CM10" s="357"/>
    </row>
    <row r="11" spans="1:91" s="361" customFormat="1" ht="15" customHeight="1" x14ac:dyDescent="0.25">
      <c r="A11" s="363"/>
      <c r="B11" s="367" t="s">
        <v>61</v>
      </c>
      <c r="C11" s="358">
        <v>57</v>
      </c>
      <c r="D11" s="358">
        <v>98</v>
      </c>
      <c r="E11" s="361">
        <f t="shared" si="0"/>
        <v>77.5</v>
      </c>
      <c r="G11" s="358" t="s">
        <v>61</v>
      </c>
      <c r="H11" s="358">
        <v>83</v>
      </c>
      <c r="I11" s="358">
        <v>147</v>
      </c>
      <c r="J11" s="361">
        <f t="shared" si="1"/>
        <v>115</v>
      </c>
      <c r="L11" s="358" t="s">
        <v>61</v>
      </c>
      <c r="M11" s="358">
        <v>82</v>
      </c>
      <c r="N11" s="358">
        <v>119</v>
      </c>
      <c r="O11" s="361">
        <f t="shared" si="2"/>
        <v>100.5</v>
      </c>
      <c r="Q11" s="358" t="s">
        <v>61</v>
      </c>
      <c r="R11" s="358">
        <v>102</v>
      </c>
      <c r="S11" s="358">
        <v>191</v>
      </c>
      <c r="T11" s="361">
        <f t="shared" si="3"/>
        <v>146.5</v>
      </c>
      <c r="V11" s="358" t="s">
        <v>61</v>
      </c>
      <c r="W11" s="358">
        <v>91</v>
      </c>
      <c r="X11" s="358">
        <v>163</v>
      </c>
      <c r="Y11" s="361">
        <f t="shared" si="4"/>
        <v>127</v>
      </c>
      <c r="AA11" s="358" t="s">
        <v>61</v>
      </c>
      <c r="AB11" s="358">
        <v>74</v>
      </c>
      <c r="AC11" s="358">
        <v>103</v>
      </c>
      <c r="AD11" s="358">
        <f t="shared" si="5"/>
        <v>88.5</v>
      </c>
      <c r="AF11" s="358" t="s">
        <v>61</v>
      </c>
      <c r="AG11" s="358">
        <v>184</v>
      </c>
      <c r="AH11" s="358">
        <v>221</v>
      </c>
      <c r="AI11" s="358">
        <f t="shared" si="6"/>
        <v>202.5</v>
      </c>
      <c r="AK11" s="358" t="s">
        <v>61</v>
      </c>
      <c r="AL11" s="358">
        <v>115</v>
      </c>
      <c r="AM11" s="358">
        <v>148</v>
      </c>
      <c r="AN11" s="358">
        <f t="shared" si="7"/>
        <v>131.5</v>
      </c>
      <c r="AP11" s="358" t="s">
        <v>61</v>
      </c>
      <c r="AQ11" s="358">
        <v>156</v>
      </c>
      <c r="AR11" s="358">
        <v>189</v>
      </c>
      <c r="AS11" s="358">
        <f t="shared" si="8"/>
        <v>172.5</v>
      </c>
      <c r="AU11" s="358" t="s">
        <v>61</v>
      </c>
      <c r="AV11" s="358">
        <v>111</v>
      </c>
      <c r="AW11" s="358">
        <v>144</v>
      </c>
      <c r="AX11" s="358">
        <f t="shared" si="9"/>
        <v>127.5</v>
      </c>
      <c r="AZ11" s="358" t="s">
        <v>61</v>
      </c>
      <c r="BA11" s="358">
        <v>90</v>
      </c>
      <c r="BB11" s="358">
        <v>103</v>
      </c>
      <c r="BC11" s="358">
        <f t="shared" si="10"/>
        <v>96.5</v>
      </c>
      <c r="BE11" s="358" t="s">
        <v>61</v>
      </c>
      <c r="BF11" s="358">
        <v>164</v>
      </c>
      <c r="BG11" s="358">
        <v>194</v>
      </c>
      <c r="BH11" s="358">
        <f t="shared" si="11"/>
        <v>179</v>
      </c>
      <c r="BJ11" s="358" t="s">
        <v>61</v>
      </c>
      <c r="BK11" s="358">
        <v>139</v>
      </c>
      <c r="BL11" s="358">
        <v>169</v>
      </c>
      <c r="BM11" s="358">
        <f t="shared" si="12"/>
        <v>154</v>
      </c>
      <c r="BO11" s="358" t="s">
        <v>61</v>
      </c>
      <c r="BP11" s="358">
        <v>240</v>
      </c>
      <c r="BQ11" s="358">
        <v>264</v>
      </c>
      <c r="BR11" s="358">
        <f t="shared" si="13"/>
        <v>252</v>
      </c>
      <c r="BT11" s="358" t="s">
        <v>61</v>
      </c>
      <c r="BU11" s="358">
        <v>164</v>
      </c>
      <c r="BV11" s="358">
        <v>184</v>
      </c>
      <c r="BW11" s="358">
        <f t="shared" si="14"/>
        <v>174</v>
      </c>
      <c r="BY11" s="358" t="s">
        <v>61</v>
      </c>
      <c r="BZ11" s="358">
        <v>263</v>
      </c>
      <c r="CA11" s="358">
        <v>287</v>
      </c>
      <c r="CB11" s="358">
        <f t="shared" si="15"/>
        <v>275</v>
      </c>
      <c r="CD11" s="358" t="s">
        <v>61</v>
      </c>
      <c r="CE11" s="358">
        <v>363</v>
      </c>
      <c r="CF11" s="358">
        <v>385</v>
      </c>
      <c r="CG11" s="361">
        <f t="shared" si="16"/>
        <v>374</v>
      </c>
      <c r="CH11" s="357"/>
      <c r="CI11" s="357"/>
      <c r="CJ11" s="357"/>
      <c r="CK11" s="357"/>
      <c r="CL11" s="357"/>
      <c r="CM11" s="357"/>
    </row>
    <row r="12" spans="1:91" s="361" customFormat="1" ht="15" customHeight="1" x14ac:dyDescent="0.25">
      <c r="A12" s="363"/>
      <c r="B12" s="362" t="s">
        <v>62</v>
      </c>
      <c r="C12" s="358">
        <v>112</v>
      </c>
      <c r="D12" s="358">
        <v>159</v>
      </c>
      <c r="E12" s="361">
        <f t="shared" si="0"/>
        <v>135.5</v>
      </c>
      <c r="G12" s="358" t="s">
        <v>62</v>
      </c>
      <c r="H12" s="358">
        <v>122</v>
      </c>
      <c r="I12" s="358">
        <v>181</v>
      </c>
      <c r="J12" s="361">
        <f t="shared" si="1"/>
        <v>151.5</v>
      </c>
      <c r="L12" s="358" t="s">
        <v>62</v>
      </c>
      <c r="M12" s="358">
        <v>203</v>
      </c>
      <c r="N12" s="358">
        <v>242</v>
      </c>
      <c r="O12" s="361">
        <f t="shared" si="2"/>
        <v>222.5</v>
      </c>
      <c r="Q12" s="358" t="s">
        <v>62</v>
      </c>
      <c r="R12" s="358">
        <v>180</v>
      </c>
      <c r="S12" s="358">
        <v>240</v>
      </c>
      <c r="T12" s="361">
        <f t="shared" si="3"/>
        <v>210</v>
      </c>
      <c r="V12" s="358" t="s">
        <v>62</v>
      </c>
      <c r="W12" s="358">
        <v>32</v>
      </c>
      <c r="X12" s="358">
        <v>94</v>
      </c>
      <c r="Y12" s="361">
        <f t="shared" si="4"/>
        <v>63</v>
      </c>
      <c r="AA12" s="358" t="s">
        <v>62</v>
      </c>
      <c r="AB12" s="358">
        <v>241</v>
      </c>
      <c r="AC12" s="358">
        <v>268</v>
      </c>
      <c r="AD12" s="358">
        <f t="shared" si="5"/>
        <v>254.5</v>
      </c>
      <c r="AF12" s="358" t="s">
        <v>62</v>
      </c>
      <c r="AG12" s="358">
        <v>60</v>
      </c>
      <c r="AH12" s="358">
        <v>68</v>
      </c>
      <c r="AI12" s="358">
        <f t="shared" si="6"/>
        <v>64</v>
      </c>
      <c r="AK12" s="358" t="s">
        <v>62</v>
      </c>
      <c r="AL12" s="358">
        <v>241</v>
      </c>
      <c r="AM12" s="358">
        <v>273</v>
      </c>
      <c r="AN12" s="358">
        <f t="shared" si="7"/>
        <v>257</v>
      </c>
      <c r="AP12" s="358" t="s">
        <v>62</v>
      </c>
      <c r="AQ12" s="358">
        <v>24</v>
      </c>
      <c r="AR12" s="358">
        <v>36</v>
      </c>
      <c r="AS12" s="358">
        <f t="shared" si="8"/>
        <v>30</v>
      </c>
      <c r="AU12" s="358" t="s">
        <v>62</v>
      </c>
      <c r="AV12" s="358">
        <v>52</v>
      </c>
      <c r="AW12" s="358">
        <v>61</v>
      </c>
      <c r="AX12" s="358">
        <f t="shared" si="9"/>
        <v>56.5</v>
      </c>
      <c r="AZ12" s="358" t="s">
        <v>62</v>
      </c>
      <c r="BA12" s="358">
        <v>85</v>
      </c>
      <c r="BB12" s="358">
        <v>91</v>
      </c>
      <c r="BC12" s="358">
        <f t="shared" si="10"/>
        <v>88</v>
      </c>
      <c r="BE12" s="358" t="s">
        <v>62</v>
      </c>
      <c r="BF12" s="358">
        <v>107</v>
      </c>
      <c r="BG12" s="358">
        <v>113</v>
      </c>
      <c r="BH12" s="358">
        <f t="shared" si="11"/>
        <v>110</v>
      </c>
      <c r="BJ12" s="358" t="s">
        <v>62</v>
      </c>
      <c r="BK12" s="358">
        <v>385</v>
      </c>
      <c r="BL12" s="358">
        <v>387</v>
      </c>
      <c r="BM12" s="358">
        <f t="shared" si="12"/>
        <v>386</v>
      </c>
      <c r="BO12" s="358" t="s">
        <v>62</v>
      </c>
      <c r="BP12" s="358">
        <v>39</v>
      </c>
      <c r="BQ12" s="358">
        <v>39</v>
      </c>
      <c r="BR12" s="358">
        <f t="shared" si="13"/>
        <v>39</v>
      </c>
      <c r="BT12" s="358" t="s">
        <v>62</v>
      </c>
      <c r="BU12" s="358">
        <v>457</v>
      </c>
      <c r="BV12" s="358">
        <v>460</v>
      </c>
      <c r="BW12" s="358">
        <f t="shared" si="14"/>
        <v>458.5</v>
      </c>
      <c r="BY12" s="358" t="s">
        <v>62</v>
      </c>
      <c r="BZ12" s="358">
        <v>450</v>
      </c>
      <c r="CA12" s="358">
        <v>451</v>
      </c>
      <c r="CB12" s="358">
        <f t="shared" si="15"/>
        <v>450.5</v>
      </c>
      <c r="CD12" s="358" t="s">
        <v>62</v>
      </c>
      <c r="CE12" s="358">
        <v>576</v>
      </c>
      <c r="CF12" s="358">
        <v>578</v>
      </c>
      <c r="CG12" s="361">
        <f t="shared" si="16"/>
        <v>577</v>
      </c>
      <c r="CH12" s="357"/>
      <c r="CI12" s="357"/>
      <c r="CJ12" s="357"/>
      <c r="CK12" s="357"/>
      <c r="CL12" s="357"/>
      <c r="CM12" s="357"/>
    </row>
    <row r="13" spans="1:91" s="361" customFormat="1" ht="15" customHeight="1" x14ac:dyDescent="0.25">
      <c r="A13" s="363"/>
      <c r="B13" s="362" t="s">
        <v>63</v>
      </c>
      <c r="C13" s="358">
        <v>134</v>
      </c>
      <c r="D13" s="358">
        <v>185</v>
      </c>
      <c r="E13" s="361">
        <f t="shared" si="0"/>
        <v>159.5</v>
      </c>
      <c r="G13" s="358" t="s">
        <v>63</v>
      </c>
      <c r="H13" s="358">
        <v>150</v>
      </c>
      <c r="I13" s="358">
        <v>214</v>
      </c>
      <c r="J13" s="361">
        <f t="shared" si="1"/>
        <v>182</v>
      </c>
      <c r="L13" s="358" t="s">
        <v>63</v>
      </c>
      <c r="M13" s="358">
        <v>88</v>
      </c>
      <c r="N13" s="358">
        <v>112</v>
      </c>
      <c r="O13" s="361">
        <f t="shared" si="2"/>
        <v>100</v>
      </c>
      <c r="Q13" s="358" t="s">
        <v>63</v>
      </c>
      <c r="R13" s="358">
        <v>215</v>
      </c>
      <c r="S13" s="358">
        <v>278</v>
      </c>
      <c r="T13" s="361">
        <f t="shared" si="3"/>
        <v>246.5</v>
      </c>
      <c r="V13" s="358" t="s">
        <v>63</v>
      </c>
      <c r="W13" s="358">
        <v>32</v>
      </c>
      <c r="X13" s="358">
        <v>94</v>
      </c>
      <c r="Y13" s="361" t="s">
        <v>92</v>
      </c>
      <c r="AA13" s="358" t="s">
        <v>63</v>
      </c>
      <c r="AB13" s="358">
        <v>264</v>
      </c>
      <c r="AC13" s="358">
        <v>293</v>
      </c>
      <c r="AD13" s="358">
        <f t="shared" si="5"/>
        <v>278.5</v>
      </c>
      <c r="AF13" s="358" t="s">
        <v>63</v>
      </c>
      <c r="AG13" s="358">
        <v>42</v>
      </c>
      <c r="AH13" s="358">
        <v>49</v>
      </c>
      <c r="AI13" s="358">
        <f t="shared" si="6"/>
        <v>45.5</v>
      </c>
      <c r="AK13" s="358" t="s">
        <v>63</v>
      </c>
      <c r="AL13" s="358">
        <v>112</v>
      </c>
      <c r="AM13" s="358">
        <v>141</v>
      </c>
      <c r="AN13" s="358">
        <f t="shared" si="7"/>
        <v>126.5</v>
      </c>
      <c r="AP13" s="358" t="s">
        <v>63</v>
      </c>
      <c r="AQ13" s="358">
        <v>6</v>
      </c>
      <c r="AR13" s="358">
        <v>18</v>
      </c>
      <c r="AS13" s="358">
        <f t="shared" si="8"/>
        <v>12</v>
      </c>
      <c r="AU13" s="358" t="s">
        <v>63</v>
      </c>
      <c r="AV13" s="358">
        <v>18</v>
      </c>
      <c r="AW13" s="358">
        <v>26</v>
      </c>
      <c r="AX13" s="358">
        <f t="shared" si="9"/>
        <v>22</v>
      </c>
      <c r="AZ13" s="358" t="s">
        <v>63</v>
      </c>
      <c r="BA13" s="358">
        <v>96</v>
      </c>
      <c r="BB13" s="358">
        <v>102</v>
      </c>
      <c r="BC13" s="358">
        <f t="shared" si="10"/>
        <v>99</v>
      </c>
      <c r="BE13" s="358" t="s">
        <v>63</v>
      </c>
      <c r="BF13" s="358">
        <v>107</v>
      </c>
      <c r="BG13" s="358">
        <v>113</v>
      </c>
      <c r="BH13" s="358">
        <f t="shared" si="11"/>
        <v>110</v>
      </c>
      <c r="BJ13" s="358" t="s">
        <v>63</v>
      </c>
      <c r="BK13" s="358">
        <v>502</v>
      </c>
      <c r="BL13" s="358">
        <v>505</v>
      </c>
      <c r="BM13" s="358">
        <f t="shared" si="12"/>
        <v>503.5</v>
      </c>
      <c r="BO13" s="358" t="s">
        <v>63</v>
      </c>
      <c r="BP13" s="358">
        <v>50</v>
      </c>
      <c r="BQ13" s="358">
        <v>50</v>
      </c>
      <c r="BR13" s="358">
        <f t="shared" si="13"/>
        <v>50</v>
      </c>
      <c r="BT13" s="358" t="s">
        <v>63</v>
      </c>
      <c r="BU13" s="358">
        <v>489</v>
      </c>
      <c r="BV13" s="358">
        <v>492</v>
      </c>
      <c r="BW13" s="358">
        <f t="shared" si="14"/>
        <v>490.5</v>
      </c>
      <c r="BY13" s="358" t="s">
        <v>63</v>
      </c>
      <c r="BZ13" s="358">
        <v>481</v>
      </c>
      <c r="CA13" s="358">
        <v>483</v>
      </c>
      <c r="CB13" s="358">
        <f t="shared" si="15"/>
        <v>482</v>
      </c>
      <c r="CD13" s="358" t="s">
        <v>63</v>
      </c>
      <c r="CE13" s="358">
        <v>535</v>
      </c>
      <c r="CF13" s="358">
        <v>536</v>
      </c>
      <c r="CG13" s="361">
        <f t="shared" si="16"/>
        <v>535.5</v>
      </c>
      <c r="CH13" s="357"/>
      <c r="CI13" s="357"/>
      <c r="CJ13" s="357"/>
      <c r="CK13" s="357"/>
      <c r="CL13" s="357"/>
      <c r="CM13" s="357"/>
    </row>
    <row r="14" spans="1:91" s="361" customFormat="1" ht="15" customHeight="1" x14ac:dyDescent="0.25">
      <c r="A14" s="363"/>
      <c r="B14" s="362" t="s">
        <v>64</v>
      </c>
      <c r="C14" s="358">
        <v>90</v>
      </c>
      <c r="D14" s="358">
        <v>132</v>
      </c>
      <c r="E14" s="361">
        <f t="shared" si="0"/>
        <v>111</v>
      </c>
      <c r="G14" s="358" t="s">
        <v>64</v>
      </c>
      <c r="H14" s="358">
        <v>83</v>
      </c>
      <c r="I14" s="358">
        <v>135</v>
      </c>
      <c r="J14" s="361">
        <f t="shared" si="1"/>
        <v>109</v>
      </c>
      <c r="L14" s="358" t="s">
        <v>64</v>
      </c>
      <c r="M14" s="358">
        <v>209</v>
      </c>
      <c r="N14" s="358">
        <v>249</v>
      </c>
      <c r="O14" s="361">
        <f t="shared" si="2"/>
        <v>229</v>
      </c>
      <c r="Q14" s="358" t="s">
        <v>64</v>
      </c>
      <c r="R14" s="358">
        <v>163</v>
      </c>
      <c r="S14" s="358">
        <v>221</v>
      </c>
      <c r="T14" s="361">
        <f t="shared" si="3"/>
        <v>192</v>
      </c>
      <c r="V14" s="358" t="s">
        <v>64</v>
      </c>
      <c r="W14" s="358">
        <v>114</v>
      </c>
      <c r="X14" s="358">
        <v>182</v>
      </c>
      <c r="Y14" s="361">
        <f t="shared" si="4"/>
        <v>148</v>
      </c>
      <c r="AA14" s="358" t="s">
        <v>64</v>
      </c>
      <c r="AB14" s="358">
        <v>39</v>
      </c>
      <c r="AC14" s="358">
        <v>58</v>
      </c>
      <c r="AD14" s="358">
        <f t="shared" si="5"/>
        <v>48.5</v>
      </c>
      <c r="AF14" s="358" t="s">
        <v>64</v>
      </c>
      <c r="AG14" s="358">
        <v>72</v>
      </c>
      <c r="AH14" s="358">
        <v>80</v>
      </c>
      <c r="AI14" s="358">
        <f t="shared" si="6"/>
        <v>76</v>
      </c>
      <c r="AK14" s="358" t="s">
        <v>64</v>
      </c>
      <c r="AL14" s="358">
        <v>212</v>
      </c>
      <c r="AM14" s="358">
        <v>243</v>
      </c>
      <c r="AN14" s="358">
        <f t="shared" si="7"/>
        <v>227.5</v>
      </c>
      <c r="AP14" s="358" t="s">
        <v>64</v>
      </c>
      <c r="AQ14" s="358">
        <v>224</v>
      </c>
      <c r="AR14" s="358">
        <v>236</v>
      </c>
      <c r="AS14" s="358">
        <f t="shared" si="8"/>
        <v>230</v>
      </c>
      <c r="AU14" s="358" t="s">
        <v>64</v>
      </c>
      <c r="AV14" s="358">
        <v>422</v>
      </c>
      <c r="AW14" s="358">
        <v>438</v>
      </c>
      <c r="AX14" s="358">
        <f t="shared" si="9"/>
        <v>430</v>
      </c>
      <c r="AZ14" s="358" t="s">
        <v>64</v>
      </c>
      <c r="BA14" s="358">
        <v>415</v>
      </c>
      <c r="BB14" s="358">
        <v>427</v>
      </c>
      <c r="BC14" s="358">
        <f t="shared" si="10"/>
        <v>421</v>
      </c>
      <c r="BE14" s="358" t="s">
        <v>64</v>
      </c>
      <c r="BF14" s="358">
        <v>191</v>
      </c>
      <c r="BG14" s="358">
        <v>199</v>
      </c>
      <c r="BH14" s="358">
        <f t="shared" si="11"/>
        <v>195</v>
      </c>
      <c r="BJ14" s="358" t="s">
        <v>64</v>
      </c>
      <c r="BK14" s="358">
        <v>251</v>
      </c>
      <c r="BL14" s="358">
        <v>253</v>
      </c>
      <c r="BM14" s="358">
        <f t="shared" si="12"/>
        <v>252</v>
      </c>
      <c r="BO14" s="358" t="s">
        <v>64</v>
      </c>
      <c r="BP14" s="358">
        <v>28</v>
      </c>
      <c r="BQ14" s="358">
        <v>28</v>
      </c>
      <c r="BR14" s="358">
        <f t="shared" si="13"/>
        <v>28</v>
      </c>
      <c r="BT14" s="358" t="s">
        <v>64</v>
      </c>
      <c r="BU14" s="358">
        <v>275</v>
      </c>
      <c r="BV14" s="358">
        <v>276</v>
      </c>
      <c r="BW14" s="358">
        <f t="shared" si="14"/>
        <v>275.5</v>
      </c>
      <c r="BY14" s="358" t="s">
        <v>64</v>
      </c>
      <c r="BZ14" s="358">
        <v>270</v>
      </c>
      <c r="CA14" s="358">
        <v>271</v>
      </c>
      <c r="CB14" s="358">
        <f t="shared" si="15"/>
        <v>270.5</v>
      </c>
      <c r="CD14" s="358" t="s">
        <v>64</v>
      </c>
      <c r="CE14" s="358">
        <v>353</v>
      </c>
      <c r="CF14" s="358">
        <v>354</v>
      </c>
      <c r="CG14" s="361">
        <f t="shared" si="16"/>
        <v>353.5</v>
      </c>
      <c r="CH14" s="357"/>
      <c r="CI14" s="357"/>
      <c r="CJ14" s="357"/>
      <c r="CK14" s="357"/>
      <c r="CL14" s="357"/>
      <c r="CM14" s="357"/>
    </row>
    <row r="15" spans="1:91" s="361" customFormat="1" x14ac:dyDescent="0.25">
      <c r="A15" s="363"/>
      <c r="B15" s="362" t="s">
        <v>65</v>
      </c>
      <c r="C15" s="358">
        <v>71</v>
      </c>
      <c r="D15" s="358">
        <v>106</v>
      </c>
      <c r="E15" s="361">
        <f t="shared" si="0"/>
        <v>88.5</v>
      </c>
      <c r="G15" s="358" t="s">
        <v>65</v>
      </c>
      <c r="H15" s="358">
        <v>74</v>
      </c>
      <c r="I15" s="358">
        <v>126</v>
      </c>
      <c r="J15" s="361">
        <f t="shared" si="1"/>
        <v>100</v>
      </c>
      <c r="L15" s="358" t="s">
        <v>65</v>
      </c>
      <c r="M15" s="358">
        <v>112</v>
      </c>
      <c r="N15" s="358">
        <v>145</v>
      </c>
      <c r="O15" s="361">
        <f t="shared" si="2"/>
        <v>128.5</v>
      </c>
      <c r="Q15" s="358" t="s">
        <v>65</v>
      </c>
      <c r="R15" s="358">
        <v>96</v>
      </c>
      <c r="S15" s="358">
        <v>150</v>
      </c>
      <c r="T15" s="361">
        <f t="shared" si="3"/>
        <v>123</v>
      </c>
      <c r="V15" s="358" t="s">
        <v>65</v>
      </c>
      <c r="W15" s="358">
        <v>124</v>
      </c>
      <c r="X15" s="358">
        <v>182</v>
      </c>
      <c r="Y15" s="361">
        <f t="shared" si="4"/>
        <v>153</v>
      </c>
      <c r="AA15" s="358" t="s">
        <v>65</v>
      </c>
      <c r="AB15" s="358">
        <v>114</v>
      </c>
      <c r="AC15" s="358">
        <v>143</v>
      </c>
      <c r="AD15" s="358">
        <f t="shared" si="5"/>
        <v>128.5</v>
      </c>
      <c r="AF15" s="358" t="s">
        <v>65</v>
      </c>
      <c r="AG15" s="358">
        <v>55</v>
      </c>
      <c r="AH15" s="358">
        <v>70</v>
      </c>
      <c r="AI15" s="358">
        <f t="shared" si="6"/>
        <v>62.5</v>
      </c>
      <c r="AK15" s="358" t="s">
        <v>65</v>
      </c>
      <c r="AL15" s="358">
        <v>140</v>
      </c>
      <c r="AM15" s="358">
        <v>171</v>
      </c>
      <c r="AN15" s="358">
        <f t="shared" si="7"/>
        <v>155.5</v>
      </c>
      <c r="AP15" s="358" t="s">
        <v>65</v>
      </c>
      <c r="AQ15" s="358">
        <v>169</v>
      </c>
      <c r="AR15" s="358">
        <v>197</v>
      </c>
      <c r="AS15" s="358">
        <f t="shared" si="8"/>
        <v>183</v>
      </c>
      <c r="AU15" s="358" t="s">
        <v>65</v>
      </c>
      <c r="AV15" s="358">
        <v>98</v>
      </c>
      <c r="AW15" s="358">
        <v>121</v>
      </c>
      <c r="AX15" s="358">
        <f t="shared" si="9"/>
        <v>109.5</v>
      </c>
      <c r="AZ15" s="358" t="s">
        <v>65</v>
      </c>
      <c r="BA15" s="358">
        <v>62</v>
      </c>
      <c r="BB15" s="358">
        <v>76</v>
      </c>
      <c r="BC15" s="358">
        <f t="shared" si="10"/>
        <v>69</v>
      </c>
      <c r="BE15" s="358" t="s">
        <v>65</v>
      </c>
      <c r="BF15" s="358">
        <v>182</v>
      </c>
      <c r="BG15" s="358">
        <v>193</v>
      </c>
      <c r="BH15" s="358">
        <f t="shared" si="11"/>
        <v>187.5</v>
      </c>
      <c r="BJ15" s="358" t="s">
        <v>65</v>
      </c>
      <c r="BK15" s="358">
        <v>180</v>
      </c>
      <c r="BL15" s="358">
        <v>191</v>
      </c>
      <c r="BM15" s="358">
        <f t="shared" si="12"/>
        <v>185.5</v>
      </c>
      <c r="BO15" s="358" t="s">
        <v>65</v>
      </c>
      <c r="BP15" s="358">
        <v>132</v>
      </c>
      <c r="BQ15" s="358">
        <v>142</v>
      </c>
      <c r="BR15" s="358">
        <f t="shared" si="13"/>
        <v>137</v>
      </c>
      <c r="BT15" s="358" t="s">
        <v>65</v>
      </c>
      <c r="BU15" s="358">
        <v>196</v>
      </c>
      <c r="BV15" s="358">
        <v>225</v>
      </c>
      <c r="BW15" s="358">
        <f t="shared" si="14"/>
        <v>210.5</v>
      </c>
      <c r="BY15" s="358" t="s">
        <v>65</v>
      </c>
      <c r="BZ15" s="358">
        <v>222</v>
      </c>
      <c r="CA15" s="358">
        <v>232</v>
      </c>
      <c r="CB15" s="358">
        <f t="shared" si="15"/>
        <v>227</v>
      </c>
      <c r="CD15" s="358" t="s">
        <v>65</v>
      </c>
      <c r="CE15" s="358">
        <v>273</v>
      </c>
      <c r="CF15" s="358">
        <v>320</v>
      </c>
      <c r="CG15" s="361">
        <f t="shared" si="16"/>
        <v>296.5</v>
      </c>
      <c r="CH15" s="357"/>
      <c r="CI15" s="357"/>
      <c r="CJ15" s="357"/>
      <c r="CK15" s="357"/>
      <c r="CL15" s="357"/>
      <c r="CM15" s="357"/>
    </row>
    <row r="16" spans="1:91" s="361" customFormat="1" ht="15" customHeight="1" x14ac:dyDescent="0.25">
      <c r="A16" s="363"/>
      <c r="B16" s="362" t="s">
        <v>66</v>
      </c>
      <c r="C16" s="358">
        <v>166</v>
      </c>
      <c r="D16" s="358">
        <v>226</v>
      </c>
      <c r="E16" s="361">
        <f t="shared" si="0"/>
        <v>196</v>
      </c>
      <c r="G16" s="358" t="s">
        <v>66</v>
      </c>
      <c r="H16" s="358">
        <v>162</v>
      </c>
      <c r="I16" s="358">
        <v>228</v>
      </c>
      <c r="J16" s="361">
        <f t="shared" si="1"/>
        <v>195</v>
      </c>
      <c r="L16" s="358" t="s">
        <v>66</v>
      </c>
      <c r="M16" s="358">
        <v>145</v>
      </c>
      <c r="N16" s="358">
        <v>177</v>
      </c>
      <c r="O16" s="361">
        <f t="shared" si="2"/>
        <v>161</v>
      </c>
      <c r="Q16" s="358" t="s">
        <v>66</v>
      </c>
      <c r="R16" s="358">
        <v>180</v>
      </c>
      <c r="S16" s="358">
        <v>240</v>
      </c>
      <c r="T16" s="361">
        <f t="shared" si="3"/>
        <v>210</v>
      </c>
      <c r="V16" s="358" t="s">
        <v>66</v>
      </c>
      <c r="W16" s="358">
        <v>91</v>
      </c>
      <c r="X16" s="358">
        <v>157</v>
      </c>
      <c r="Y16" s="361">
        <f t="shared" si="4"/>
        <v>124</v>
      </c>
      <c r="AA16" s="358" t="s">
        <v>66</v>
      </c>
      <c r="AB16" s="358">
        <v>324</v>
      </c>
      <c r="AC16" s="358">
        <v>355</v>
      </c>
      <c r="AD16" s="358">
        <f t="shared" si="5"/>
        <v>339.5</v>
      </c>
      <c r="AF16" s="358" t="s">
        <v>66</v>
      </c>
      <c r="AG16" s="358">
        <v>83</v>
      </c>
      <c r="AH16" s="358">
        <v>92</v>
      </c>
      <c r="AI16" s="358">
        <f t="shared" si="6"/>
        <v>87.5</v>
      </c>
      <c r="AK16" s="358" t="s">
        <v>66</v>
      </c>
      <c r="AL16" s="358">
        <v>183</v>
      </c>
      <c r="AM16" s="358">
        <v>213</v>
      </c>
      <c r="AN16" s="358">
        <f t="shared" si="7"/>
        <v>198</v>
      </c>
      <c r="AP16" s="358" t="s">
        <v>66</v>
      </c>
      <c r="AQ16" s="358">
        <v>141</v>
      </c>
      <c r="AR16" s="358">
        <v>154</v>
      </c>
      <c r="AS16" s="358">
        <f t="shared" si="8"/>
        <v>147.5</v>
      </c>
      <c r="AU16" s="358" t="s">
        <v>66</v>
      </c>
      <c r="AV16" s="358">
        <v>308</v>
      </c>
      <c r="AW16" s="358">
        <v>322</v>
      </c>
      <c r="AX16" s="358">
        <f t="shared" si="9"/>
        <v>315</v>
      </c>
      <c r="AZ16" s="358" t="s">
        <v>66</v>
      </c>
      <c r="BA16" s="358">
        <v>191</v>
      </c>
      <c r="BB16" s="358">
        <v>199</v>
      </c>
      <c r="BC16" s="358">
        <f t="shared" si="10"/>
        <v>195</v>
      </c>
      <c r="BE16" s="358" t="s">
        <v>66</v>
      </c>
      <c r="BF16" s="358">
        <v>281</v>
      </c>
      <c r="BG16" s="358">
        <v>290</v>
      </c>
      <c r="BH16" s="358">
        <f t="shared" si="11"/>
        <v>285.5</v>
      </c>
      <c r="BJ16" s="358" t="s">
        <v>66</v>
      </c>
      <c r="BK16" s="358">
        <v>418</v>
      </c>
      <c r="BL16" s="358">
        <v>421</v>
      </c>
      <c r="BM16" s="358">
        <f t="shared" si="12"/>
        <v>419.5</v>
      </c>
      <c r="BO16" s="358" t="s">
        <v>66</v>
      </c>
      <c r="BP16" s="358">
        <v>83</v>
      </c>
      <c r="BQ16" s="358">
        <v>83</v>
      </c>
      <c r="BR16" s="358">
        <f t="shared" si="13"/>
        <v>83</v>
      </c>
      <c r="BT16" s="358" t="s">
        <v>66</v>
      </c>
      <c r="BU16" s="358">
        <v>833</v>
      </c>
      <c r="BV16" s="358">
        <v>837</v>
      </c>
      <c r="BW16" s="358">
        <f t="shared" si="14"/>
        <v>835</v>
      </c>
      <c r="BY16" s="358" t="s">
        <v>66</v>
      </c>
      <c r="BZ16" s="358">
        <v>819</v>
      </c>
      <c r="CA16" s="358">
        <v>822</v>
      </c>
      <c r="CB16" s="358">
        <f t="shared" si="15"/>
        <v>820.5</v>
      </c>
      <c r="CD16" s="358" t="s">
        <v>66</v>
      </c>
      <c r="CE16" s="358">
        <v>700</v>
      </c>
      <c r="CF16" s="358">
        <v>702</v>
      </c>
      <c r="CG16" s="361">
        <f t="shared" si="16"/>
        <v>701</v>
      </c>
      <c r="CH16" s="357"/>
      <c r="CI16" s="357"/>
      <c r="CJ16" s="357"/>
      <c r="CK16" s="357"/>
      <c r="CL16" s="357"/>
      <c r="CM16" s="357"/>
    </row>
    <row r="17" spans="1:91" s="361" customFormat="1" x14ac:dyDescent="0.25">
      <c r="A17" s="359"/>
      <c r="B17" s="360"/>
      <c r="CH17" s="357"/>
      <c r="CI17" s="357"/>
      <c r="CJ17" s="357"/>
      <c r="CK17" s="357"/>
      <c r="CL17" s="357"/>
      <c r="CM17" s="357"/>
    </row>
    <row r="18" spans="1:91" s="361" customFormat="1" x14ac:dyDescent="0.25">
      <c r="A18" s="368" t="s">
        <v>135</v>
      </c>
      <c r="B18" s="369" t="s">
        <v>483</v>
      </c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CH18" s="357"/>
      <c r="CI18" s="357"/>
      <c r="CJ18" s="357"/>
      <c r="CK18" s="357"/>
      <c r="CL18" s="357"/>
      <c r="CM18" s="357"/>
    </row>
    <row r="19" spans="1:91" s="361" customFormat="1" ht="15" customHeight="1" x14ac:dyDescent="0.25">
      <c r="A19" s="368"/>
      <c r="B19" s="360" t="s">
        <v>68</v>
      </c>
      <c r="E19" s="361">
        <f>E10*1.05</f>
        <v>254.10000000000002</v>
      </c>
      <c r="J19" s="361">
        <f>J10*1.05</f>
        <v>200.02500000000001</v>
      </c>
      <c r="O19" s="361">
        <f t="shared" ref="O19" si="17">O10*1.05</f>
        <v>197.4</v>
      </c>
      <c r="T19" s="361">
        <f t="shared" ref="T19" si="18">T10*1.05</f>
        <v>308.7</v>
      </c>
      <c r="Y19" s="361">
        <f t="shared" ref="Y19" si="19">Y10*1.05</f>
        <v>264.07499999999999</v>
      </c>
      <c r="AD19" s="361">
        <f t="shared" ref="AD19" si="20">AD10*1.05</f>
        <v>273</v>
      </c>
      <c r="AI19" s="361">
        <f t="shared" ref="AI19" si="21">AI10*1.05</f>
        <v>131.25</v>
      </c>
      <c r="AN19" s="361">
        <f t="shared" ref="AN19" si="22">AN10*1.05</f>
        <v>223.125</v>
      </c>
      <c r="AS19" s="361">
        <f t="shared" ref="AS19" si="23">AS10*1.05</f>
        <v>265.125</v>
      </c>
      <c r="AX19" s="361">
        <f t="shared" ref="AX19" si="24">AX10*1.05</f>
        <v>309.22500000000002</v>
      </c>
      <c r="BC19" s="361">
        <f t="shared" ref="BC19" si="25">BC10*1.05</f>
        <v>313.42500000000001</v>
      </c>
      <c r="BH19" s="361">
        <f t="shared" ref="BH19" si="26">BH10*1.05</f>
        <v>150.15</v>
      </c>
      <c r="BM19" s="361">
        <f t="shared" ref="BM19" si="27">BM10*1.05</f>
        <v>284.55</v>
      </c>
      <c r="BR19" s="361">
        <f t="shared" ref="BR19" si="28">BR10*1.05</f>
        <v>291.375</v>
      </c>
      <c r="BW19" s="361">
        <f t="shared" ref="BW19" si="29">BW10*1.05</f>
        <v>110.77500000000001</v>
      </c>
      <c r="CB19" s="361">
        <f t="shared" ref="CB19" si="30">CB10*1.05</f>
        <v>358.05</v>
      </c>
      <c r="CG19" s="361">
        <f t="shared" ref="CG19" si="31">CG10*1.05</f>
        <v>401.1</v>
      </c>
      <c r="CL19" s="361">
        <f t="shared" ref="CL19" si="32">CL10*1.05</f>
        <v>0</v>
      </c>
    </row>
    <row r="20" spans="1:91" s="361" customFormat="1" x14ac:dyDescent="0.25">
      <c r="A20" s="368"/>
      <c r="B20" s="360" t="s">
        <v>69</v>
      </c>
      <c r="E20" s="361">
        <f>E15*1.05</f>
        <v>92.924999999999997</v>
      </c>
      <c r="J20" s="361">
        <f t="shared" ref="J20" si="33">J15*1.05</f>
        <v>105</v>
      </c>
      <c r="O20" s="361">
        <f t="shared" ref="O20" si="34">O15*1.05</f>
        <v>134.92500000000001</v>
      </c>
      <c r="T20" s="361">
        <f t="shared" ref="T20" si="35">T15*1.05</f>
        <v>129.15</v>
      </c>
      <c r="Y20" s="361">
        <f t="shared" ref="Y20" si="36">Y15*1.05</f>
        <v>160.65</v>
      </c>
      <c r="AD20" s="361">
        <f t="shared" ref="AD20" si="37">AD15*1.05</f>
        <v>134.92500000000001</v>
      </c>
      <c r="AI20" s="361">
        <f t="shared" ref="AI20" si="38">AI15*1.05</f>
        <v>65.625</v>
      </c>
      <c r="AN20" s="361">
        <f t="shared" ref="AN20" si="39">AN15*1.05</f>
        <v>163.27500000000001</v>
      </c>
      <c r="AS20" s="361">
        <f t="shared" ref="AS20" si="40">AS15*1.05</f>
        <v>192.15</v>
      </c>
      <c r="AX20" s="361">
        <f t="shared" ref="AX20" si="41">AX15*1.05</f>
        <v>114.97500000000001</v>
      </c>
      <c r="BC20" s="361">
        <f t="shared" ref="BC20" si="42">BC15*1.05</f>
        <v>72.45</v>
      </c>
      <c r="BH20" s="361">
        <f t="shared" ref="BH20" si="43">BH15*1.05</f>
        <v>196.875</v>
      </c>
      <c r="BM20" s="361">
        <f t="shared" ref="BM20" si="44">BM15*1.05</f>
        <v>194.77500000000001</v>
      </c>
      <c r="BR20" s="361">
        <f t="shared" ref="BR20" si="45">BR15*1.05</f>
        <v>143.85</v>
      </c>
      <c r="BW20" s="361">
        <f t="shared" ref="BW20" si="46">BW15*1.05</f>
        <v>221.02500000000001</v>
      </c>
      <c r="CB20" s="361">
        <f t="shared" ref="CB20" si="47">CB15*1.05</f>
        <v>238.35000000000002</v>
      </c>
      <c r="CG20" s="361">
        <f t="shared" ref="CG20" si="48">CG15*1.05</f>
        <v>311.32499999999999</v>
      </c>
      <c r="CL20" s="361">
        <f>CL15*1.05</f>
        <v>0</v>
      </c>
    </row>
    <row r="21" spans="1:91" s="361" customFormat="1" x14ac:dyDescent="0.25">
      <c r="A21" s="368"/>
      <c r="B21" s="360" t="s">
        <v>70</v>
      </c>
      <c r="E21" s="361">
        <f>E19+E20</f>
        <v>347.02500000000003</v>
      </c>
      <c r="J21" s="361">
        <f t="shared" ref="J21" si="49">J19+J20</f>
        <v>305.02499999999998</v>
      </c>
      <c r="O21" s="361">
        <f t="shared" ref="O21" si="50">O19+O20</f>
        <v>332.32500000000005</v>
      </c>
      <c r="T21" s="361">
        <f t="shared" ref="T21" si="51">T19+T20</f>
        <v>437.85</v>
      </c>
      <c r="Y21" s="361">
        <f t="shared" ref="Y21" si="52">Y19+Y20</f>
        <v>424.72500000000002</v>
      </c>
      <c r="AD21" s="361">
        <f t="shared" ref="AD21" si="53">AD19+AD20</f>
        <v>407.92500000000001</v>
      </c>
      <c r="AI21" s="361">
        <f t="shared" ref="AI21" si="54">AI19+AI20</f>
        <v>196.875</v>
      </c>
      <c r="AN21" s="361">
        <f t="shared" ref="AN21" si="55">AN19+AN20</f>
        <v>386.4</v>
      </c>
      <c r="AS21" s="361">
        <f t="shared" ref="AS21" si="56">AS19+AS20</f>
        <v>457.27499999999998</v>
      </c>
      <c r="AX21" s="361">
        <f t="shared" ref="AX21" si="57">AX19+AX20</f>
        <v>424.20000000000005</v>
      </c>
      <c r="BC21" s="361">
        <f t="shared" ref="BC21" si="58">BC19+BC20</f>
        <v>385.875</v>
      </c>
      <c r="BH21" s="361">
        <f t="shared" ref="BH21" si="59">BH19+BH20</f>
        <v>347.02499999999998</v>
      </c>
      <c r="BM21" s="361">
        <f t="shared" ref="BM21" si="60">BM19+BM20</f>
        <v>479.32500000000005</v>
      </c>
      <c r="BR21" s="361">
        <f t="shared" ref="BR21" si="61">BR19+BR20</f>
        <v>435.22500000000002</v>
      </c>
      <c r="BW21" s="361">
        <f t="shared" ref="BW21" si="62">BW19+BW20</f>
        <v>331.8</v>
      </c>
      <c r="CB21" s="361">
        <f t="shared" ref="CB21" si="63">CB19+CB20</f>
        <v>596.40000000000009</v>
      </c>
      <c r="CG21" s="361">
        <f t="shared" ref="CG21" si="64">CG19+CG20</f>
        <v>712.42499999999995</v>
      </c>
      <c r="CL21" s="361">
        <f t="shared" ref="CL21" si="65">CL19+CL20</f>
        <v>0</v>
      </c>
    </row>
    <row r="22" spans="1:91" s="361" customFormat="1" x14ac:dyDescent="0.25">
      <c r="A22" s="368"/>
      <c r="B22" s="360" t="s">
        <v>512</v>
      </c>
      <c r="E22" s="361" t="s">
        <v>71</v>
      </c>
      <c r="J22" s="361" t="s">
        <v>72</v>
      </c>
      <c r="O22" s="361" t="s">
        <v>73</v>
      </c>
      <c r="T22" s="361" t="s">
        <v>74</v>
      </c>
      <c r="Y22" s="361" t="s">
        <v>75</v>
      </c>
      <c r="AD22" s="361" t="s">
        <v>96</v>
      </c>
      <c r="AI22" s="361" t="s">
        <v>97</v>
      </c>
      <c r="AN22" s="361" t="s">
        <v>98</v>
      </c>
      <c r="AS22" s="361" t="s">
        <v>99</v>
      </c>
      <c r="AX22" s="361" t="s">
        <v>100</v>
      </c>
      <c r="BC22" s="371" t="s">
        <v>101</v>
      </c>
      <c r="BD22" s="371"/>
      <c r="BE22" s="371"/>
      <c r="BF22" s="371"/>
      <c r="BG22" s="371"/>
      <c r="BH22" s="371"/>
      <c r="BM22" s="361" t="s">
        <v>102</v>
      </c>
      <c r="BR22" s="361" t="s">
        <v>103</v>
      </c>
      <c r="BW22" s="361" t="s">
        <v>104</v>
      </c>
      <c r="CB22" s="361" t="s">
        <v>105</v>
      </c>
      <c r="CG22" s="361" t="s">
        <v>106</v>
      </c>
      <c r="CL22" s="361" t="s">
        <v>107</v>
      </c>
    </row>
    <row r="24" spans="1:91" s="374" customFormat="1" ht="30" x14ac:dyDescent="0.25">
      <c r="A24" s="372" t="s">
        <v>77</v>
      </c>
      <c r="B24" s="373" t="s">
        <v>93</v>
      </c>
      <c r="E24" s="374" t="s">
        <v>94</v>
      </c>
      <c r="F24" s="375"/>
      <c r="J24" s="374" t="s">
        <v>94</v>
      </c>
      <c r="O24" s="374" t="s">
        <v>94</v>
      </c>
      <c r="T24" s="374" t="s">
        <v>94</v>
      </c>
      <c r="V24" s="375"/>
      <c r="Y24" s="374" t="s">
        <v>114</v>
      </c>
      <c r="AD24" s="374" t="s">
        <v>114</v>
      </c>
      <c r="AI24" s="374" t="s">
        <v>94</v>
      </c>
      <c r="AN24" s="374" t="s">
        <v>121</v>
      </c>
      <c r="AS24" s="374" t="s">
        <v>121</v>
      </c>
      <c r="AX24" s="374" t="s">
        <v>125</v>
      </c>
      <c r="BC24" s="374" t="s">
        <v>128</v>
      </c>
      <c r="BH24" s="374" t="s">
        <v>128</v>
      </c>
      <c r="BM24" s="374" t="s">
        <v>125</v>
      </c>
      <c r="BR24" s="374" t="s">
        <v>128</v>
      </c>
      <c r="BW24" s="374" t="s">
        <v>130</v>
      </c>
      <c r="CB24" s="374" t="s">
        <v>131</v>
      </c>
    </row>
    <row r="25" spans="1:91" s="374" customFormat="1" ht="30" x14ac:dyDescent="0.25">
      <c r="A25" s="372"/>
      <c r="B25" s="373" t="s">
        <v>117</v>
      </c>
      <c r="E25" s="374" t="s">
        <v>95</v>
      </c>
      <c r="J25" s="374" t="s">
        <v>108</v>
      </c>
      <c r="O25" s="374" t="s">
        <v>110</v>
      </c>
      <c r="T25" s="374" t="s">
        <v>112</v>
      </c>
      <c r="Y25" s="374" t="s">
        <v>113</v>
      </c>
      <c r="AD25" s="374" t="s">
        <v>112</v>
      </c>
      <c r="AI25" s="374" t="s">
        <v>120</v>
      </c>
      <c r="AN25" s="374" t="s">
        <v>122</v>
      </c>
      <c r="AS25" s="374" t="s">
        <v>124</v>
      </c>
      <c r="AX25" s="374" t="s">
        <v>127</v>
      </c>
      <c r="BC25" s="374" t="s">
        <v>129</v>
      </c>
      <c r="BH25" s="374" t="s">
        <v>126</v>
      </c>
      <c r="CB25" s="374" t="s">
        <v>132</v>
      </c>
      <c r="CG25" s="374" t="s">
        <v>129</v>
      </c>
    </row>
    <row r="26" spans="1:91" ht="30" x14ac:dyDescent="0.25">
      <c r="A26" s="372"/>
      <c r="B26" s="373" t="s">
        <v>109</v>
      </c>
      <c r="O26" s="376" t="s">
        <v>111</v>
      </c>
      <c r="Y26" s="376" t="s">
        <v>115</v>
      </c>
      <c r="AD26" s="376" t="s">
        <v>118</v>
      </c>
      <c r="AN26" s="376" t="s">
        <v>123</v>
      </c>
      <c r="AS26" s="376" t="s">
        <v>112</v>
      </c>
    </row>
    <row r="27" spans="1:91" ht="30" x14ac:dyDescent="0.25">
      <c r="A27" s="372"/>
      <c r="B27" s="373" t="s">
        <v>116</v>
      </c>
      <c r="AA27" s="377"/>
      <c r="AD27" s="376" t="s">
        <v>119</v>
      </c>
      <c r="BA27" s="377"/>
      <c r="BF27" s="377"/>
    </row>
    <row r="28" spans="1:91" x14ac:dyDescent="0.25">
      <c r="A28" s="372"/>
      <c r="B28" s="378" t="s">
        <v>139</v>
      </c>
      <c r="C28" s="377"/>
      <c r="H28" s="377"/>
      <c r="AI28" s="377"/>
      <c r="AW28" s="377"/>
    </row>
    <row r="29" spans="1:91" x14ac:dyDescent="0.25">
      <c r="M29" s="377"/>
      <c r="X29" s="377"/>
      <c r="AL29" s="377"/>
      <c r="BR29" s="377"/>
    </row>
    <row r="30" spans="1:91" x14ac:dyDescent="0.25">
      <c r="CA30" s="377"/>
      <c r="CE30" s="377"/>
      <c r="CK30" s="377"/>
    </row>
    <row r="32" spans="1:91" x14ac:dyDescent="0.25">
      <c r="AU32" s="377"/>
      <c r="BQ32" s="377"/>
      <c r="BU32" s="377"/>
    </row>
    <row r="34" spans="30:30" x14ac:dyDescent="0.25">
      <c r="AD34" s="380"/>
    </row>
  </sheetData>
  <sheetProtection password="B58D" sheet="1" objects="1" scenarios="1"/>
  <mergeCells count="42">
    <mergeCell ref="C1:E1"/>
    <mergeCell ref="A24:A28"/>
    <mergeCell ref="A18:A22"/>
    <mergeCell ref="BC22:BH22"/>
    <mergeCell ref="AP1:AS1"/>
    <mergeCell ref="AU1:AX1"/>
    <mergeCell ref="AZ1:BC1"/>
    <mergeCell ref="BE1:BH1"/>
    <mergeCell ref="A2:B2"/>
    <mergeCell ref="A5:A16"/>
    <mergeCell ref="CD2:CG2"/>
    <mergeCell ref="CI2:CL2"/>
    <mergeCell ref="BJ1:BM1"/>
    <mergeCell ref="C2:E2"/>
    <mergeCell ref="Q1:T1"/>
    <mergeCell ref="V1:Y1"/>
    <mergeCell ref="AA1:AD1"/>
    <mergeCell ref="AF1:AI1"/>
    <mergeCell ref="AK1:AN1"/>
    <mergeCell ref="BJ2:BM2"/>
    <mergeCell ref="AF2:AI2"/>
    <mergeCell ref="AK2:AN2"/>
    <mergeCell ref="AP2:AS2"/>
    <mergeCell ref="AU2:AX2"/>
    <mergeCell ref="AZ2:BC2"/>
    <mergeCell ref="BE2:BH2"/>
    <mergeCell ref="CH5:CM18"/>
    <mergeCell ref="CI1:CL1"/>
    <mergeCell ref="G1:J1"/>
    <mergeCell ref="L1:O1"/>
    <mergeCell ref="G2:J2"/>
    <mergeCell ref="L2:O2"/>
    <mergeCell ref="Q2:T2"/>
    <mergeCell ref="V2:Y2"/>
    <mergeCell ref="AA2:AD2"/>
    <mergeCell ref="BO1:BR1"/>
    <mergeCell ref="BT1:BW1"/>
    <mergeCell ref="BY1:CB1"/>
    <mergeCell ref="CD1:CG1"/>
    <mergeCell ref="BO2:BR2"/>
    <mergeCell ref="BT2:BW2"/>
    <mergeCell ref="BY2:CB2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O10808"/>
  <sheetViews>
    <sheetView zoomScale="85" zoomScaleNormal="85" workbookViewId="0">
      <selection sqref="A1:XFD1048576"/>
    </sheetView>
  </sheetViews>
  <sheetFormatPr baseColWidth="10" defaultRowHeight="12.75" x14ac:dyDescent="0.2"/>
  <cols>
    <col min="1" max="13" width="11.42578125" style="269"/>
    <col min="14" max="16" width="4.7109375" style="269" customWidth="1"/>
    <col min="17" max="17" width="11.42578125" style="269"/>
    <col min="18" max="20" width="4.7109375" style="269" customWidth="1"/>
    <col min="21" max="21" width="11.42578125" style="269"/>
    <col min="22" max="22" width="4.7109375" style="274" customWidth="1"/>
    <col min="23" max="24" width="4.7109375" style="269" customWidth="1"/>
    <col min="25" max="25" width="11.42578125" style="269"/>
    <col min="26" max="28" width="4.7109375" style="269" customWidth="1"/>
    <col min="29" max="29" width="11.42578125" style="269"/>
    <col min="30" max="32" width="4.7109375" style="269" customWidth="1"/>
    <col min="33" max="33" width="11.42578125" style="269"/>
    <col min="34" max="36" width="4.7109375" style="269" customWidth="1"/>
    <col min="37" max="37" width="11.42578125" style="269"/>
    <col min="38" max="40" width="4.7109375" style="269" customWidth="1"/>
    <col min="41" max="41" width="11.42578125" style="269"/>
    <col min="42" max="44" width="4.7109375" style="269" customWidth="1"/>
    <col min="45" max="45" width="11.42578125" style="269"/>
    <col min="46" max="48" width="4.7109375" style="269" customWidth="1"/>
    <col min="49" max="49" width="11.42578125" style="269"/>
    <col min="50" max="52" width="4.7109375" style="269" customWidth="1"/>
    <col min="53" max="16384" width="11.42578125" style="269"/>
  </cols>
  <sheetData>
    <row r="1" spans="1:67" s="271" customFormat="1" ht="28.5" customHeight="1" x14ac:dyDescent="0.45">
      <c r="A1" s="265" t="s">
        <v>463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  <c r="M1" s="267" t="s">
        <v>15</v>
      </c>
      <c r="N1" s="267"/>
      <c r="O1" s="267"/>
      <c r="P1" s="266"/>
      <c r="Q1" s="267" t="s">
        <v>16</v>
      </c>
      <c r="R1" s="267"/>
      <c r="S1" s="267"/>
      <c r="T1" s="266"/>
      <c r="U1" s="267" t="s">
        <v>17</v>
      </c>
      <c r="V1" s="267"/>
      <c r="W1" s="267"/>
      <c r="X1" s="266"/>
      <c r="Y1" s="267" t="s">
        <v>460</v>
      </c>
      <c r="Z1" s="267"/>
      <c r="AA1" s="267"/>
      <c r="AB1" s="266"/>
      <c r="AC1" s="267" t="s">
        <v>21</v>
      </c>
      <c r="AD1" s="267"/>
      <c r="AE1" s="267"/>
      <c r="AF1" s="266"/>
      <c r="AG1" s="267" t="s">
        <v>448</v>
      </c>
      <c r="AH1" s="267"/>
      <c r="AI1" s="267"/>
      <c r="AJ1" s="266"/>
      <c r="AK1" s="267" t="s">
        <v>2</v>
      </c>
      <c r="AL1" s="267"/>
      <c r="AM1" s="267"/>
      <c r="AN1" s="266"/>
      <c r="AO1" s="268" t="s">
        <v>461</v>
      </c>
      <c r="AP1" s="268"/>
      <c r="AQ1" s="268"/>
      <c r="AR1" s="269"/>
      <c r="AS1" s="268" t="s">
        <v>5</v>
      </c>
      <c r="AT1" s="268"/>
      <c r="AU1" s="268"/>
      <c r="AV1" s="269"/>
      <c r="AW1" s="267" t="s">
        <v>462</v>
      </c>
      <c r="AX1" s="267"/>
      <c r="AY1" s="267"/>
      <c r="AZ1" s="269"/>
      <c r="BA1" s="270" t="s">
        <v>381</v>
      </c>
      <c r="BB1" s="270" t="s">
        <v>390</v>
      </c>
      <c r="BC1" s="270" t="s">
        <v>382</v>
      </c>
      <c r="BD1" s="270" t="s">
        <v>383</v>
      </c>
      <c r="BE1" s="270" t="s">
        <v>384</v>
      </c>
      <c r="BF1" s="270" t="s">
        <v>391</v>
      </c>
      <c r="BG1" s="270" t="s">
        <v>392</v>
      </c>
      <c r="BH1" s="270" t="s">
        <v>385</v>
      </c>
      <c r="BI1" s="270" t="s">
        <v>386</v>
      </c>
      <c r="BJ1" s="270" t="s">
        <v>388</v>
      </c>
      <c r="BK1" s="270" t="s">
        <v>387</v>
      </c>
      <c r="BL1" s="270" t="s">
        <v>389</v>
      </c>
      <c r="BM1" s="270" t="s">
        <v>393</v>
      </c>
      <c r="BN1" s="270" t="s">
        <v>394</v>
      </c>
      <c r="BO1" s="270" t="s">
        <v>395</v>
      </c>
    </row>
    <row r="2" spans="1:67" s="274" customFormat="1" ht="12" customHeight="1" x14ac:dyDescent="0.2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3"/>
      <c r="M2" s="275" t="s">
        <v>208</v>
      </c>
      <c r="N2" s="276">
        <v>1</v>
      </c>
      <c r="Q2" s="275" t="s">
        <v>176</v>
      </c>
      <c r="R2" s="276">
        <v>1</v>
      </c>
      <c r="U2" s="275" t="s">
        <v>140</v>
      </c>
      <c r="V2" s="276">
        <v>1</v>
      </c>
      <c r="Y2" s="275" t="s">
        <v>496</v>
      </c>
      <c r="Z2" s="276">
        <v>1</v>
      </c>
      <c r="AC2" s="275" t="s">
        <v>499</v>
      </c>
      <c r="AD2" s="276">
        <v>1</v>
      </c>
      <c r="AG2" s="275" t="s">
        <v>494</v>
      </c>
      <c r="AH2" s="276">
        <v>1</v>
      </c>
      <c r="AK2" s="275" t="s">
        <v>493</v>
      </c>
      <c r="AL2" s="276">
        <v>1</v>
      </c>
      <c r="AO2" s="277" t="s">
        <v>353</v>
      </c>
      <c r="AP2" s="276">
        <v>1</v>
      </c>
      <c r="AQ2" s="275"/>
      <c r="AS2" s="278" t="s">
        <v>438</v>
      </c>
      <c r="AT2" s="276">
        <v>1</v>
      </c>
      <c r="AU2" s="275"/>
      <c r="AW2" s="275" t="s">
        <v>491</v>
      </c>
      <c r="AX2" s="276">
        <v>1</v>
      </c>
      <c r="AZ2" s="274">
        <v>0</v>
      </c>
    </row>
    <row r="3" spans="1:67" ht="15" customHeight="1" x14ac:dyDescent="0.2">
      <c r="A3" s="279" t="s">
        <v>138</v>
      </c>
      <c r="B3" s="279"/>
      <c r="C3" s="280"/>
      <c r="D3" s="281" t="s">
        <v>396</v>
      </c>
      <c r="E3" s="282" t="s">
        <v>398</v>
      </c>
      <c r="F3" s="283" t="s">
        <v>397</v>
      </c>
      <c r="G3" s="284" t="s">
        <v>459</v>
      </c>
      <c r="H3" s="285"/>
      <c r="I3" s="285"/>
      <c r="J3" s="286"/>
      <c r="M3" s="287" t="s">
        <v>209</v>
      </c>
      <c r="N3" s="266">
        <v>2</v>
      </c>
      <c r="Q3" s="288" t="s">
        <v>177</v>
      </c>
      <c r="R3" s="266">
        <v>2</v>
      </c>
      <c r="U3" s="289" t="s">
        <v>141</v>
      </c>
      <c r="V3" s="266">
        <v>2</v>
      </c>
      <c r="Y3" s="290" t="s">
        <v>497</v>
      </c>
      <c r="Z3" s="266">
        <v>2</v>
      </c>
      <c r="AC3" s="291" t="s">
        <v>500</v>
      </c>
      <c r="AD3" s="266">
        <v>2</v>
      </c>
      <c r="AG3" s="292" t="s">
        <v>495</v>
      </c>
      <c r="AH3" s="266">
        <v>2</v>
      </c>
      <c r="AK3" s="293" t="s">
        <v>335</v>
      </c>
      <c r="AL3" s="266">
        <v>2</v>
      </c>
      <c r="AO3" s="294" t="s">
        <v>432</v>
      </c>
      <c r="AP3" s="266">
        <v>2</v>
      </c>
      <c r="AQ3" s="275"/>
      <c r="AS3" s="278" t="s">
        <v>439</v>
      </c>
      <c r="AT3" s="266">
        <v>2</v>
      </c>
      <c r="AU3" s="275"/>
      <c r="AW3" s="295" t="s">
        <v>492</v>
      </c>
      <c r="AX3" s="266">
        <v>2</v>
      </c>
      <c r="AZ3" s="269">
        <v>1</v>
      </c>
      <c r="BA3" s="269">
        <v>1</v>
      </c>
      <c r="BB3" s="269">
        <v>1</v>
      </c>
      <c r="BC3" s="269">
        <v>1</v>
      </c>
      <c r="BD3" s="269">
        <v>1</v>
      </c>
      <c r="BE3" s="269">
        <v>1</v>
      </c>
      <c r="BF3" s="269">
        <v>1</v>
      </c>
      <c r="BG3" s="269">
        <v>1</v>
      </c>
      <c r="BH3" s="269">
        <v>1</v>
      </c>
      <c r="BI3" s="269">
        <v>1</v>
      </c>
      <c r="BJ3" s="269">
        <v>1</v>
      </c>
      <c r="BK3" s="269">
        <v>1</v>
      </c>
      <c r="BL3" s="269">
        <v>1</v>
      </c>
      <c r="BM3" s="269">
        <v>1</v>
      </c>
      <c r="BN3" s="269">
        <v>1</v>
      </c>
      <c r="BO3" s="269">
        <v>1</v>
      </c>
    </row>
    <row r="4" spans="1:67" x14ac:dyDescent="0.2">
      <c r="A4" s="296"/>
      <c r="B4" s="296"/>
      <c r="C4" s="297"/>
      <c r="D4" s="298"/>
      <c r="E4" s="299"/>
      <c r="F4" s="300"/>
      <c r="G4" s="301" t="s">
        <v>456</v>
      </c>
      <c r="H4" s="301" t="s">
        <v>26</v>
      </c>
      <c r="I4" s="301" t="s">
        <v>457</v>
      </c>
      <c r="J4" s="301" t="s">
        <v>458</v>
      </c>
      <c r="M4" s="287" t="s">
        <v>210</v>
      </c>
      <c r="N4" s="266">
        <v>3</v>
      </c>
      <c r="Q4" s="288" t="s">
        <v>178</v>
      </c>
      <c r="R4" s="266">
        <v>3</v>
      </c>
      <c r="U4" s="289" t="s">
        <v>142</v>
      </c>
      <c r="V4" s="266">
        <v>3</v>
      </c>
      <c r="Y4" s="290" t="s">
        <v>498</v>
      </c>
      <c r="Z4" s="266">
        <v>3</v>
      </c>
      <c r="AC4" s="291" t="s">
        <v>501</v>
      </c>
      <c r="AD4" s="266">
        <v>3</v>
      </c>
      <c r="AG4" s="292" t="s">
        <v>290</v>
      </c>
      <c r="AH4" s="266">
        <v>3</v>
      </c>
      <c r="AK4" s="293" t="s">
        <v>336</v>
      </c>
      <c r="AL4" s="266">
        <v>3</v>
      </c>
      <c r="AO4" s="278" t="s">
        <v>433</v>
      </c>
      <c r="AP4" s="266">
        <v>3</v>
      </c>
      <c r="AQ4" s="275"/>
      <c r="AS4" s="278" t="s">
        <v>440</v>
      </c>
      <c r="AT4" s="266">
        <v>3</v>
      </c>
      <c r="AU4" s="275"/>
      <c r="AW4" s="295" t="s">
        <v>355</v>
      </c>
      <c r="AX4" s="266">
        <v>3</v>
      </c>
      <c r="AZ4" s="269">
        <v>2</v>
      </c>
      <c r="BA4" s="269">
        <v>2</v>
      </c>
      <c r="BB4" s="269">
        <v>2</v>
      </c>
      <c r="BC4" s="269">
        <v>2</v>
      </c>
      <c r="BD4" s="269">
        <v>2</v>
      </c>
      <c r="BE4" s="269">
        <v>2</v>
      </c>
      <c r="BF4" s="269">
        <v>2</v>
      </c>
      <c r="BG4" s="269">
        <v>2</v>
      </c>
      <c r="BH4" s="269">
        <v>2</v>
      </c>
      <c r="BI4" s="269">
        <v>2</v>
      </c>
      <c r="BJ4" s="269">
        <v>2</v>
      </c>
      <c r="BK4" s="269">
        <v>2</v>
      </c>
      <c r="BL4" s="269">
        <v>2</v>
      </c>
      <c r="BM4" s="269">
        <v>2</v>
      </c>
      <c r="BN4" s="269">
        <v>2</v>
      </c>
      <c r="BO4" s="269">
        <v>2</v>
      </c>
    </row>
    <row r="5" spans="1:67" x14ac:dyDescent="0.2">
      <c r="A5" s="302" t="s">
        <v>0</v>
      </c>
      <c r="B5" s="303">
        <v>2.5</v>
      </c>
      <c r="C5" s="302"/>
      <c r="D5" s="304" t="s">
        <v>449</v>
      </c>
      <c r="E5" s="305" t="s">
        <v>445</v>
      </c>
      <c r="F5" s="269" t="s">
        <v>454</v>
      </c>
      <c r="G5" s="306"/>
      <c r="H5" s="306"/>
      <c r="I5" s="307"/>
      <c r="J5" s="306"/>
      <c r="M5" s="287" t="s">
        <v>211</v>
      </c>
      <c r="N5" s="266">
        <v>4</v>
      </c>
      <c r="Q5" s="288" t="s">
        <v>179</v>
      </c>
      <c r="R5" s="266">
        <v>4</v>
      </c>
      <c r="U5" s="289" t="s">
        <v>143</v>
      </c>
      <c r="V5" s="266">
        <v>4</v>
      </c>
      <c r="X5" s="266"/>
      <c r="Y5" s="308"/>
      <c r="AC5" s="291" t="s">
        <v>502</v>
      </c>
      <c r="AD5" s="266">
        <v>4</v>
      </c>
      <c r="AG5" s="292" t="s">
        <v>291</v>
      </c>
      <c r="AH5" s="266">
        <v>4</v>
      </c>
      <c r="AK5" s="293" t="s">
        <v>337</v>
      </c>
      <c r="AL5" s="266">
        <v>4</v>
      </c>
      <c r="AO5" s="278" t="s">
        <v>434</v>
      </c>
      <c r="AP5" s="266">
        <v>4</v>
      </c>
      <c r="AQ5" s="275"/>
      <c r="AS5" s="278" t="s">
        <v>441</v>
      </c>
      <c r="AT5" s="266">
        <v>4</v>
      </c>
      <c r="AU5" s="275"/>
      <c r="AW5" s="295" t="s">
        <v>356</v>
      </c>
      <c r="AX5" s="266">
        <v>4</v>
      </c>
      <c r="AZ5" s="269">
        <v>3</v>
      </c>
      <c r="BA5" s="269">
        <v>3</v>
      </c>
      <c r="BB5" s="269">
        <v>3</v>
      </c>
      <c r="BC5" s="269">
        <v>3</v>
      </c>
      <c r="BD5" s="269">
        <v>3</v>
      </c>
      <c r="BE5" s="269">
        <v>3</v>
      </c>
      <c r="BF5" s="269">
        <v>3</v>
      </c>
      <c r="BG5" s="269">
        <v>3</v>
      </c>
      <c r="BH5" s="269">
        <v>3</v>
      </c>
      <c r="BI5" s="269">
        <v>3</v>
      </c>
      <c r="BJ5" s="269">
        <v>3</v>
      </c>
      <c r="BK5" s="269">
        <v>3</v>
      </c>
      <c r="BL5" s="269">
        <v>3</v>
      </c>
      <c r="BM5" s="269">
        <v>3</v>
      </c>
      <c r="BN5" s="269">
        <v>3</v>
      </c>
      <c r="BO5" s="269">
        <v>3</v>
      </c>
    </row>
    <row r="6" spans="1:67" x14ac:dyDescent="0.2">
      <c r="A6" s="302" t="s">
        <v>1</v>
      </c>
      <c r="B6" s="309">
        <v>2</v>
      </c>
      <c r="C6" s="297"/>
      <c r="D6" s="305" t="s">
        <v>288</v>
      </c>
      <c r="E6" s="305" t="s">
        <v>373</v>
      </c>
      <c r="F6" s="269" t="s">
        <v>455</v>
      </c>
      <c r="G6" s="306"/>
      <c r="H6" s="306"/>
      <c r="I6" s="307">
        <v>0.05</v>
      </c>
      <c r="J6" s="307">
        <v>0.1</v>
      </c>
      <c r="M6" s="287" t="s">
        <v>212</v>
      </c>
      <c r="N6" s="266">
        <v>5</v>
      </c>
      <c r="Q6" s="288" t="s">
        <v>180</v>
      </c>
      <c r="R6" s="266">
        <v>5</v>
      </c>
      <c r="U6" s="310"/>
      <c r="V6" s="266"/>
      <c r="X6" s="266"/>
      <c r="Y6" s="308"/>
      <c r="AC6" s="291" t="s">
        <v>503</v>
      </c>
      <c r="AD6" s="266">
        <v>5</v>
      </c>
      <c r="AG6" s="292" t="s">
        <v>292</v>
      </c>
      <c r="AH6" s="266">
        <v>5</v>
      </c>
      <c r="AK6" s="293" t="s">
        <v>338</v>
      </c>
      <c r="AL6" s="266">
        <v>5</v>
      </c>
      <c r="AO6" s="278" t="s">
        <v>435</v>
      </c>
      <c r="AP6" s="266">
        <v>5</v>
      </c>
      <c r="AQ6" s="275"/>
      <c r="AS6" s="278" t="s">
        <v>442</v>
      </c>
      <c r="AT6" s="266">
        <v>5</v>
      </c>
      <c r="AU6" s="275"/>
      <c r="AW6" s="295" t="s">
        <v>357</v>
      </c>
      <c r="AX6" s="266">
        <v>5</v>
      </c>
      <c r="AZ6" s="269">
        <v>4</v>
      </c>
      <c r="BA6" s="269">
        <v>4</v>
      </c>
      <c r="BB6" s="269">
        <v>4</v>
      </c>
      <c r="BC6" s="269">
        <v>4</v>
      </c>
      <c r="BD6" s="269">
        <v>4</v>
      </c>
      <c r="BE6" s="269">
        <v>4</v>
      </c>
      <c r="BF6" s="269">
        <v>4</v>
      </c>
      <c r="BG6" s="269">
        <v>4</v>
      </c>
      <c r="BH6" s="269">
        <v>4</v>
      </c>
      <c r="BI6" s="269">
        <v>4</v>
      </c>
      <c r="BJ6" s="269">
        <v>4</v>
      </c>
      <c r="BK6" s="269">
        <v>4</v>
      </c>
      <c r="BL6" s="269">
        <v>4</v>
      </c>
      <c r="BM6" s="269">
        <v>4</v>
      </c>
      <c r="BN6" s="269">
        <v>4</v>
      </c>
      <c r="BO6" s="269">
        <v>4</v>
      </c>
    </row>
    <row r="7" spans="1:67" x14ac:dyDescent="0.2">
      <c r="A7" s="302" t="s">
        <v>2</v>
      </c>
      <c r="B7" s="303">
        <v>4</v>
      </c>
      <c r="C7" s="297"/>
      <c r="D7" s="305" t="s">
        <v>289</v>
      </c>
      <c r="E7" s="305"/>
      <c r="F7" s="276" t="s">
        <v>414</v>
      </c>
      <c r="G7" s="306"/>
      <c r="H7" s="306"/>
      <c r="I7" s="307">
        <v>0.05</v>
      </c>
      <c r="J7" s="307">
        <v>0.1</v>
      </c>
      <c r="M7" s="287" t="s">
        <v>213</v>
      </c>
      <c r="N7" s="266">
        <v>6</v>
      </c>
      <c r="Q7" s="288" t="s">
        <v>181</v>
      </c>
      <c r="R7" s="266">
        <v>6</v>
      </c>
      <c r="U7" s="310"/>
      <c r="V7" s="266"/>
      <c r="X7" s="266"/>
      <c r="Y7" s="308"/>
      <c r="AB7" s="266"/>
      <c r="AC7" s="311"/>
      <c r="AG7" s="292" t="s">
        <v>293</v>
      </c>
      <c r="AH7" s="266">
        <v>6</v>
      </c>
      <c r="AK7" s="312" t="s">
        <v>409</v>
      </c>
      <c r="AL7" s="266">
        <v>6</v>
      </c>
      <c r="AO7" s="278" t="s">
        <v>436</v>
      </c>
      <c r="AP7" s="266">
        <v>6</v>
      </c>
      <c r="AQ7" s="275"/>
      <c r="AS7" s="278" t="s">
        <v>443</v>
      </c>
      <c r="AT7" s="266">
        <v>6</v>
      </c>
      <c r="AU7" s="275"/>
      <c r="AW7" s="295" t="s">
        <v>358</v>
      </c>
      <c r="AX7" s="266">
        <v>6</v>
      </c>
    </row>
    <row r="8" spans="1:67" x14ac:dyDescent="0.2">
      <c r="A8" s="302" t="s">
        <v>3</v>
      </c>
      <c r="B8" s="303">
        <v>2</v>
      </c>
      <c r="C8" s="297"/>
      <c r="D8" s="305" t="s">
        <v>399</v>
      </c>
      <c r="E8" s="305"/>
      <c r="F8" s="276" t="s">
        <v>415</v>
      </c>
      <c r="G8" s="306"/>
      <c r="H8" s="306"/>
      <c r="I8" s="307">
        <v>0.05</v>
      </c>
      <c r="J8" s="307">
        <v>0.1</v>
      </c>
      <c r="M8" s="287" t="s">
        <v>214</v>
      </c>
      <c r="N8" s="266">
        <v>7</v>
      </c>
      <c r="Q8" s="288" t="s">
        <v>182</v>
      </c>
      <c r="R8" s="266">
        <v>7</v>
      </c>
      <c r="U8" s="310"/>
      <c r="V8" s="266"/>
      <c r="X8" s="266"/>
      <c r="Y8" s="308"/>
      <c r="AB8" s="266"/>
      <c r="AC8" s="311"/>
      <c r="AG8" s="292" t="s">
        <v>294</v>
      </c>
      <c r="AH8" s="266">
        <v>7</v>
      </c>
      <c r="AK8" s="293" t="s">
        <v>339</v>
      </c>
      <c r="AL8" s="266">
        <v>7</v>
      </c>
      <c r="AO8" s="278" t="s">
        <v>437</v>
      </c>
      <c r="AP8" s="266">
        <v>7</v>
      </c>
      <c r="AQ8" s="275"/>
      <c r="AS8" s="278" t="s">
        <v>444</v>
      </c>
      <c r="AT8" s="266">
        <v>7</v>
      </c>
      <c r="AU8" s="275"/>
      <c r="AW8" s="295" t="s">
        <v>487</v>
      </c>
      <c r="AX8" s="266">
        <v>7</v>
      </c>
    </row>
    <row r="9" spans="1:67" x14ac:dyDescent="0.2">
      <c r="A9" s="302" t="s">
        <v>4</v>
      </c>
      <c r="B9" s="303">
        <v>1.5</v>
      </c>
      <c r="C9" s="297"/>
      <c r="D9" s="305" t="s">
        <v>446</v>
      </c>
      <c r="E9" s="305"/>
      <c r="F9" s="276" t="s">
        <v>416</v>
      </c>
      <c r="G9" s="306"/>
      <c r="H9" s="306"/>
      <c r="I9" s="307">
        <v>0.05</v>
      </c>
      <c r="J9" s="307">
        <v>0.1</v>
      </c>
      <c r="M9" s="287" t="s">
        <v>215</v>
      </c>
      <c r="N9" s="266">
        <v>8</v>
      </c>
      <c r="Q9" s="288" t="s">
        <v>183</v>
      </c>
      <c r="R9" s="266">
        <v>8</v>
      </c>
      <c r="U9" s="310"/>
      <c r="V9" s="266"/>
      <c r="X9" s="266"/>
      <c r="Y9" s="308"/>
      <c r="AB9" s="266"/>
      <c r="AC9" s="311"/>
      <c r="AG9" s="292" t="s">
        <v>295</v>
      </c>
      <c r="AH9" s="266">
        <v>8</v>
      </c>
      <c r="AK9" s="293" t="s">
        <v>340</v>
      </c>
      <c r="AL9" s="266">
        <v>8</v>
      </c>
      <c r="AN9" s="266"/>
      <c r="AO9" s="313"/>
      <c r="AP9" s="314"/>
      <c r="AQ9" s="314"/>
      <c r="AS9" s="315"/>
      <c r="AT9" s="266"/>
      <c r="AU9" s="314"/>
      <c r="AW9" s="295" t="s">
        <v>490</v>
      </c>
      <c r="AX9" s="266">
        <v>8</v>
      </c>
    </row>
    <row r="10" spans="1:67" x14ac:dyDescent="0.2">
      <c r="A10" s="302" t="s">
        <v>5</v>
      </c>
      <c r="B10" s="303">
        <v>2</v>
      </c>
      <c r="C10" s="297"/>
      <c r="D10" s="305" t="s">
        <v>400</v>
      </c>
      <c r="E10" s="305"/>
      <c r="F10" s="276" t="s">
        <v>417</v>
      </c>
      <c r="G10" s="306"/>
      <c r="H10" s="306"/>
      <c r="I10" s="307">
        <v>0.05</v>
      </c>
      <c r="J10" s="307">
        <v>0.1</v>
      </c>
      <c r="M10" s="287" t="s">
        <v>216</v>
      </c>
      <c r="N10" s="266">
        <v>9</v>
      </c>
      <c r="Q10" s="288" t="s">
        <v>184</v>
      </c>
      <c r="R10" s="266">
        <v>9</v>
      </c>
      <c r="U10" s="310"/>
      <c r="V10" s="266"/>
      <c r="X10" s="266"/>
      <c r="Y10" s="308"/>
      <c r="AB10" s="266"/>
      <c r="AC10" s="311"/>
      <c r="AG10" s="292" t="s">
        <v>516</v>
      </c>
      <c r="AH10" s="266">
        <v>9</v>
      </c>
      <c r="AK10" s="293" t="s">
        <v>341</v>
      </c>
      <c r="AL10" s="266">
        <v>9</v>
      </c>
      <c r="AN10" s="266"/>
      <c r="AO10" s="313"/>
      <c r="AP10" s="314"/>
      <c r="AQ10" s="314"/>
      <c r="AR10" s="266"/>
      <c r="AS10" s="315"/>
      <c r="AT10" s="314"/>
      <c r="AU10" s="314"/>
      <c r="AW10" s="295" t="s">
        <v>488</v>
      </c>
      <c r="AX10" s="266">
        <v>9</v>
      </c>
      <c r="AY10" s="314"/>
    </row>
    <row r="11" spans="1:67" x14ac:dyDescent="0.2">
      <c r="A11" s="302" t="s">
        <v>6</v>
      </c>
      <c r="B11" s="303">
        <v>3.7</v>
      </c>
      <c r="C11" s="297"/>
      <c r="D11" s="305" t="s">
        <v>401</v>
      </c>
      <c r="E11" s="305"/>
      <c r="F11" s="276" t="s">
        <v>418</v>
      </c>
      <c r="G11" s="306"/>
      <c r="H11" s="306"/>
      <c r="I11" s="307">
        <v>0.05</v>
      </c>
      <c r="J11" s="307">
        <v>0.1</v>
      </c>
      <c r="M11" s="287" t="s">
        <v>217</v>
      </c>
      <c r="N11" s="266">
        <v>10</v>
      </c>
      <c r="Q11" s="288" t="s">
        <v>185</v>
      </c>
      <c r="R11" s="266">
        <v>10</v>
      </c>
      <c r="U11" s="310"/>
      <c r="V11" s="266"/>
      <c r="X11" s="266"/>
      <c r="Y11" s="308"/>
      <c r="AB11" s="266"/>
      <c r="AC11" s="311"/>
      <c r="AG11" s="292" t="s">
        <v>296</v>
      </c>
      <c r="AH11" s="266">
        <v>10</v>
      </c>
      <c r="AK11" s="293" t="s">
        <v>517</v>
      </c>
      <c r="AL11" s="266">
        <v>10</v>
      </c>
      <c r="AN11" s="266"/>
      <c r="AO11" s="313"/>
      <c r="AP11" s="314"/>
      <c r="AQ11" s="314"/>
      <c r="AR11" s="266"/>
      <c r="AS11" s="313"/>
      <c r="AT11" s="314"/>
      <c r="AU11" s="314"/>
      <c r="AW11" s="295" t="s">
        <v>489</v>
      </c>
      <c r="AX11" s="266">
        <v>10</v>
      </c>
      <c r="AY11" s="314"/>
    </row>
    <row r="12" spans="1:67" x14ac:dyDescent="0.2">
      <c r="A12" s="302" t="s">
        <v>7</v>
      </c>
      <c r="B12" s="303">
        <v>4.0999999999999996</v>
      </c>
      <c r="C12" s="297"/>
      <c r="D12" s="305" t="s">
        <v>402</v>
      </c>
      <c r="E12" s="305"/>
      <c r="F12" s="276" t="s">
        <v>419</v>
      </c>
      <c r="G12" s="306"/>
      <c r="H12" s="306"/>
      <c r="I12" s="307">
        <v>0.05</v>
      </c>
      <c r="J12" s="307">
        <v>0.1</v>
      </c>
      <c r="M12" s="316"/>
      <c r="N12" s="266"/>
      <c r="P12" s="266"/>
      <c r="Q12" s="317"/>
      <c r="T12" s="266"/>
      <c r="U12" s="310"/>
      <c r="X12" s="266"/>
      <c r="Y12" s="308"/>
      <c r="AB12" s="266"/>
      <c r="AC12" s="311"/>
      <c r="AF12" s="266"/>
      <c r="AG12" s="318"/>
      <c r="AJ12" s="266"/>
      <c r="AK12" s="319"/>
      <c r="AN12" s="266"/>
      <c r="AO12" s="313"/>
      <c r="AP12" s="314"/>
      <c r="AQ12" s="314"/>
      <c r="AR12" s="266"/>
      <c r="AS12" s="313"/>
      <c r="AT12" s="314"/>
      <c r="AU12" s="314"/>
      <c r="AW12" s="295" t="s">
        <v>362</v>
      </c>
      <c r="AX12" s="266">
        <v>11</v>
      </c>
      <c r="AY12" s="314"/>
    </row>
    <row r="13" spans="1:67" x14ac:dyDescent="0.2">
      <c r="A13" s="302" t="s">
        <v>8</v>
      </c>
      <c r="B13" s="303">
        <v>4.7</v>
      </c>
      <c r="D13" s="305" t="s">
        <v>403</v>
      </c>
      <c r="E13" s="305"/>
      <c r="F13" s="276" t="s">
        <v>420</v>
      </c>
      <c r="G13" s="306"/>
      <c r="H13" s="306"/>
      <c r="I13" s="307">
        <v>0.05</v>
      </c>
      <c r="J13" s="307">
        <v>0.1</v>
      </c>
      <c r="M13" s="320"/>
      <c r="N13" s="321"/>
      <c r="O13" s="322"/>
      <c r="P13" s="321"/>
      <c r="Q13" s="320"/>
      <c r="R13" s="322"/>
      <c r="S13" s="322"/>
      <c r="T13" s="321"/>
      <c r="U13" s="320"/>
      <c r="V13" s="322"/>
      <c r="W13" s="322"/>
      <c r="X13" s="321"/>
      <c r="Y13" s="320"/>
      <c r="Z13" s="322"/>
      <c r="AA13" s="322"/>
      <c r="AB13" s="321"/>
      <c r="AC13" s="320"/>
      <c r="AD13" s="322"/>
      <c r="AE13" s="322"/>
      <c r="AF13" s="321"/>
      <c r="AG13" s="320"/>
      <c r="AH13" s="322"/>
      <c r="AI13" s="322"/>
      <c r="AJ13" s="321"/>
      <c r="AK13" s="320"/>
      <c r="AL13" s="322"/>
      <c r="AM13" s="322"/>
      <c r="AN13" s="321"/>
      <c r="AO13" s="320"/>
      <c r="AP13" s="320"/>
      <c r="AQ13" s="320"/>
      <c r="AR13" s="321"/>
      <c r="AS13" s="320"/>
      <c r="AT13" s="320"/>
      <c r="AU13" s="320"/>
      <c r="AV13" s="321"/>
      <c r="AW13" s="320"/>
      <c r="AX13" s="320"/>
      <c r="AY13" s="320"/>
    </row>
    <row r="14" spans="1:67" x14ac:dyDescent="0.2">
      <c r="D14" s="305" t="s">
        <v>404</v>
      </c>
      <c r="E14" s="305"/>
      <c r="F14" s="276" t="s">
        <v>421</v>
      </c>
      <c r="G14" s="306"/>
      <c r="H14" s="306"/>
      <c r="I14" s="307">
        <v>0.05</v>
      </c>
      <c r="J14" s="307">
        <v>0.1</v>
      </c>
      <c r="M14" s="275" t="s">
        <v>218</v>
      </c>
      <c r="N14" s="269">
        <v>1</v>
      </c>
      <c r="Q14" s="275" t="s">
        <v>147</v>
      </c>
      <c r="R14" s="269">
        <v>1</v>
      </c>
      <c r="U14" s="275" t="s">
        <v>144</v>
      </c>
      <c r="V14" s="269">
        <v>1</v>
      </c>
      <c r="Y14" s="275" t="s">
        <v>241</v>
      </c>
      <c r="Z14" s="269">
        <v>1</v>
      </c>
      <c r="AC14" s="275" t="s">
        <v>241</v>
      </c>
      <c r="AD14" s="269">
        <v>1</v>
      </c>
      <c r="AG14" s="275" t="s">
        <v>297</v>
      </c>
      <c r="AH14" s="269">
        <v>1</v>
      </c>
      <c r="AK14" s="275" t="s">
        <v>518</v>
      </c>
      <c r="AL14" s="269">
        <v>1</v>
      </c>
      <c r="AO14" s="269" t="s">
        <v>486</v>
      </c>
      <c r="AS14" s="269" t="s">
        <v>486</v>
      </c>
      <c r="AW14" s="269" t="s">
        <v>486</v>
      </c>
    </row>
    <row r="15" spans="1:67" x14ac:dyDescent="0.2">
      <c r="A15" s="323" t="s">
        <v>18</v>
      </c>
      <c r="B15" s="324" t="s">
        <v>371</v>
      </c>
      <c r="D15" s="305" t="s">
        <v>447</v>
      </c>
      <c r="E15" s="305"/>
      <c r="F15" s="276" t="s">
        <v>422</v>
      </c>
      <c r="G15" s="306"/>
      <c r="H15" s="306"/>
      <c r="I15" s="307">
        <v>0.05</v>
      </c>
      <c r="J15" s="307">
        <v>0.1</v>
      </c>
      <c r="M15" s="287" t="s">
        <v>147</v>
      </c>
      <c r="N15" s="269">
        <v>2</v>
      </c>
      <c r="Q15" s="288" t="s">
        <v>149</v>
      </c>
      <c r="R15" s="269">
        <v>2</v>
      </c>
      <c r="U15" s="289" t="s">
        <v>145</v>
      </c>
      <c r="V15" s="269">
        <v>2</v>
      </c>
      <c r="Y15" s="290" t="s">
        <v>242</v>
      </c>
      <c r="Z15" s="269">
        <v>2</v>
      </c>
      <c r="AC15" s="291" t="s">
        <v>242</v>
      </c>
      <c r="AD15" s="269">
        <v>2</v>
      </c>
      <c r="AG15" s="292" t="s">
        <v>298</v>
      </c>
      <c r="AH15" s="269">
        <v>2</v>
      </c>
      <c r="AK15" s="293" t="s">
        <v>297</v>
      </c>
      <c r="AL15" s="269">
        <v>2</v>
      </c>
      <c r="BA15" s="325" t="s">
        <v>381</v>
      </c>
      <c r="BB15" s="326"/>
      <c r="BC15" s="326"/>
      <c r="BD15" s="326"/>
      <c r="BE15" s="326"/>
      <c r="BF15" s="326"/>
      <c r="BG15" s="326"/>
      <c r="BH15" s="326"/>
      <c r="BI15" s="326"/>
      <c r="BJ15" s="326"/>
      <c r="BK15" s="326"/>
      <c r="BL15" s="326"/>
      <c r="BM15" s="326"/>
      <c r="BN15" s="326"/>
      <c r="BO15" s="326"/>
    </row>
    <row r="16" spans="1:67" x14ac:dyDescent="0.2">
      <c r="A16" s="306">
        <v>1</v>
      </c>
      <c r="B16" s="306">
        <v>0</v>
      </c>
      <c r="D16" s="327" t="s">
        <v>450</v>
      </c>
      <c r="E16" s="305"/>
      <c r="F16" s="276" t="s">
        <v>423</v>
      </c>
      <c r="G16" s="306"/>
      <c r="H16" s="306"/>
      <c r="I16" s="306"/>
      <c r="J16" s="306"/>
      <c r="M16" s="287" t="s">
        <v>219</v>
      </c>
      <c r="N16" s="269">
        <v>3</v>
      </c>
      <c r="Q16" s="288" t="s">
        <v>186</v>
      </c>
      <c r="R16" s="269">
        <v>3</v>
      </c>
      <c r="U16" s="289" t="s">
        <v>146</v>
      </c>
      <c r="V16" s="269">
        <v>3</v>
      </c>
      <c r="Y16" s="290" t="s">
        <v>243</v>
      </c>
      <c r="Z16" s="269">
        <v>3</v>
      </c>
      <c r="AC16" s="291" t="s">
        <v>243</v>
      </c>
      <c r="AD16" s="269">
        <v>3</v>
      </c>
      <c r="AG16" s="292" t="s">
        <v>299</v>
      </c>
      <c r="AH16" s="269">
        <v>3</v>
      </c>
      <c r="AK16" s="293" t="s">
        <v>301</v>
      </c>
      <c r="AL16" s="269">
        <v>3</v>
      </c>
      <c r="BA16" s="325" t="s">
        <v>390</v>
      </c>
      <c r="BB16" s="326"/>
      <c r="BC16" s="326"/>
      <c r="BD16" s="326"/>
      <c r="BE16" s="326"/>
      <c r="BF16" s="326"/>
      <c r="BG16" s="326"/>
      <c r="BH16" s="326"/>
      <c r="BI16" s="326"/>
      <c r="BJ16" s="326"/>
      <c r="BK16" s="326"/>
      <c r="BL16" s="326"/>
      <c r="BM16" s="326"/>
      <c r="BN16" s="326"/>
      <c r="BO16" s="326"/>
    </row>
    <row r="17" spans="1:67" x14ac:dyDescent="0.2">
      <c r="A17" s="306">
        <v>2</v>
      </c>
      <c r="B17" s="306">
        <v>0</v>
      </c>
      <c r="D17" s="305" t="s">
        <v>334</v>
      </c>
      <c r="E17" s="305"/>
      <c r="F17" s="276" t="s">
        <v>424</v>
      </c>
      <c r="G17" s="307">
        <v>0.25</v>
      </c>
      <c r="H17" s="306"/>
      <c r="I17" s="306"/>
      <c r="J17" s="307">
        <v>0.25</v>
      </c>
      <c r="M17" s="287" t="s">
        <v>220</v>
      </c>
      <c r="N17" s="269">
        <v>4</v>
      </c>
      <c r="Q17" s="288" t="s">
        <v>146</v>
      </c>
      <c r="R17" s="269">
        <v>4</v>
      </c>
      <c r="U17" s="289" t="s">
        <v>147</v>
      </c>
      <c r="V17" s="269">
        <v>4</v>
      </c>
      <c r="Y17" s="290" t="s">
        <v>244</v>
      </c>
      <c r="Z17" s="269">
        <v>4</v>
      </c>
      <c r="AC17" s="291" t="s">
        <v>244</v>
      </c>
      <c r="AD17" s="269">
        <v>4</v>
      </c>
      <c r="AG17" s="292" t="s">
        <v>300</v>
      </c>
      <c r="AH17" s="269">
        <v>4</v>
      </c>
      <c r="AK17" s="293" t="s">
        <v>298</v>
      </c>
      <c r="AL17" s="269">
        <v>4</v>
      </c>
      <c r="BA17" s="325" t="s">
        <v>382</v>
      </c>
      <c r="BB17" s="326"/>
      <c r="BC17" s="326"/>
      <c r="BD17" s="326"/>
      <c r="BE17" s="326"/>
      <c r="BF17" s="326"/>
      <c r="BG17" s="326"/>
      <c r="BH17" s="326"/>
      <c r="BI17" s="326"/>
      <c r="BJ17" s="326"/>
      <c r="BK17" s="326"/>
      <c r="BL17" s="326"/>
      <c r="BM17" s="326"/>
      <c r="BN17" s="326"/>
      <c r="BO17" s="326"/>
    </row>
    <row r="18" spans="1:67" x14ac:dyDescent="0.2">
      <c r="A18" s="306">
        <v>3</v>
      </c>
      <c r="B18" s="306">
        <v>0</v>
      </c>
      <c r="D18" s="305" t="s">
        <v>405</v>
      </c>
      <c r="G18" s="307">
        <v>0.25</v>
      </c>
      <c r="H18" s="306"/>
      <c r="I18" s="306"/>
      <c r="J18" s="307">
        <v>0.25</v>
      </c>
      <c r="M18" s="287" t="s">
        <v>221</v>
      </c>
      <c r="N18" s="269">
        <v>5</v>
      </c>
      <c r="Q18" s="288" t="s">
        <v>187</v>
      </c>
      <c r="R18" s="269">
        <v>5</v>
      </c>
      <c r="U18" s="289" t="s">
        <v>148</v>
      </c>
      <c r="V18" s="269">
        <v>5</v>
      </c>
      <c r="Y18" s="290" t="s">
        <v>245</v>
      </c>
      <c r="Z18" s="269">
        <v>5</v>
      </c>
      <c r="AC18" s="291" t="s">
        <v>245</v>
      </c>
      <c r="AD18" s="269">
        <v>5</v>
      </c>
      <c r="AG18" s="292" t="s">
        <v>301</v>
      </c>
      <c r="AH18" s="269">
        <v>5</v>
      </c>
      <c r="AK18" s="293" t="s">
        <v>342</v>
      </c>
      <c r="AL18" s="269">
        <v>5</v>
      </c>
      <c r="BA18" s="325" t="s">
        <v>383</v>
      </c>
      <c r="BB18" s="326"/>
      <c r="BC18" s="326"/>
      <c r="BD18" s="326"/>
      <c r="BE18" s="326"/>
      <c r="BF18" s="326"/>
      <c r="BG18" s="326"/>
      <c r="BH18" s="326"/>
      <c r="BI18" s="326"/>
      <c r="BJ18" s="326"/>
      <c r="BK18" s="326"/>
      <c r="BL18" s="326"/>
      <c r="BM18" s="326"/>
      <c r="BN18" s="326"/>
      <c r="BO18" s="326"/>
    </row>
    <row r="19" spans="1:67" x14ac:dyDescent="0.2">
      <c r="A19" s="306">
        <v>4</v>
      </c>
      <c r="B19" s="306">
        <v>0</v>
      </c>
      <c r="D19" s="305" t="s">
        <v>406</v>
      </c>
      <c r="E19" s="305"/>
      <c r="F19" s="276"/>
      <c r="G19" s="307">
        <v>0.25</v>
      </c>
      <c r="H19" s="306"/>
      <c r="I19" s="306"/>
      <c r="J19" s="307">
        <v>0.25</v>
      </c>
      <c r="M19" s="287" t="s">
        <v>222</v>
      </c>
      <c r="N19" s="269">
        <v>6</v>
      </c>
      <c r="Q19" s="288" t="s">
        <v>188</v>
      </c>
      <c r="R19" s="269">
        <v>6</v>
      </c>
      <c r="U19" s="289" t="s">
        <v>149</v>
      </c>
      <c r="V19" s="269">
        <v>6</v>
      </c>
      <c r="Y19" s="290" t="s">
        <v>246</v>
      </c>
      <c r="Z19" s="269">
        <v>6</v>
      </c>
      <c r="AC19" s="291" t="s">
        <v>246</v>
      </c>
      <c r="AD19" s="269">
        <v>6</v>
      </c>
      <c r="AG19" s="292" t="s">
        <v>302</v>
      </c>
      <c r="AH19" s="269">
        <v>6</v>
      </c>
      <c r="AK19" s="293" t="s">
        <v>303</v>
      </c>
      <c r="AL19" s="269">
        <v>6</v>
      </c>
      <c r="BA19" s="325" t="s">
        <v>384</v>
      </c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</row>
    <row r="20" spans="1:67" ht="25.5" x14ac:dyDescent="0.2">
      <c r="A20" s="306">
        <v>5</v>
      </c>
      <c r="B20" s="306">
        <v>0</v>
      </c>
      <c r="D20" s="305" t="s">
        <v>407</v>
      </c>
      <c r="E20" s="305"/>
      <c r="F20" s="276"/>
      <c r="G20" s="307">
        <v>0.25</v>
      </c>
      <c r="H20" s="306"/>
      <c r="I20" s="306"/>
      <c r="J20" s="307">
        <v>0.25</v>
      </c>
      <c r="M20" s="287" t="s">
        <v>223</v>
      </c>
      <c r="N20" s="269">
        <v>7</v>
      </c>
      <c r="Q20" s="288" t="s">
        <v>189</v>
      </c>
      <c r="R20" s="269">
        <v>7</v>
      </c>
      <c r="U20" s="289" t="s">
        <v>150</v>
      </c>
      <c r="V20" s="269">
        <v>7</v>
      </c>
      <c r="Y20" s="290" t="s">
        <v>247</v>
      </c>
      <c r="Z20" s="269">
        <v>7</v>
      </c>
      <c r="AC20" s="291" t="s">
        <v>247</v>
      </c>
      <c r="AD20" s="269">
        <v>7</v>
      </c>
      <c r="AG20" s="292" t="s">
        <v>146</v>
      </c>
      <c r="AH20" s="269">
        <v>7</v>
      </c>
      <c r="AK20" s="293" t="s">
        <v>302</v>
      </c>
      <c r="AL20" s="269">
        <v>7</v>
      </c>
      <c r="BA20" s="325" t="s">
        <v>391</v>
      </c>
      <c r="BB20" s="326"/>
      <c r="BC20" s="326"/>
      <c r="BD20" s="326"/>
      <c r="BE20" s="326"/>
      <c r="BF20" s="326"/>
      <c r="BG20" s="326"/>
      <c r="BH20" s="326"/>
      <c r="BI20" s="326"/>
      <c r="BJ20" s="326"/>
      <c r="BK20" s="326"/>
      <c r="BL20" s="326"/>
      <c r="BM20" s="326"/>
      <c r="BN20" s="326"/>
      <c r="BO20" s="326"/>
    </row>
    <row r="21" spans="1:67" ht="25.5" x14ac:dyDescent="0.2">
      <c r="A21" s="306">
        <v>6</v>
      </c>
      <c r="B21" s="306">
        <v>0</v>
      </c>
      <c r="D21" s="305" t="s">
        <v>408</v>
      </c>
      <c r="E21" s="305"/>
      <c r="F21" s="276"/>
      <c r="G21" s="307">
        <v>0.25</v>
      </c>
      <c r="H21" s="306"/>
      <c r="I21" s="306"/>
      <c r="J21" s="307">
        <v>0.25</v>
      </c>
      <c r="L21" s="266"/>
      <c r="M21" s="287" t="s">
        <v>224</v>
      </c>
      <c r="N21" s="269">
        <v>8</v>
      </c>
      <c r="Q21" s="288" t="s">
        <v>151</v>
      </c>
      <c r="R21" s="269">
        <v>8</v>
      </c>
      <c r="U21" s="289" t="s">
        <v>151</v>
      </c>
      <c r="V21" s="269">
        <v>8</v>
      </c>
      <c r="Y21" s="290" t="s">
        <v>248</v>
      </c>
      <c r="Z21" s="269">
        <v>8</v>
      </c>
      <c r="AC21" s="291" t="s">
        <v>248</v>
      </c>
      <c r="AD21" s="269">
        <v>8</v>
      </c>
      <c r="AG21" s="292" t="s">
        <v>303</v>
      </c>
      <c r="AH21" s="269">
        <v>8</v>
      </c>
      <c r="AK21" s="293" t="s">
        <v>300</v>
      </c>
      <c r="AL21" s="269">
        <v>8</v>
      </c>
      <c r="BA21" s="325" t="s">
        <v>392</v>
      </c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6"/>
      <c r="BM21" s="326"/>
      <c r="BN21" s="326"/>
      <c r="BO21" s="326"/>
    </row>
    <row r="22" spans="1:67" ht="25.5" x14ac:dyDescent="0.2">
      <c r="A22" s="306">
        <v>7</v>
      </c>
      <c r="B22" s="306">
        <v>0</v>
      </c>
      <c r="D22" s="328" t="s">
        <v>409</v>
      </c>
      <c r="E22" s="305"/>
      <c r="F22" s="276"/>
      <c r="G22" s="307">
        <v>0.25</v>
      </c>
      <c r="H22" s="306"/>
      <c r="I22" s="306"/>
      <c r="J22" s="307">
        <v>0.25</v>
      </c>
      <c r="L22" s="266"/>
      <c r="M22" s="287" t="s">
        <v>160</v>
      </c>
      <c r="N22" s="269">
        <v>9</v>
      </c>
      <c r="Q22" s="288" t="s">
        <v>154</v>
      </c>
      <c r="R22" s="269">
        <v>9</v>
      </c>
      <c r="U22" s="289" t="s">
        <v>152</v>
      </c>
      <c r="V22" s="269">
        <v>9</v>
      </c>
      <c r="Y22" s="290" t="s">
        <v>249</v>
      </c>
      <c r="Z22" s="269">
        <v>9</v>
      </c>
      <c r="AC22" s="291" t="s">
        <v>249</v>
      </c>
      <c r="AD22" s="269">
        <v>9</v>
      </c>
      <c r="AG22" s="292" t="s">
        <v>304</v>
      </c>
      <c r="AH22" s="269">
        <v>9</v>
      </c>
      <c r="AK22" s="293" t="s">
        <v>305</v>
      </c>
      <c r="AL22" s="269">
        <v>9</v>
      </c>
      <c r="BA22" s="325" t="s">
        <v>385</v>
      </c>
      <c r="BB22" s="326"/>
      <c r="BC22" s="326"/>
      <c r="BD22" s="326"/>
      <c r="BE22" s="326"/>
      <c r="BF22" s="326"/>
      <c r="BG22" s="326"/>
      <c r="BH22" s="326"/>
      <c r="BI22" s="326"/>
      <c r="BJ22" s="326"/>
      <c r="BK22" s="326"/>
      <c r="BL22" s="326"/>
      <c r="BM22" s="326"/>
      <c r="BN22" s="326"/>
      <c r="BO22" s="326"/>
    </row>
    <row r="23" spans="1:67" x14ac:dyDescent="0.2">
      <c r="A23" s="306">
        <v>8</v>
      </c>
      <c r="B23" s="306">
        <v>0</v>
      </c>
      <c r="D23" s="305" t="s">
        <v>410</v>
      </c>
      <c r="E23" s="305"/>
      <c r="F23" s="276"/>
      <c r="G23" s="307">
        <v>0.25</v>
      </c>
      <c r="H23" s="306"/>
      <c r="I23" s="306"/>
      <c r="J23" s="307">
        <v>0.25</v>
      </c>
      <c r="L23" s="266"/>
      <c r="M23" s="287" t="s">
        <v>189</v>
      </c>
      <c r="N23" s="269">
        <v>10</v>
      </c>
      <c r="Q23" s="288" t="s">
        <v>190</v>
      </c>
      <c r="R23" s="269">
        <v>10</v>
      </c>
      <c r="U23" s="289" t="s">
        <v>153</v>
      </c>
      <c r="V23" s="269">
        <v>10</v>
      </c>
      <c r="Y23" s="290" t="s">
        <v>250</v>
      </c>
      <c r="Z23" s="269">
        <v>10</v>
      </c>
      <c r="AC23" s="291" t="s">
        <v>250</v>
      </c>
      <c r="AD23" s="269">
        <v>10</v>
      </c>
      <c r="AG23" s="292" t="s">
        <v>305</v>
      </c>
      <c r="AH23" s="269">
        <v>10</v>
      </c>
      <c r="AK23" s="293" t="s">
        <v>146</v>
      </c>
      <c r="AL23" s="269">
        <v>10</v>
      </c>
      <c r="BA23" s="325" t="s">
        <v>386</v>
      </c>
      <c r="BB23" s="326"/>
      <c r="BC23" s="326"/>
      <c r="BD23" s="326"/>
      <c r="BE23" s="326"/>
      <c r="BF23" s="326"/>
      <c r="BG23" s="326"/>
      <c r="BH23" s="326"/>
      <c r="BI23" s="326"/>
      <c r="BJ23" s="326"/>
      <c r="BK23" s="326"/>
      <c r="BL23" s="326"/>
      <c r="BM23" s="326"/>
      <c r="BN23" s="326"/>
      <c r="BO23" s="326"/>
    </row>
    <row r="24" spans="1:67" x14ac:dyDescent="0.2">
      <c r="A24" s="306">
        <v>9</v>
      </c>
      <c r="B24" s="306">
        <v>0</v>
      </c>
      <c r="D24" s="305" t="s">
        <v>411</v>
      </c>
      <c r="E24" s="305"/>
      <c r="F24" s="276"/>
      <c r="G24" s="307">
        <v>0.25</v>
      </c>
      <c r="H24" s="306"/>
      <c r="I24" s="306"/>
      <c r="J24" s="307">
        <v>0.25</v>
      </c>
      <c r="L24" s="266"/>
      <c r="M24" s="287" t="s">
        <v>225</v>
      </c>
      <c r="N24" s="269">
        <v>11</v>
      </c>
      <c r="Q24" s="288" t="s">
        <v>153</v>
      </c>
      <c r="R24" s="269">
        <v>11</v>
      </c>
      <c r="U24" s="289" t="s">
        <v>154</v>
      </c>
      <c r="V24" s="269">
        <v>11</v>
      </c>
      <c r="Y24" s="290" t="s">
        <v>251</v>
      </c>
      <c r="Z24" s="269">
        <v>11</v>
      </c>
      <c r="AC24" s="291" t="s">
        <v>251</v>
      </c>
      <c r="AD24" s="269">
        <v>11</v>
      </c>
      <c r="AG24" s="292" t="s">
        <v>306</v>
      </c>
      <c r="AH24" s="269">
        <v>11</v>
      </c>
      <c r="AK24" s="293" t="s">
        <v>343</v>
      </c>
      <c r="AL24" s="269">
        <v>11</v>
      </c>
      <c r="BA24" s="325" t="s">
        <v>388</v>
      </c>
      <c r="BB24" s="326"/>
      <c r="BC24" s="326"/>
      <c r="BD24" s="326"/>
      <c r="BE24" s="326"/>
      <c r="BF24" s="326"/>
      <c r="BG24" s="326"/>
      <c r="BH24" s="326"/>
      <c r="BI24" s="326"/>
      <c r="BJ24" s="326"/>
      <c r="BK24" s="326"/>
      <c r="BL24" s="326"/>
      <c r="BM24" s="326"/>
      <c r="BN24" s="326"/>
      <c r="BO24" s="326"/>
    </row>
    <row r="25" spans="1:67" x14ac:dyDescent="0.2">
      <c r="A25" s="306">
        <v>10</v>
      </c>
      <c r="B25" s="306">
        <v>0</v>
      </c>
      <c r="D25" s="305" t="s">
        <v>412</v>
      </c>
      <c r="E25" s="305"/>
      <c r="F25" s="276"/>
      <c r="G25" s="307">
        <v>0.25</v>
      </c>
      <c r="H25" s="306"/>
      <c r="I25" s="306"/>
      <c r="J25" s="307">
        <v>0.25</v>
      </c>
      <c r="L25" s="266"/>
      <c r="M25" s="287" t="s">
        <v>154</v>
      </c>
      <c r="N25" s="269">
        <v>12</v>
      </c>
      <c r="Q25" s="288" t="s">
        <v>150</v>
      </c>
      <c r="R25" s="269">
        <v>12</v>
      </c>
      <c r="U25" s="289" t="s">
        <v>155</v>
      </c>
      <c r="V25" s="269">
        <v>12</v>
      </c>
      <c r="Y25" s="290" t="s">
        <v>252</v>
      </c>
      <c r="Z25" s="269">
        <v>12</v>
      </c>
      <c r="AC25" s="291" t="s">
        <v>252</v>
      </c>
      <c r="AD25" s="269">
        <v>12</v>
      </c>
      <c r="AG25" s="292" t="s">
        <v>307</v>
      </c>
      <c r="AH25" s="269">
        <v>12</v>
      </c>
      <c r="AK25" s="293" t="s">
        <v>310</v>
      </c>
      <c r="AL25" s="269">
        <v>12</v>
      </c>
      <c r="BA25" s="325" t="s">
        <v>387</v>
      </c>
      <c r="BB25" s="326"/>
      <c r="BC25" s="326"/>
      <c r="BD25" s="326"/>
      <c r="BE25" s="326"/>
      <c r="BF25" s="326"/>
      <c r="BG25" s="326"/>
      <c r="BH25" s="326"/>
      <c r="BI25" s="326"/>
      <c r="BJ25" s="326"/>
      <c r="BK25" s="326"/>
      <c r="BL25" s="326"/>
      <c r="BM25" s="326"/>
      <c r="BN25" s="326"/>
      <c r="BO25" s="326"/>
    </row>
    <row r="26" spans="1:67" ht="25.5" x14ac:dyDescent="0.2">
      <c r="A26" s="306">
        <v>11</v>
      </c>
      <c r="B26" s="306">
        <v>0</v>
      </c>
      <c r="D26" s="305" t="s">
        <v>413</v>
      </c>
      <c r="E26" s="305"/>
      <c r="F26" s="276"/>
      <c r="G26" s="307">
        <v>0.25</v>
      </c>
      <c r="H26" s="306"/>
      <c r="I26" s="306"/>
      <c r="J26" s="307">
        <v>0.25</v>
      </c>
      <c r="L26" s="266"/>
      <c r="M26" s="287" t="s">
        <v>226</v>
      </c>
      <c r="N26" s="269">
        <v>13</v>
      </c>
      <c r="Q26" s="288" t="s">
        <v>156</v>
      </c>
      <c r="R26" s="269">
        <v>13</v>
      </c>
      <c r="U26" s="289" t="s">
        <v>156</v>
      </c>
      <c r="V26" s="269">
        <v>13</v>
      </c>
      <c r="Y26" s="290" t="s">
        <v>253</v>
      </c>
      <c r="Z26" s="269">
        <v>13</v>
      </c>
      <c r="AC26" s="291" t="s">
        <v>253</v>
      </c>
      <c r="AD26" s="269">
        <v>13</v>
      </c>
      <c r="AG26" s="292" t="s">
        <v>308</v>
      </c>
      <c r="AH26" s="269">
        <v>13</v>
      </c>
      <c r="AK26" s="293" t="s">
        <v>344</v>
      </c>
      <c r="AL26" s="269">
        <v>13</v>
      </c>
      <c r="BA26" s="325" t="s">
        <v>389</v>
      </c>
      <c r="BB26" s="326"/>
      <c r="BC26" s="326"/>
      <c r="BD26" s="326"/>
      <c r="BE26" s="326"/>
      <c r="BF26" s="326"/>
      <c r="BG26" s="326"/>
      <c r="BH26" s="326"/>
      <c r="BI26" s="326"/>
      <c r="BJ26" s="326"/>
      <c r="BK26" s="326"/>
      <c r="BL26" s="326"/>
      <c r="BM26" s="326"/>
      <c r="BN26" s="326"/>
      <c r="BO26" s="326"/>
    </row>
    <row r="27" spans="1:67" ht="25.5" x14ac:dyDescent="0.2">
      <c r="A27" s="306">
        <v>12</v>
      </c>
      <c r="B27" s="306">
        <v>0</v>
      </c>
      <c r="D27" s="327" t="s">
        <v>451</v>
      </c>
      <c r="E27" s="276"/>
      <c r="F27" s="276"/>
      <c r="G27" s="306"/>
      <c r="H27" s="306"/>
      <c r="I27" s="306"/>
      <c r="J27" s="306"/>
      <c r="L27" s="266"/>
      <c r="M27" s="287" t="s">
        <v>150</v>
      </c>
      <c r="N27" s="269">
        <v>14</v>
      </c>
      <c r="Q27" s="288" t="s">
        <v>155</v>
      </c>
      <c r="R27" s="269">
        <v>14</v>
      </c>
      <c r="U27" s="289" t="s">
        <v>157</v>
      </c>
      <c r="V27" s="269">
        <v>14</v>
      </c>
      <c r="Y27" s="290" t="s">
        <v>254</v>
      </c>
      <c r="Z27" s="269">
        <v>14</v>
      </c>
      <c r="AC27" s="291" t="s">
        <v>254</v>
      </c>
      <c r="AD27" s="269">
        <v>14</v>
      </c>
      <c r="AG27" s="292" t="s">
        <v>309</v>
      </c>
      <c r="AH27" s="269">
        <v>14</v>
      </c>
      <c r="AK27" s="293" t="s">
        <v>307</v>
      </c>
      <c r="AL27" s="269">
        <v>14</v>
      </c>
      <c r="BA27" s="325" t="s">
        <v>393</v>
      </c>
      <c r="BB27" s="326"/>
      <c r="BC27" s="326"/>
      <c r="BD27" s="326"/>
      <c r="BE27" s="326"/>
      <c r="BF27" s="326"/>
      <c r="BG27" s="326"/>
      <c r="BH27" s="326"/>
      <c r="BI27" s="326"/>
      <c r="BJ27" s="326"/>
      <c r="BK27" s="326"/>
      <c r="BL27" s="326"/>
      <c r="BM27" s="326"/>
      <c r="BN27" s="326"/>
      <c r="BO27" s="326"/>
    </row>
    <row r="28" spans="1:67" ht="25.5" x14ac:dyDescent="0.2">
      <c r="A28" s="306">
        <v>13</v>
      </c>
      <c r="B28" s="306">
        <v>0</v>
      </c>
      <c r="D28" s="305" t="s">
        <v>425</v>
      </c>
      <c r="E28" s="276"/>
      <c r="F28" s="276"/>
      <c r="G28" s="307">
        <v>0.3</v>
      </c>
      <c r="H28" s="307">
        <v>0.15</v>
      </c>
      <c r="I28" s="306"/>
      <c r="J28" s="307">
        <v>-0.45</v>
      </c>
      <c r="L28" s="266"/>
      <c r="M28" s="287" t="s">
        <v>153</v>
      </c>
      <c r="N28" s="269">
        <v>15</v>
      </c>
      <c r="Q28" s="288" t="s">
        <v>159</v>
      </c>
      <c r="R28" s="269">
        <v>15</v>
      </c>
      <c r="U28" s="289" t="s">
        <v>158</v>
      </c>
      <c r="V28" s="269">
        <v>15</v>
      </c>
      <c r="Y28" s="290" t="s">
        <v>255</v>
      </c>
      <c r="Z28" s="269">
        <v>15</v>
      </c>
      <c r="AC28" s="291" t="s">
        <v>255</v>
      </c>
      <c r="AD28" s="269">
        <v>15</v>
      </c>
      <c r="AG28" s="292" t="s">
        <v>310</v>
      </c>
      <c r="AH28" s="269">
        <v>15</v>
      </c>
      <c r="AK28" s="293" t="s">
        <v>306</v>
      </c>
      <c r="AL28" s="269">
        <v>15</v>
      </c>
      <c r="BA28" s="325" t="s">
        <v>394</v>
      </c>
      <c r="BB28" s="326"/>
      <c r="BC28" s="326"/>
      <c r="BD28" s="326"/>
      <c r="BE28" s="326"/>
      <c r="BF28" s="326"/>
      <c r="BG28" s="326"/>
      <c r="BH28" s="326"/>
      <c r="BI28" s="326"/>
      <c r="BJ28" s="326"/>
      <c r="BK28" s="326"/>
      <c r="BL28" s="326"/>
      <c r="BM28" s="326"/>
      <c r="BN28" s="326"/>
      <c r="BO28" s="326"/>
    </row>
    <row r="29" spans="1:67" x14ac:dyDescent="0.2">
      <c r="A29" s="306">
        <v>14</v>
      </c>
      <c r="B29" s="306">
        <v>0</v>
      </c>
      <c r="D29" s="305" t="s">
        <v>354</v>
      </c>
      <c r="E29" s="276"/>
      <c r="F29" s="276"/>
      <c r="G29" s="307">
        <v>0.3</v>
      </c>
      <c r="H29" s="307">
        <v>0.15</v>
      </c>
      <c r="I29" s="306"/>
      <c r="J29" s="307">
        <v>-0.45</v>
      </c>
      <c r="L29" s="266"/>
      <c r="M29" s="287" t="s">
        <v>156</v>
      </c>
      <c r="N29" s="269">
        <v>16</v>
      </c>
      <c r="Q29" s="288" t="s">
        <v>160</v>
      </c>
      <c r="R29" s="269">
        <v>16</v>
      </c>
      <c r="U29" s="289" t="s">
        <v>159</v>
      </c>
      <c r="V29" s="269">
        <v>16</v>
      </c>
      <c r="Y29" s="290" t="s">
        <v>256</v>
      </c>
      <c r="Z29" s="269">
        <v>16</v>
      </c>
      <c r="AC29" s="291" t="s">
        <v>514</v>
      </c>
      <c r="AD29" s="269">
        <v>16</v>
      </c>
      <c r="AG29" s="292" t="s">
        <v>311</v>
      </c>
      <c r="AH29" s="269">
        <v>16</v>
      </c>
      <c r="AK29" s="293" t="s">
        <v>308</v>
      </c>
      <c r="AL29" s="269">
        <v>16</v>
      </c>
      <c r="BA29" s="325" t="s">
        <v>395</v>
      </c>
      <c r="BB29" s="326"/>
      <c r="BC29" s="326"/>
      <c r="BD29" s="326"/>
      <c r="BE29" s="326"/>
      <c r="BF29" s="326"/>
      <c r="BG29" s="326"/>
      <c r="BH29" s="326"/>
      <c r="BI29" s="326"/>
      <c r="BJ29" s="326"/>
      <c r="BK29" s="326"/>
      <c r="BL29" s="326"/>
      <c r="BM29" s="326"/>
      <c r="BN29" s="326"/>
      <c r="BO29" s="326"/>
    </row>
    <row r="30" spans="1:67" x14ac:dyDescent="0.2">
      <c r="A30" s="306">
        <v>15</v>
      </c>
      <c r="B30" s="306">
        <v>0</v>
      </c>
      <c r="D30" s="305" t="s">
        <v>426</v>
      </c>
      <c r="E30" s="276"/>
      <c r="F30" s="276"/>
      <c r="G30" s="307">
        <v>0.3</v>
      </c>
      <c r="H30" s="307">
        <v>0.15</v>
      </c>
      <c r="I30" s="306"/>
      <c r="J30" s="307">
        <v>-0.45</v>
      </c>
      <c r="M30" s="287" t="s">
        <v>505</v>
      </c>
      <c r="N30" s="269">
        <v>17</v>
      </c>
      <c r="U30" s="289" t="s">
        <v>160</v>
      </c>
      <c r="V30" s="269">
        <v>17</v>
      </c>
      <c r="Y30" s="290" t="s">
        <v>257</v>
      </c>
      <c r="Z30" s="269">
        <v>17</v>
      </c>
      <c r="AC30" s="291" t="s">
        <v>257</v>
      </c>
      <c r="AD30" s="269">
        <v>17</v>
      </c>
      <c r="AG30" s="292" t="s">
        <v>312</v>
      </c>
      <c r="AH30" s="269">
        <v>17</v>
      </c>
      <c r="AK30" s="293" t="s">
        <v>309</v>
      </c>
      <c r="AL30" s="269">
        <v>17</v>
      </c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</row>
    <row r="31" spans="1:67" x14ac:dyDescent="0.2">
      <c r="A31" s="306">
        <v>16</v>
      </c>
      <c r="B31" s="306">
        <v>0</v>
      </c>
      <c r="D31" s="305" t="s">
        <v>427</v>
      </c>
      <c r="E31" s="276"/>
      <c r="F31" s="276"/>
      <c r="G31" s="307">
        <v>0.3</v>
      </c>
      <c r="H31" s="307">
        <v>0.15</v>
      </c>
      <c r="I31" s="306"/>
      <c r="J31" s="307">
        <v>-0.45</v>
      </c>
      <c r="M31" s="287" t="s">
        <v>159</v>
      </c>
      <c r="N31" s="269">
        <v>18</v>
      </c>
      <c r="V31" s="269"/>
      <c r="Y31" s="290" t="s">
        <v>258</v>
      </c>
      <c r="Z31" s="269">
        <v>18</v>
      </c>
      <c r="AC31" s="291" t="s">
        <v>258</v>
      </c>
      <c r="AD31" s="269">
        <v>18</v>
      </c>
      <c r="AG31" s="292" t="s">
        <v>313</v>
      </c>
      <c r="AH31" s="269">
        <v>18</v>
      </c>
      <c r="AK31" s="293" t="s">
        <v>311</v>
      </c>
      <c r="AL31" s="269">
        <v>18</v>
      </c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</row>
    <row r="32" spans="1:67" x14ac:dyDescent="0.2">
      <c r="A32" s="306">
        <v>17</v>
      </c>
      <c r="B32" s="306">
        <v>0</v>
      </c>
      <c r="D32" s="305" t="s">
        <v>428</v>
      </c>
      <c r="E32" s="276"/>
      <c r="F32" s="276"/>
      <c r="G32" s="307">
        <v>0.3</v>
      </c>
      <c r="H32" s="307">
        <v>0.15</v>
      </c>
      <c r="I32" s="306"/>
      <c r="J32" s="307">
        <v>-0.45</v>
      </c>
      <c r="M32" s="287" t="s">
        <v>227</v>
      </c>
      <c r="N32" s="269">
        <v>19</v>
      </c>
      <c r="V32" s="269"/>
      <c r="Y32" s="290" t="s">
        <v>259</v>
      </c>
      <c r="Z32" s="269">
        <v>19</v>
      </c>
      <c r="AC32" s="291" t="s">
        <v>259</v>
      </c>
      <c r="AD32" s="269">
        <v>19</v>
      </c>
      <c r="AG32" s="292" t="s">
        <v>314</v>
      </c>
      <c r="AH32" s="269">
        <v>19</v>
      </c>
      <c r="AK32" s="293" t="s">
        <v>312</v>
      </c>
      <c r="AL32" s="269">
        <v>19</v>
      </c>
    </row>
    <row r="33" spans="1:51" x14ac:dyDescent="0.2">
      <c r="A33" s="306">
        <v>18</v>
      </c>
      <c r="B33" s="306">
        <v>0</v>
      </c>
      <c r="D33" s="305" t="s">
        <v>429</v>
      </c>
      <c r="E33" s="276"/>
      <c r="F33" s="276"/>
      <c r="G33" s="307">
        <v>0.3</v>
      </c>
      <c r="H33" s="307">
        <v>0.15</v>
      </c>
      <c r="I33" s="306"/>
      <c r="J33" s="307">
        <v>-0.45</v>
      </c>
      <c r="V33" s="269"/>
      <c r="Y33" s="290" t="s">
        <v>260</v>
      </c>
      <c r="Z33" s="269">
        <v>20</v>
      </c>
      <c r="AC33" s="291" t="s">
        <v>260</v>
      </c>
      <c r="AD33" s="269">
        <v>20</v>
      </c>
      <c r="AG33" s="292" t="s">
        <v>315</v>
      </c>
      <c r="AH33" s="269">
        <v>20</v>
      </c>
      <c r="AK33" s="293" t="s">
        <v>313</v>
      </c>
      <c r="AL33" s="269">
        <v>20</v>
      </c>
    </row>
    <row r="34" spans="1:51" x14ac:dyDescent="0.2">
      <c r="A34" s="306">
        <v>19</v>
      </c>
      <c r="B34" s="306">
        <v>0</v>
      </c>
      <c r="D34" s="305" t="s">
        <v>430</v>
      </c>
      <c r="E34" s="276"/>
      <c r="F34" s="276"/>
      <c r="G34" s="307">
        <v>0.3</v>
      </c>
      <c r="H34" s="307">
        <v>0.15</v>
      </c>
      <c r="I34" s="306"/>
      <c r="J34" s="307">
        <v>-0.45</v>
      </c>
      <c r="P34" s="329"/>
      <c r="V34" s="269"/>
      <c r="Y34" s="290" t="s">
        <v>261</v>
      </c>
      <c r="Z34" s="269">
        <v>21</v>
      </c>
      <c r="AC34" s="291" t="s">
        <v>261</v>
      </c>
      <c r="AD34" s="269">
        <v>21</v>
      </c>
      <c r="AK34" s="293" t="s">
        <v>315</v>
      </c>
      <c r="AL34" s="269">
        <v>21</v>
      </c>
    </row>
    <row r="35" spans="1:51" x14ac:dyDescent="0.2">
      <c r="A35" s="306">
        <v>20</v>
      </c>
      <c r="B35" s="306">
        <v>0</v>
      </c>
      <c r="D35" s="305" t="s">
        <v>359</v>
      </c>
      <c r="E35" s="276"/>
      <c r="F35" s="276"/>
      <c r="G35" s="307">
        <v>0.3</v>
      </c>
      <c r="H35" s="307">
        <v>0.15</v>
      </c>
      <c r="I35" s="306"/>
      <c r="J35" s="307">
        <v>-0.45</v>
      </c>
      <c r="P35" s="329"/>
      <c r="V35" s="269"/>
      <c r="Y35" s="290" t="s">
        <v>262</v>
      </c>
      <c r="Z35" s="269">
        <v>22</v>
      </c>
      <c r="AC35" s="291" t="s">
        <v>262</v>
      </c>
      <c r="AD35" s="269">
        <v>22</v>
      </c>
    </row>
    <row r="36" spans="1:51" x14ac:dyDescent="0.2">
      <c r="A36" s="306">
        <v>21</v>
      </c>
      <c r="B36" s="306">
        <v>0</v>
      </c>
      <c r="D36" s="305" t="s">
        <v>360</v>
      </c>
      <c r="E36" s="276"/>
      <c r="F36" s="276"/>
      <c r="G36" s="307">
        <v>0.3</v>
      </c>
      <c r="H36" s="307">
        <v>0.15</v>
      </c>
      <c r="I36" s="306"/>
      <c r="J36" s="307">
        <v>-0.45</v>
      </c>
      <c r="P36" s="329"/>
      <c r="V36" s="269"/>
      <c r="Y36" s="290" t="s">
        <v>263</v>
      </c>
      <c r="Z36" s="269">
        <v>23</v>
      </c>
      <c r="AC36" s="291" t="s">
        <v>263</v>
      </c>
      <c r="AD36" s="269">
        <v>23</v>
      </c>
    </row>
    <row r="37" spans="1:51" x14ac:dyDescent="0.2">
      <c r="A37" s="306">
        <v>22</v>
      </c>
      <c r="B37" s="306">
        <v>0</v>
      </c>
      <c r="D37" s="305" t="s">
        <v>361</v>
      </c>
      <c r="E37" s="276"/>
      <c r="F37" s="276"/>
      <c r="G37" s="307">
        <v>0.3</v>
      </c>
      <c r="H37" s="307">
        <v>0.15</v>
      </c>
      <c r="I37" s="306"/>
      <c r="J37" s="307">
        <v>-0.45</v>
      </c>
      <c r="P37" s="329"/>
      <c r="V37" s="269"/>
      <c r="Y37" s="290" t="s">
        <v>264</v>
      </c>
      <c r="Z37" s="269">
        <v>24</v>
      </c>
      <c r="AC37" s="291" t="s">
        <v>264</v>
      </c>
      <c r="AD37" s="269">
        <v>24</v>
      </c>
    </row>
    <row r="38" spans="1:51" x14ac:dyDescent="0.2">
      <c r="A38" s="306">
        <v>23</v>
      </c>
      <c r="B38" s="306">
        <v>0</v>
      </c>
      <c r="D38" s="305" t="s">
        <v>431</v>
      </c>
      <c r="E38" s="276"/>
      <c r="F38" s="276"/>
      <c r="G38" s="307">
        <v>0.3</v>
      </c>
      <c r="H38" s="307">
        <v>0.15</v>
      </c>
      <c r="I38" s="306"/>
      <c r="J38" s="307">
        <v>-0.45</v>
      </c>
      <c r="P38" s="329"/>
      <c r="V38" s="269"/>
      <c r="Y38" s="290" t="s">
        <v>265</v>
      </c>
      <c r="Z38" s="269">
        <v>25</v>
      </c>
      <c r="AC38" s="291" t="s">
        <v>265</v>
      </c>
      <c r="AD38" s="269">
        <v>25</v>
      </c>
    </row>
    <row r="39" spans="1:51" x14ac:dyDescent="0.2">
      <c r="A39" s="306">
        <v>24</v>
      </c>
      <c r="B39" s="306">
        <v>0</v>
      </c>
      <c r="D39" s="327" t="s">
        <v>452</v>
      </c>
      <c r="E39" s="276"/>
      <c r="F39" s="276"/>
      <c r="G39" s="306"/>
      <c r="H39" s="306"/>
      <c r="I39" s="306"/>
      <c r="J39" s="306"/>
      <c r="P39" s="329"/>
      <c r="V39" s="269"/>
      <c r="Y39" s="290" t="s">
        <v>266</v>
      </c>
      <c r="Z39" s="269">
        <v>26</v>
      </c>
      <c r="AC39" s="291" t="s">
        <v>266</v>
      </c>
      <c r="AD39" s="269">
        <v>26</v>
      </c>
    </row>
    <row r="40" spans="1:51" x14ac:dyDescent="0.2">
      <c r="A40" s="306">
        <v>25</v>
      </c>
      <c r="B40" s="306">
        <v>0</v>
      </c>
      <c r="D40" s="330" t="s">
        <v>353</v>
      </c>
      <c r="E40" s="330"/>
      <c r="F40" s="330"/>
      <c r="G40" s="307">
        <v>0.27</v>
      </c>
      <c r="H40" s="307">
        <v>0.3</v>
      </c>
      <c r="I40" s="306"/>
      <c r="J40" s="306"/>
      <c r="P40" s="329"/>
      <c r="V40" s="269"/>
      <c r="Y40" s="290" t="s">
        <v>267</v>
      </c>
      <c r="Z40" s="269">
        <v>27</v>
      </c>
      <c r="AC40" s="291" t="s">
        <v>267</v>
      </c>
      <c r="AD40" s="269">
        <v>27</v>
      </c>
    </row>
    <row r="41" spans="1:51" x14ac:dyDescent="0.2">
      <c r="A41" s="306">
        <v>26</v>
      </c>
      <c r="B41" s="306">
        <v>0</v>
      </c>
      <c r="D41" s="331" t="s">
        <v>432</v>
      </c>
      <c r="E41" s="276"/>
      <c r="F41" s="276"/>
      <c r="G41" s="307">
        <v>0.27</v>
      </c>
      <c r="H41" s="307">
        <v>0.3</v>
      </c>
      <c r="I41" s="306"/>
      <c r="J41" s="306"/>
      <c r="P41" s="329"/>
      <c r="V41" s="269"/>
      <c r="Y41" s="290" t="s">
        <v>268</v>
      </c>
      <c r="Z41" s="269">
        <v>28</v>
      </c>
      <c r="AC41" s="291" t="s">
        <v>268</v>
      </c>
      <c r="AD41" s="269">
        <v>28</v>
      </c>
    </row>
    <row r="42" spans="1:51" x14ac:dyDescent="0.2">
      <c r="A42" s="306">
        <v>27</v>
      </c>
      <c r="B42" s="306">
        <v>0</v>
      </c>
      <c r="D42" s="305" t="s">
        <v>433</v>
      </c>
      <c r="E42" s="276"/>
      <c r="F42" s="276"/>
      <c r="G42" s="307">
        <v>0.27</v>
      </c>
      <c r="H42" s="307">
        <v>0.3</v>
      </c>
      <c r="I42" s="306"/>
      <c r="J42" s="306"/>
      <c r="M42" s="322"/>
      <c r="N42" s="322"/>
      <c r="O42" s="322"/>
      <c r="P42" s="33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  <c r="AK42" s="322"/>
      <c r="AL42" s="322"/>
      <c r="AM42" s="322"/>
      <c r="AN42" s="322"/>
      <c r="AO42" s="322"/>
      <c r="AP42" s="322"/>
      <c r="AQ42" s="322"/>
      <c r="AR42" s="322"/>
      <c r="AS42" s="322"/>
      <c r="AT42" s="322"/>
      <c r="AU42" s="322"/>
      <c r="AV42" s="322"/>
      <c r="AW42" s="322"/>
      <c r="AX42" s="322"/>
      <c r="AY42" s="322"/>
    </row>
    <row r="43" spans="1:51" x14ac:dyDescent="0.2">
      <c r="A43" s="306">
        <v>28</v>
      </c>
      <c r="B43" s="306">
        <v>0</v>
      </c>
      <c r="D43" s="305" t="s">
        <v>434</v>
      </c>
      <c r="E43" s="276"/>
      <c r="F43" s="276"/>
      <c r="G43" s="307">
        <v>0.27</v>
      </c>
      <c r="H43" s="307">
        <v>0.3</v>
      </c>
      <c r="I43" s="306"/>
      <c r="J43" s="306"/>
      <c r="M43" s="275" t="s">
        <v>228</v>
      </c>
      <c r="N43" s="269">
        <v>1</v>
      </c>
      <c r="P43" s="329"/>
      <c r="Q43" s="275" t="s">
        <v>191</v>
      </c>
      <c r="R43" s="269">
        <v>1</v>
      </c>
      <c r="U43" s="275" t="s">
        <v>161</v>
      </c>
      <c r="V43" s="269">
        <v>1</v>
      </c>
      <c r="Y43" s="275" t="s">
        <v>269</v>
      </c>
      <c r="Z43" s="269">
        <v>1</v>
      </c>
      <c r="AC43" s="275" t="s">
        <v>269</v>
      </c>
      <c r="AD43" s="269">
        <v>1</v>
      </c>
      <c r="AG43" s="275" t="s">
        <v>316</v>
      </c>
      <c r="AH43" s="269">
        <v>1</v>
      </c>
      <c r="AK43" s="275" t="s">
        <v>345</v>
      </c>
      <c r="AL43" s="269">
        <v>1</v>
      </c>
      <c r="AO43" s="269" t="s">
        <v>486</v>
      </c>
      <c r="AS43" s="269" t="s">
        <v>486</v>
      </c>
      <c r="AW43" s="275" t="s">
        <v>363</v>
      </c>
      <c r="AX43" s="269">
        <v>1</v>
      </c>
      <c r="AY43" s="274"/>
    </row>
    <row r="44" spans="1:51" x14ac:dyDescent="0.2">
      <c r="A44" s="306">
        <v>29</v>
      </c>
      <c r="B44" s="306">
        <v>0</v>
      </c>
      <c r="D44" s="305" t="s">
        <v>435</v>
      </c>
      <c r="E44" s="276"/>
      <c r="F44" s="276"/>
      <c r="G44" s="307">
        <v>0.27</v>
      </c>
      <c r="H44" s="307">
        <v>0.3</v>
      </c>
      <c r="I44" s="306"/>
      <c r="J44" s="306"/>
      <c r="M44" s="287" t="s">
        <v>229</v>
      </c>
      <c r="N44" s="269">
        <v>2</v>
      </c>
      <c r="P44" s="329"/>
      <c r="Q44" s="288" t="s">
        <v>192</v>
      </c>
      <c r="R44" s="269">
        <v>2</v>
      </c>
      <c r="U44" s="289" t="s">
        <v>162</v>
      </c>
      <c r="V44" s="269">
        <v>2</v>
      </c>
      <c r="Y44" s="290" t="s">
        <v>270</v>
      </c>
      <c r="Z44" s="269">
        <v>2</v>
      </c>
      <c r="AC44" s="291" t="s">
        <v>270</v>
      </c>
      <c r="AD44" s="269">
        <v>2</v>
      </c>
      <c r="AG44" s="292" t="s">
        <v>317</v>
      </c>
      <c r="AH44" s="269">
        <v>2</v>
      </c>
      <c r="AK44" s="293" t="s">
        <v>346</v>
      </c>
      <c r="AL44" s="269">
        <v>2</v>
      </c>
      <c r="AW44" s="295" t="s">
        <v>364</v>
      </c>
      <c r="AX44" s="269">
        <v>2</v>
      </c>
      <c r="AY44" s="274"/>
    </row>
    <row r="45" spans="1:51" x14ac:dyDescent="0.2">
      <c r="A45" s="306">
        <v>30</v>
      </c>
      <c r="B45" s="306">
        <v>0</v>
      </c>
      <c r="D45" s="305" t="s">
        <v>436</v>
      </c>
      <c r="E45" s="276"/>
      <c r="F45" s="276"/>
      <c r="G45" s="307">
        <v>0.27</v>
      </c>
      <c r="H45" s="307">
        <v>0.3</v>
      </c>
      <c r="I45" s="306"/>
      <c r="J45" s="306"/>
      <c r="M45" s="287" t="s">
        <v>230</v>
      </c>
      <c r="N45" s="269">
        <v>3</v>
      </c>
      <c r="P45" s="329"/>
      <c r="Q45" s="288" t="s">
        <v>193</v>
      </c>
      <c r="R45" s="269">
        <v>3</v>
      </c>
      <c r="U45" s="289" t="s">
        <v>163</v>
      </c>
      <c r="V45" s="269">
        <v>3</v>
      </c>
      <c r="Y45" s="290" t="s">
        <v>271</v>
      </c>
      <c r="Z45" s="269">
        <v>3</v>
      </c>
      <c r="AC45" s="291" t="s">
        <v>271</v>
      </c>
      <c r="AD45" s="269">
        <v>3</v>
      </c>
      <c r="AG45" s="292" t="s">
        <v>318</v>
      </c>
      <c r="AH45" s="269">
        <v>3</v>
      </c>
      <c r="AK45" s="293" t="s">
        <v>318</v>
      </c>
      <c r="AL45" s="269">
        <v>3</v>
      </c>
      <c r="AW45" s="295" t="s">
        <v>327</v>
      </c>
      <c r="AX45" s="269">
        <v>3</v>
      </c>
      <c r="AY45" s="274"/>
    </row>
    <row r="46" spans="1:51" x14ac:dyDescent="0.2">
      <c r="A46" s="306">
        <v>31</v>
      </c>
      <c r="B46" s="306">
        <v>0</v>
      </c>
      <c r="D46" s="305" t="s">
        <v>437</v>
      </c>
      <c r="E46" s="276"/>
      <c r="F46" s="276"/>
      <c r="G46" s="307">
        <v>0.27</v>
      </c>
      <c r="H46" s="307">
        <v>0.3</v>
      </c>
      <c r="I46" s="306"/>
      <c r="J46" s="306"/>
      <c r="M46" s="287" t="s">
        <v>170</v>
      </c>
      <c r="N46" s="269">
        <v>4</v>
      </c>
      <c r="P46" s="329"/>
      <c r="Q46" s="288" t="s">
        <v>164</v>
      </c>
      <c r="R46" s="269">
        <v>4</v>
      </c>
      <c r="U46" s="289" t="s">
        <v>164</v>
      </c>
      <c r="V46" s="269">
        <v>4</v>
      </c>
      <c r="Y46" s="290" t="s">
        <v>272</v>
      </c>
      <c r="Z46" s="269">
        <v>4</v>
      </c>
      <c r="AC46" s="291" t="s">
        <v>273</v>
      </c>
      <c r="AD46" s="269">
        <v>4</v>
      </c>
      <c r="AG46" s="292" t="s">
        <v>271</v>
      </c>
      <c r="AH46" s="269">
        <v>4</v>
      </c>
      <c r="AK46" s="293" t="s">
        <v>347</v>
      </c>
      <c r="AL46" s="269">
        <v>4</v>
      </c>
      <c r="AW46" s="295" t="s">
        <v>324</v>
      </c>
      <c r="AX46" s="269">
        <v>4</v>
      </c>
      <c r="AY46" s="274"/>
    </row>
    <row r="47" spans="1:51" x14ac:dyDescent="0.2">
      <c r="A47" s="306">
        <v>32</v>
      </c>
      <c r="B47" s="306">
        <v>0</v>
      </c>
      <c r="D47" s="327" t="s">
        <v>453</v>
      </c>
      <c r="E47" s="276"/>
      <c r="F47" s="276"/>
      <c r="G47" s="306"/>
      <c r="H47" s="306"/>
      <c r="I47" s="306"/>
      <c r="J47" s="306"/>
      <c r="M47" s="287" t="s">
        <v>163</v>
      </c>
      <c r="N47" s="269">
        <v>5</v>
      </c>
      <c r="P47" s="329"/>
      <c r="Q47" s="288" t="s">
        <v>163</v>
      </c>
      <c r="R47" s="269">
        <v>5</v>
      </c>
      <c r="U47" s="289" t="s">
        <v>165</v>
      </c>
      <c r="V47" s="269">
        <v>5</v>
      </c>
      <c r="Y47" s="290" t="s">
        <v>273</v>
      </c>
      <c r="Z47" s="269">
        <v>5</v>
      </c>
      <c r="AC47" s="291" t="s">
        <v>272</v>
      </c>
      <c r="AD47" s="269">
        <v>5</v>
      </c>
      <c r="AG47" s="292" t="s">
        <v>319</v>
      </c>
      <c r="AH47" s="269">
        <v>5</v>
      </c>
      <c r="AK47" s="293" t="s">
        <v>348</v>
      </c>
      <c r="AL47" s="269">
        <v>5</v>
      </c>
      <c r="AW47" s="295" t="s">
        <v>365</v>
      </c>
      <c r="AX47" s="269">
        <v>5</v>
      </c>
      <c r="AY47" s="274"/>
    </row>
    <row r="48" spans="1:51" x14ac:dyDescent="0.2">
      <c r="A48" s="306">
        <v>33</v>
      </c>
      <c r="B48" s="306">
        <v>0</v>
      </c>
      <c r="D48" s="305" t="s">
        <v>438</v>
      </c>
      <c r="E48" s="330"/>
      <c r="F48" s="330"/>
      <c r="G48" s="306"/>
      <c r="H48" s="307">
        <v>0.2</v>
      </c>
      <c r="I48" s="306"/>
      <c r="J48" s="306"/>
      <c r="M48" s="287" t="s">
        <v>231</v>
      </c>
      <c r="N48" s="269">
        <v>6</v>
      </c>
      <c r="P48" s="329"/>
      <c r="Q48" s="288" t="s">
        <v>194</v>
      </c>
      <c r="R48" s="269">
        <v>6</v>
      </c>
      <c r="U48" s="289" t="s">
        <v>166</v>
      </c>
      <c r="V48" s="269">
        <v>6</v>
      </c>
      <c r="Y48" s="290" t="s">
        <v>274</v>
      </c>
      <c r="Z48" s="269">
        <v>6</v>
      </c>
      <c r="AC48" s="291" t="s">
        <v>274</v>
      </c>
      <c r="AD48" s="269">
        <v>6</v>
      </c>
      <c r="AG48" s="292" t="s">
        <v>239</v>
      </c>
      <c r="AH48" s="269">
        <v>6</v>
      </c>
      <c r="AK48" s="293" t="s">
        <v>239</v>
      </c>
      <c r="AL48" s="269">
        <v>6</v>
      </c>
      <c r="AW48" s="295" t="s">
        <v>366</v>
      </c>
      <c r="AX48" s="269">
        <v>6</v>
      </c>
      <c r="AY48" s="274"/>
    </row>
    <row r="49" spans="1:51" x14ac:dyDescent="0.2">
      <c r="A49" s="306">
        <v>34</v>
      </c>
      <c r="B49" s="306">
        <v>0</v>
      </c>
      <c r="D49" s="305" t="s">
        <v>439</v>
      </c>
      <c r="E49" s="276"/>
      <c r="F49" s="276"/>
      <c r="G49" s="306"/>
      <c r="H49" s="307">
        <v>0.2</v>
      </c>
      <c r="I49" s="306"/>
      <c r="J49" s="306"/>
      <c r="M49" s="287" t="s">
        <v>232</v>
      </c>
      <c r="N49" s="269">
        <v>7</v>
      </c>
      <c r="P49" s="329"/>
      <c r="Q49" s="288" t="s">
        <v>195</v>
      </c>
      <c r="R49" s="269">
        <v>7</v>
      </c>
      <c r="U49" s="289" t="s">
        <v>167</v>
      </c>
      <c r="V49" s="269">
        <v>7</v>
      </c>
      <c r="Y49" s="290" t="s">
        <v>509</v>
      </c>
      <c r="Z49" s="269">
        <v>7</v>
      </c>
      <c r="AC49" s="291" t="s">
        <v>509</v>
      </c>
      <c r="AD49" s="269">
        <v>7</v>
      </c>
      <c r="AG49" s="292" t="s">
        <v>320</v>
      </c>
      <c r="AH49" s="269">
        <v>7</v>
      </c>
      <c r="AK49" s="293" t="s">
        <v>349</v>
      </c>
      <c r="AL49" s="269">
        <v>7</v>
      </c>
      <c r="AW49" s="295" t="s">
        <v>367</v>
      </c>
      <c r="AX49" s="269">
        <v>7</v>
      </c>
      <c r="AY49" s="274"/>
    </row>
    <row r="50" spans="1:51" x14ac:dyDescent="0.2">
      <c r="A50" s="306">
        <v>35</v>
      </c>
      <c r="B50" s="306">
        <v>0</v>
      </c>
      <c r="D50" s="305" t="s">
        <v>440</v>
      </c>
      <c r="E50" s="276"/>
      <c r="F50" s="276"/>
      <c r="G50" s="306"/>
      <c r="H50" s="307">
        <v>0.2</v>
      </c>
      <c r="I50" s="306"/>
      <c r="J50" s="306"/>
      <c r="M50" s="287" t="s">
        <v>233</v>
      </c>
      <c r="N50" s="269">
        <v>8</v>
      </c>
      <c r="P50" s="329"/>
      <c r="Q50" s="288" t="s">
        <v>196</v>
      </c>
      <c r="R50" s="269">
        <v>8</v>
      </c>
      <c r="U50" s="289" t="s">
        <v>168</v>
      </c>
      <c r="V50" s="269">
        <v>8</v>
      </c>
      <c r="Y50" s="290" t="s">
        <v>275</v>
      </c>
      <c r="Z50" s="269">
        <v>8</v>
      </c>
      <c r="AC50" s="291" t="s">
        <v>287</v>
      </c>
      <c r="AD50" s="269">
        <v>8</v>
      </c>
      <c r="AG50" s="292" t="s">
        <v>321</v>
      </c>
      <c r="AH50" s="269">
        <v>8</v>
      </c>
      <c r="AK50" s="293" t="s">
        <v>350</v>
      </c>
      <c r="AL50" s="269">
        <v>8</v>
      </c>
      <c r="AW50" s="295" t="s">
        <v>368</v>
      </c>
      <c r="AX50" s="269">
        <v>8</v>
      </c>
      <c r="AY50" s="274"/>
    </row>
    <row r="51" spans="1:51" x14ac:dyDescent="0.2">
      <c r="A51" s="306">
        <v>36</v>
      </c>
      <c r="B51" s="306">
        <v>0</v>
      </c>
      <c r="D51" s="305" t="s">
        <v>441</v>
      </c>
      <c r="E51" s="276"/>
      <c r="F51" s="276"/>
      <c r="G51" s="306"/>
      <c r="H51" s="307">
        <v>0.2</v>
      </c>
      <c r="I51" s="306"/>
      <c r="J51" s="306"/>
      <c r="M51" s="287" t="s">
        <v>234</v>
      </c>
      <c r="N51" s="269">
        <v>9</v>
      </c>
      <c r="P51" s="329"/>
      <c r="Q51" s="288" t="s">
        <v>197</v>
      </c>
      <c r="R51" s="269">
        <v>9</v>
      </c>
      <c r="U51" s="289" t="s">
        <v>169</v>
      </c>
      <c r="V51" s="269">
        <v>9</v>
      </c>
      <c r="Y51" s="290" t="s">
        <v>276</v>
      </c>
      <c r="Z51" s="269">
        <v>9</v>
      </c>
      <c r="AC51" s="291" t="s">
        <v>275</v>
      </c>
      <c r="AD51" s="269">
        <v>9</v>
      </c>
      <c r="AG51" s="292" t="s">
        <v>277</v>
      </c>
      <c r="AH51" s="269">
        <v>9</v>
      </c>
      <c r="AK51" s="293" t="s">
        <v>323</v>
      </c>
      <c r="AL51" s="269">
        <v>9</v>
      </c>
      <c r="AY51" s="274"/>
    </row>
    <row r="52" spans="1:51" x14ac:dyDescent="0.2">
      <c r="A52" s="306">
        <v>37</v>
      </c>
      <c r="B52" s="306">
        <v>0</v>
      </c>
      <c r="D52" s="305" t="s">
        <v>442</v>
      </c>
      <c r="E52" s="276"/>
      <c r="F52" s="276"/>
      <c r="G52" s="306"/>
      <c r="H52" s="307">
        <v>0.2</v>
      </c>
      <c r="I52" s="306"/>
      <c r="J52" s="306"/>
      <c r="M52" s="287" t="s">
        <v>235</v>
      </c>
      <c r="N52" s="269">
        <v>10</v>
      </c>
      <c r="P52" s="329"/>
      <c r="Q52" s="288" t="s">
        <v>198</v>
      </c>
      <c r="R52" s="269">
        <v>10</v>
      </c>
      <c r="U52" s="289" t="s">
        <v>170</v>
      </c>
      <c r="V52" s="269">
        <v>10</v>
      </c>
      <c r="Y52" s="290" t="s">
        <v>277</v>
      </c>
      <c r="Z52" s="269">
        <v>10</v>
      </c>
      <c r="AC52" s="291" t="s">
        <v>277</v>
      </c>
      <c r="AD52" s="269">
        <v>10</v>
      </c>
      <c r="AG52" s="292" t="s">
        <v>322</v>
      </c>
      <c r="AH52" s="269">
        <v>10</v>
      </c>
      <c r="AK52" s="293" t="s">
        <v>271</v>
      </c>
      <c r="AL52" s="269">
        <v>10</v>
      </c>
    </row>
    <row r="53" spans="1:51" x14ac:dyDescent="0.2">
      <c r="A53" s="306">
        <v>38</v>
      </c>
      <c r="B53" s="306">
        <v>0</v>
      </c>
      <c r="D53" s="305" t="s">
        <v>443</v>
      </c>
      <c r="E53" s="276"/>
      <c r="F53" s="276"/>
      <c r="G53" s="306"/>
      <c r="H53" s="307">
        <v>0.2</v>
      </c>
      <c r="I53" s="306"/>
      <c r="J53" s="306"/>
      <c r="M53" s="287" t="s">
        <v>236</v>
      </c>
      <c r="N53" s="269">
        <v>11</v>
      </c>
      <c r="P53" s="329"/>
      <c r="Q53" s="288" t="s">
        <v>166</v>
      </c>
      <c r="R53" s="269">
        <v>11</v>
      </c>
      <c r="U53" s="289" t="s">
        <v>171</v>
      </c>
      <c r="V53" s="269">
        <v>11</v>
      </c>
      <c r="Y53" s="290" t="s">
        <v>278</v>
      </c>
      <c r="Z53" s="269">
        <v>11</v>
      </c>
      <c r="AC53" s="291" t="s">
        <v>276</v>
      </c>
      <c r="AD53" s="269">
        <v>11</v>
      </c>
      <c r="AG53" s="292" t="s">
        <v>323</v>
      </c>
      <c r="AH53" s="269">
        <v>11</v>
      </c>
      <c r="AK53" s="293" t="s">
        <v>324</v>
      </c>
      <c r="AL53" s="269">
        <v>11</v>
      </c>
    </row>
    <row r="54" spans="1:51" x14ac:dyDescent="0.2">
      <c r="A54" s="306">
        <v>39</v>
      </c>
      <c r="B54" s="306">
        <v>0</v>
      </c>
      <c r="D54" s="305" t="s">
        <v>444</v>
      </c>
      <c r="E54" s="276"/>
      <c r="F54" s="276"/>
      <c r="G54" s="306"/>
      <c r="H54" s="307">
        <v>0.2</v>
      </c>
      <c r="I54" s="306"/>
      <c r="J54" s="306"/>
      <c r="M54" s="287" t="s">
        <v>198</v>
      </c>
      <c r="N54" s="269">
        <v>12</v>
      </c>
      <c r="P54" s="329"/>
      <c r="Q54" s="288" t="s">
        <v>199</v>
      </c>
      <c r="R54" s="269">
        <v>12</v>
      </c>
      <c r="U54" s="289" t="s">
        <v>172</v>
      </c>
      <c r="V54" s="269">
        <v>12</v>
      </c>
      <c r="Y54" s="290" t="s">
        <v>279</v>
      </c>
      <c r="Z54" s="269">
        <v>12</v>
      </c>
      <c r="AC54" s="291" t="s">
        <v>278</v>
      </c>
      <c r="AD54" s="269">
        <v>12</v>
      </c>
      <c r="AG54" s="292" t="s">
        <v>324</v>
      </c>
      <c r="AH54" s="269">
        <v>12</v>
      </c>
      <c r="AK54" s="293" t="s">
        <v>320</v>
      </c>
      <c r="AL54" s="269">
        <v>12</v>
      </c>
    </row>
    <row r="55" spans="1:51" x14ac:dyDescent="0.2">
      <c r="A55" s="306">
        <v>40</v>
      </c>
      <c r="B55" s="306">
        <v>0</v>
      </c>
      <c r="D55" s="305"/>
      <c r="E55" s="276"/>
      <c r="F55" s="276"/>
      <c r="M55" s="287" t="s">
        <v>168</v>
      </c>
      <c r="N55" s="269">
        <v>13</v>
      </c>
      <c r="P55" s="329"/>
      <c r="Q55" s="288" t="s">
        <v>200</v>
      </c>
      <c r="R55" s="269">
        <v>13</v>
      </c>
      <c r="U55" s="289" t="s">
        <v>173</v>
      </c>
      <c r="V55" s="269">
        <v>13</v>
      </c>
      <c r="Y55" s="290" t="s">
        <v>280</v>
      </c>
      <c r="Z55" s="269">
        <v>13</v>
      </c>
      <c r="AC55" s="291" t="s">
        <v>280</v>
      </c>
      <c r="AD55" s="269">
        <v>13</v>
      </c>
      <c r="AG55" s="292" t="s">
        <v>325</v>
      </c>
      <c r="AH55" s="269">
        <v>13</v>
      </c>
      <c r="AK55" s="293" t="s">
        <v>328</v>
      </c>
      <c r="AL55" s="269">
        <v>13</v>
      </c>
    </row>
    <row r="56" spans="1:51" x14ac:dyDescent="0.2">
      <c r="A56" s="306">
        <v>41</v>
      </c>
      <c r="B56" s="306">
        <v>0</v>
      </c>
      <c r="M56" s="287" t="s">
        <v>201</v>
      </c>
      <c r="N56" s="269">
        <v>14</v>
      </c>
      <c r="P56" s="329"/>
      <c r="Q56" s="288" t="s">
        <v>201</v>
      </c>
      <c r="R56" s="269">
        <v>14</v>
      </c>
      <c r="U56" s="289" t="s">
        <v>174</v>
      </c>
      <c r="V56" s="269">
        <v>14</v>
      </c>
      <c r="Y56" s="290" t="s">
        <v>236</v>
      </c>
      <c r="Z56" s="269">
        <v>14</v>
      </c>
      <c r="AC56" s="291" t="s">
        <v>236</v>
      </c>
      <c r="AD56" s="269">
        <v>14</v>
      </c>
      <c r="AG56" s="292" t="s">
        <v>326</v>
      </c>
      <c r="AH56" s="269">
        <v>14</v>
      </c>
      <c r="AK56" s="293" t="s">
        <v>351</v>
      </c>
      <c r="AL56" s="269">
        <v>14</v>
      </c>
    </row>
    <row r="57" spans="1:51" x14ac:dyDescent="0.2">
      <c r="A57" s="306">
        <v>42</v>
      </c>
      <c r="B57" s="306">
        <v>0</v>
      </c>
      <c r="M57" s="287" t="s">
        <v>237</v>
      </c>
      <c r="N57" s="269">
        <v>15</v>
      </c>
      <c r="P57" s="329"/>
      <c r="Q57" s="288" t="s">
        <v>202</v>
      </c>
      <c r="R57" s="269">
        <v>15</v>
      </c>
      <c r="U57" s="289" t="s">
        <v>175</v>
      </c>
      <c r="V57" s="269">
        <v>15</v>
      </c>
      <c r="Y57" s="290" t="s">
        <v>281</v>
      </c>
      <c r="Z57" s="269">
        <v>15</v>
      </c>
      <c r="AC57" s="291" t="s">
        <v>510</v>
      </c>
      <c r="AD57" s="269">
        <v>15</v>
      </c>
      <c r="AG57" s="292" t="s">
        <v>327</v>
      </c>
      <c r="AH57" s="269">
        <v>15</v>
      </c>
      <c r="AK57" s="293" t="s">
        <v>236</v>
      </c>
      <c r="AL57" s="269">
        <v>15</v>
      </c>
    </row>
    <row r="58" spans="1:51" x14ac:dyDescent="0.2">
      <c r="A58" s="306">
        <v>43</v>
      </c>
      <c r="B58" s="306">
        <v>0</v>
      </c>
      <c r="M58" s="287" t="s">
        <v>238</v>
      </c>
      <c r="N58" s="269">
        <v>16</v>
      </c>
      <c r="P58" s="329"/>
      <c r="Q58" s="288" t="s">
        <v>203</v>
      </c>
      <c r="R58" s="269">
        <v>16</v>
      </c>
      <c r="V58" s="269"/>
      <c r="Y58" s="290" t="s">
        <v>282</v>
      </c>
      <c r="Z58" s="269">
        <v>16</v>
      </c>
      <c r="AC58" s="291" t="s">
        <v>282</v>
      </c>
      <c r="AD58" s="269">
        <v>16</v>
      </c>
      <c r="AG58" s="292" t="s">
        <v>236</v>
      </c>
      <c r="AH58" s="269">
        <v>16</v>
      </c>
      <c r="AK58" s="293" t="s">
        <v>352</v>
      </c>
      <c r="AL58" s="269">
        <v>16</v>
      </c>
    </row>
    <row r="59" spans="1:51" x14ac:dyDescent="0.2">
      <c r="A59" s="306">
        <v>44</v>
      </c>
      <c r="B59" s="306">
        <v>0</v>
      </c>
      <c r="M59" s="287" t="s">
        <v>239</v>
      </c>
      <c r="N59" s="269">
        <v>17</v>
      </c>
      <c r="P59" s="329"/>
      <c r="Q59" s="288" t="s">
        <v>204</v>
      </c>
      <c r="R59" s="269">
        <v>17</v>
      </c>
      <c r="V59" s="269"/>
      <c r="Y59" s="290" t="s">
        <v>283</v>
      </c>
      <c r="Z59" s="269">
        <v>17</v>
      </c>
      <c r="AC59" s="291" t="s">
        <v>283</v>
      </c>
      <c r="AD59" s="269">
        <v>17</v>
      </c>
      <c r="AG59" s="292" t="s">
        <v>328</v>
      </c>
      <c r="AH59" s="269">
        <v>17</v>
      </c>
      <c r="AK59" s="293" t="s">
        <v>329</v>
      </c>
      <c r="AL59" s="269">
        <v>17</v>
      </c>
    </row>
    <row r="60" spans="1:51" x14ac:dyDescent="0.2">
      <c r="A60" s="306">
        <v>45</v>
      </c>
      <c r="B60" s="306">
        <v>0</v>
      </c>
      <c r="M60" s="287" t="s">
        <v>240</v>
      </c>
      <c r="N60" s="269">
        <v>18</v>
      </c>
      <c r="P60" s="329"/>
      <c r="Q60" s="288" t="s">
        <v>205</v>
      </c>
      <c r="R60" s="269">
        <v>18</v>
      </c>
      <c r="V60" s="269"/>
      <c r="Y60" s="290" t="s">
        <v>284</v>
      </c>
      <c r="Z60" s="269">
        <v>18</v>
      </c>
      <c r="AC60" s="291" t="s">
        <v>284</v>
      </c>
      <c r="AD60" s="269">
        <v>18</v>
      </c>
      <c r="AG60" s="292" t="s">
        <v>329</v>
      </c>
      <c r="AH60" s="269">
        <v>18</v>
      </c>
      <c r="AK60" s="293" t="s">
        <v>330</v>
      </c>
      <c r="AL60" s="269">
        <v>18</v>
      </c>
    </row>
    <row r="61" spans="1:51" x14ac:dyDescent="0.2">
      <c r="A61" s="306">
        <v>46</v>
      </c>
      <c r="B61" s="306">
        <v>0</v>
      </c>
      <c r="M61" s="316"/>
      <c r="N61" s="269">
        <v>19</v>
      </c>
      <c r="P61" s="329"/>
      <c r="Q61" s="288" t="s">
        <v>206</v>
      </c>
      <c r="R61" s="269">
        <v>19</v>
      </c>
      <c r="V61" s="269"/>
      <c r="Y61" s="290" t="s">
        <v>285</v>
      </c>
      <c r="Z61" s="269">
        <v>19</v>
      </c>
      <c r="AC61" s="291" t="s">
        <v>285</v>
      </c>
      <c r="AD61" s="269">
        <v>19</v>
      </c>
      <c r="AG61" s="292" t="s">
        <v>330</v>
      </c>
      <c r="AH61" s="269">
        <v>19</v>
      </c>
    </row>
    <row r="62" spans="1:51" x14ac:dyDescent="0.2">
      <c r="A62" s="306">
        <v>47</v>
      </c>
      <c r="B62" s="306">
        <v>0</v>
      </c>
      <c r="P62" s="329"/>
      <c r="Q62" s="288" t="s">
        <v>207</v>
      </c>
      <c r="R62" s="269">
        <v>20</v>
      </c>
      <c r="V62" s="269"/>
      <c r="Y62" s="290" t="s">
        <v>286</v>
      </c>
      <c r="Z62" s="269">
        <v>20</v>
      </c>
      <c r="AC62" s="291" t="s">
        <v>286</v>
      </c>
      <c r="AD62" s="269">
        <v>20</v>
      </c>
      <c r="AG62" s="292" t="s">
        <v>331</v>
      </c>
      <c r="AH62" s="269">
        <v>20</v>
      </c>
    </row>
    <row r="63" spans="1:51" x14ac:dyDescent="0.2">
      <c r="A63" s="306">
        <v>48</v>
      </c>
      <c r="B63" s="306">
        <v>0</v>
      </c>
      <c r="P63" s="329"/>
      <c r="V63" s="269"/>
      <c r="AC63" s="311"/>
      <c r="AD63" s="269">
        <v>21</v>
      </c>
      <c r="AG63" s="292" t="s">
        <v>332</v>
      </c>
      <c r="AH63" s="269">
        <v>21</v>
      </c>
    </row>
    <row r="64" spans="1:51" x14ac:dyDescent="0.2">
      <c r="A64" s="306">
        <v>49</v>
      </c>
      <c r="B64" s="306">
        <v>0</v>
      </c>
      <c r="P64" s="329"/>
      <c r="V64" s="269"/>
      <c r="AG64" s="292" t="s">
        <v>333</v>
      </c>
      <c r="AH64" s="269">
        <v>22</v>
      </c>
    </row>
    <row r="65" spans="1:22" x14ac:dyDescent="0.2">
      <c r="A65" s="306">
        <v>50</v>
      </c>
      <c r="B65" s="306">
        <v>0</v>
      </c>
      <c r="P65" s="329"/>
      <c r="V65" s="269"/>
    </row>
    <row r="66" spans="1:22" x14ac:dyDescent="0.2">
      <c r="A66" s="306">
        <v>51</v>
      </c>
      <c r="B66" s="306">
        <v>0</v>
      </c>
      <c r="V66" s="269"/>
    </row>
    <row r="67" spans="1:22" x14ac:dyDescent="0.2">
      <c r="A67" s="306">
        <v>52</v>
      </c>
      <c r="B67" s="306">
        <v>0</v>
      </c>
      <c r="V67" s="269"/>
    </row>
    <row r="68" spans="1:22" x14ac:dyDescent="0.2">
      <c r="A68" s="306">
        <v>53</v>
      </c>
      <c r="B68" s="306">
        <v>0</v>
      </c>
      <c r="V68" s="269"/>
    </row>
    <row r="69" spans="1:22" x14ac:dyDescent="0.2">
      <c r="A69" s="306">
        <v>54</v>
      </c>
      <c r="B69" s="306">
        <v>0</v>
      </c>
      <c r="V69" s="269"/>
    </row>
    <row r="70" spans="1:22" x14ac:dyDescent="0.2">
      <c r="A70" s="306">
        <v>55</v>
      </c>
      <c r="B70" s="306">
        <v>0</v>
      </c>
      <c r="V70" s="269"/>
    </row>
    <row r="71" spans="1:22" x14ac:dyDescent="0.2">
      <c r="A71" s="306">
        <v>56</v>
      </c>
      <c r="B71" s="306">
        <v>0</v>
      </c>
    </row>
    <row r="72" spans="1:22" x14ac:dyDescent="0.2">
      <c r="A72" s="306">
        <v>57</v>
      </c>
      <c r="B72" s="306">
        <v>0</v>
      </c>
    </row>
    <row r="73" spans="1:22" x14ac:dyDescent="0.2">
      <c r="A73" s="306">
        <v>58</v>
      </c>
      <c r="B73" s="306">
        <v>0</v>
      </c>
    </row>
    <row r="74" spans="1:22" x14ac:dyDescent="0.2">
      <c r="A74" s="306">
        <v>59</v>
      </c>
      <c r="B74" s="306">
        <v>0</v>
      </c>
    </row>
    <row r="75" spans="1:22" x14ac:dyDescent="0.2">
      <c r="A75" s="306">
        <v>60</v>
      </c>
      <c r="B75" s="306">
        <v>0</v>
      </c>
    </row>
    <row r="76" spans="1:22" x14ac:dyDescent="0.2">
      <c r="A76" s="306">
        <v>61</v>
      </c>
      <c r="B76" s="306">
        <v>1</v>
      </c>
    </row>
    <row r="77" spans="1:22" x14ac:dyDescent="0.2">
      <c r="A77" s="306">
        <v>62</v>
      </c>
      <c r="B77" s="306">
        <v>1</v>
      </c>
    </row>
    <row r="78" spans="1:22" x14ac:dyDescent="0.2">
      <c r="A78" s="306">
        <v>63</v>
      </c>
      <c r="B78" s="306">
        <v>2</v>
      </c>
    </row>
    <row r="79" spans="1:22" x14ac:dyDescent="0.2">
      <c r="A79" s="306">
        <v>64</v>
      </c>
      <c r="B79" s="306">
        <v>2</v>
      </c>
    </row>
    <row r="80" spans="1:22" x14ac:dyDescent="0.2">
      <c r="A80" s="306">
        <v>65</v>
      </c>
      <c r="B80" s="306">
        <v>3</v>
      </c>
    </row>
    <row r="81" spans="1:16" x14ac:dyDescent="0.2">
      <c r="A81" s="306">
        <v>66</v>
      </c>
      <c r="B81" s="306">
        <v>3</v>
      </c>
    </row>
    <row r="82" spans="1:16" x14ac:dyDescent="0.2">
      <c r="A82" s="306">
        <v>67</v>
      </c>
      <c r="B82" s="306">
        <v>4</v>
      </c>
      <c r="P82" s="329"/>
    </row>
    <row r="83" spans="1:16" x14ac:dyDescent="0.2">
      <c r="A83" s="306">
        <v>68</v>
      </c>
      <c r="B83" s="306">
        <v>4</v>
      </c>
      <c r="P83" s="329"/>
    </row>
    <row r="84" spans="1:16" x14ac:dyDescent="0.2">
      <c r="A84" s="306">
        <v>69</v>
      </c>
      <c r="B84" s="306">
        <v>5</v>
      </c>
      <c r="P84" s="329"/>
    </row>
    <row r="85" spans="1:16" x14ac:dyDescent="0.2">
      <c r="A85" s="306">
        <v>70</v>
      </c>
      <c r="B85" s="306">
        <v>5</v>
      </c>
      <c r="P85" s="329"/>
    </row>
    <row r="86" spans="1:16" x14ac:dyDescent="0.2">
      <c r="A86" s="306">
        <v>71</v>
      </c>
      <c r="B86" s="306">
        <v>6</v>
      </c>
      <c r="P86" s="329"/>
    </row>
    <row r="87" spans="1:16" x14ac:dyDescent="0.2">
      <c r="A87" s="306">
        <v>72</v>
      </c>
      <c r="B87" s="306">
        <v>7</v>
      </c>
      <c r="P87" s="329"/>
    </row>
    <row r="88" spans="1:16" x14ac:dyDescent="0.2">
      <c r="A88" s="306">
        <v>73</v>
      </c>
      <c r="B88" s="306">
        <v>8</v>
      </c>
      <c r="P88" s="329"/>
    </row>
    <row r="89" spans="1:16" x14ac:dyDescent="0.2">
      <c r="A89" s="306">
        <v>74</v>
      </c>
      <c r="B89" s="306">
        <v>9</v>
      </c>
      <c r="P89" s="329"/>
    </row>
    <row r="90" spans="1:16" x14ac:dyDescent="0.2">
      <c r="A90" s="306">
        <v>75</v>
      </c>
      <c r="B90" s="306">
        <v>10</v>
      </c>
      <c r="P90" s="329"/>
    </row>
    <row r="91" spans="1:16" x14ac:dyDescent="0.2">
      <c r="A91" s="306">
        <v>76</v>
      </c>
      <c r="B91" s="306">
        <v>11</v>
      </c>
      <c r="P91" s="329"/>
    </row>
    <row r="92" spans="1:16" x14ac:dyDescent="0.2">
      <c r="A92" s="306">
        <v>77</v>
      </c>
      <c r="B92" s="306">
        <v>12</v>
      </c>
      <c r="P92" s="329"/>
    </row>
    <row r="93" spans="1:16" x14ac:dyDescent="0.2">
      <c r="A93" s="306">
        <v>78</v>
      </c>
      <c r="B93" s="306">
        <v>13</v>
      </c>
      <c r="P93" s="329"/>
    </row>
    <row r="94" spans="1:16" x14ac:dyDescent="0.2">
      <c r="A94" s="306">
        <v>79</v>
      </c>
      <c r="B94" s="306">
        <v>14</v>
      </c>
    </row>
    <row r="95" spans="1:16" x14ac:dyDescent="0.2">
      <c r="A95" s="306">
        <v>80</v>
      </c>
      <c r="B95" s="306">
        <v>15</v>
      </c>
    </row>
    <row r="96" spans="1:16" x14ac:dyDescent="0.2">
      <c r="A96" s="306">
        <v>81</v>
      </c>
      <c r="B96" s="306">
        <v>16</v>
      </c>
    </row>
    <row r="97" spans="1:2" x14ac:dyDescent="0.2">
      <c r="A97" s="306">
        <v>82</v>
      </c>
      <c r="B97" s="306">
        <v>17</v>
      </c>
    </row>
    <row r="98" spans="1:2" x14ac:dyDescent="0.2">
      <c r="A98" s="306">
        <v>83</v>
      </c>
      <c r="B98" s="306">
        <v>18</v>
      </c>
    </row>
    <row r="99" spans="1:2" x14ac:dyDescent="0.2">
      <c r="A99" s="306">
        <v>84</v>
      </c>
      <c r="B99" s="306">
        <v>19</v>
      </c>
    </row>
    <row r="100" spans="1:2" x14ac:dyDescent="0.2">
      <c r="A100" s="306">
        <v>85</v>
      </c>
      <c r="B100" s="306">
        <v>20</v>
      </c>
    </row>
    <row r="101" spans="1:2" x14ac:dyDescent="0.2">
      <c r="A101" s="306">
        <v>86</v>
      </c>
      <c r="B101" s="306">
        <v>21</v>
      </c>
    </row>
    <row r="102" spans="1:2" x14ac:dyDescent="0.2">
      <c r="A102" s="306">
        <v>87</v>
      </c>
      <c r="B102" s="306">
        <v>22</v>
      </c>
    </row>
    <row r="103" spans="1:2" x14ac:dyDescent="0.2">
      <c r="A103" s="306">
        <v>88</v>
      </c>
      <c r="B103" s="306">
        <v>23</v>
      </c>
    </row>
    <row r="104" spans="1:2" x14ac:dyDescent="0.2">
      <c r="A104" s="306">
        <v>89</v>
      </c>
      <c r="B104" s="306">
        <v>24</v>
      </c>
    </row>
    <row r="105" spans="1:2" x14ac:dyDescent="0.2">
      <c r="A105" s="306">
        <v>90</v>
      </c>
      <c r="B105" s="306">
        <v>25</v>
      </c>
    </row>
    <row r="106" spans="1:2" x14ac:dyDescent="0.2">
      <c r="A106" s="306">
        <v>91</v>
      </c>
      <c r="B106" s="306">
        <v>26</v>
      </c>
    </row>
    <row r="107" spans="1:2" x14ac:dyDescent="0.2">
      <c r="A107" s="306">
        <v>92</v>
      </c>
      <c r="B107" s="306">
        <v>27</v>
      </c>
    </row>
    <row r="108" spans="1:2" x14ac:dyDescent="0.2">
      <c r="A108" s="306">
        <v>93</v>
      </c>
      <c r="B108" s="306">
        <v>28</v>
      </c>
    </row>
    <row r="109" spans="1:2" x14ac:dyDescent="0.2">
      <c r="A109" s="306">
        <v>94</v>
      </c>
      <c r="B109" s="306">
        <v>29</v>
      </c>
    </row>
    <row r="110" spans="1:2" x14ac:dyDescent="0.2">
      <c r="A110" s="306">
        <v>95</v>
      </c>
      <c r="B110" s="306">
        <v>30</v>
      </c>
    </row>
    <row r="111" spans="1:2" x14ac:dyDescent="0.2">
      <c r="A111" s="306">
        <v>96</v>
      </c>
      <c r="B111" s="306">
        <v>31</v>
      </c>
    </row>
    <row r="112" spans="1:2" x14ac:dyDescent="0.2">
      <c r="A112" s="306">
        <v>97</v>
      </c>
      <c r="B112" s="306">
        <v>32</v>
      </c>
    </row>
    <row r="113" spans="1:2" x14ac:dyDescent="0.2">
      <c r="A113" s="306">
        <v>98</v>
      </c>
      <c r="B113" s="306">
        <v>33</v>
      </c>
    </row>
    <row r="114" spans="1:2" x14ac:dyDescent="0.2">
      <c r="A114" s="306">
        <v>99</v>
      </c>
      <c r="B114" s="306">
        <v>34</v>
      </c>
    </row>
    <row r="115" spans="1:2" x14ac:dyDescent="0.2">
      <c r="A115" s="306">
        <v>100</v>
      </c>
      <c r="B115" s="306">
        <v>35</v>
      </c>
    </row>
    <row r="116" spans="1:2" x14ac:dyDescent="0.2">
      <c r="A116" s="306">
        <v>101</v>
      </c>
      <c r="B116" s="306">
        <v>36</v>
      </c>
    </row>
    <row r="117" spans="1:2" x14ac:dyDescent="0.2">
      <c r="A117" s="306">
        <v>102</v>
      </c>
      <c r="B117" s="306">
        <v>37</v>
      </c>
    </row>
    <row r="118" spans="1:2" x14ac:dyDescent="0.2">
      <c r="A118" s="306">
        <v>103</v>
      </c>
      <c r="B118" s="306">
        <v>38</v>
      </c>
    </row>
    <row r="119" spans="1:2" x14ac:dyDescent="0.2">
      <c r="A119" s="306">
        <v>104</v>
      </c>
      <c r="B119" s="306">
        <v>39</v>
      </c>
    </row>
    <row r="120" spans="1:2" x14ac:dyDescent="0.2">
      <c r="A120" s="306">
        <v>105</v>
      </c>
      <c r="B120" s="306">
        <v>40</v>
      </c>
    </row>
    <row r="121" spans="1:2" x14ac:dyDescent="0.2">
      <c r="A121" s="306">
        <v>106</v>
      </c>
      <c r="B121" s="306">
        <v>41</v>
      </c>
    </row>
    <row r="122" spans="1:2" x14ac:dyDescent="0.2">
      <c r="A122" s="306">
        <v>107</v>
      </c>
      <c r="B122" s="306">
        <v>42</v>
      </c>
    </row>
    <row r="123" spans="1:2" x14ac:dyDescent="0.2">
      <c r="A123" s="306">
        <v>108</v>
      </c>
      <c r="B123" s="306">
        <v>43</v>
      </c>
    </row>
    <row r="124" spans="1:2" x14ac:dyDescent="0.2">
      <c r="A124" s="306">
        <v>109</v>
      </c>
      <c r="B124" s="306">
        <v>44</v>
      </c>
    </row>
    <row r="125" spans="1:2" x14ac:dyDescent="0.2">
      <c r="A125" s="306">
        <v>110</v>
      </c>
      <c r="B125" s="306">
        <v>45</v>
      </c>
    </row>
    <row r="126" spans="1:2" x14ac:dyDescent="0.2">
      <c r="A126" s="306">
        <v>111</v>
      </c>
      <c r="B126" s="306">
        <v>46</v>
      </c>
    </row>
    <row r="127" spans="1:2" x14ac:dyDescent="0.2">
      <c r="A127" s="306">
        <v>112</v>
      </c>
      <c r="B127" s="306">
        <v>47</v>
      </c>
    </row>
    <row r="128" spans="1:2" x14ac:dyDescent="0.2">
      <c r="A128" s="306">
        <v>113</v>
      </c>
      <c r="B128" s="306">
        <v>48</v>
      </c>
    </row>
    <row r="129" spans="1:2" x14ac:dyDescent="0.2">
      <c r="A129" s="306">
        <v>114</v>
      </c>
      <c r="B129" s="306">
        <v>49</v>
      </c>
    </row>
    <row r="130" spans="1:2" x14ac:dyDescent="0.2">
      <c r="A130" s="306">
        <v>115</v>
      </c>
      <c r="B130" s="306">
        <v>50</v>
      </c>
    </row>
    <row r="131" spans="1:2" x14ac:dyDescent="0.2">
      <c r="A131" s="306">
        <v>116</v>
      </c>
      <c r="B131" s="306">
        <v>50</v>
      </c>
    </row>
    <row r="132" spans="1:2" x14ac:dyDescent="0.2">
      <c r="A132" s="306">
        <v>117</v>
      </c>
      <c r="B132" s="306">
        <v>50</v>
      </c>
    </row>
    <row r="133" spans="1:2" x14ac:dyDescent="0.2">
      <c r="A133" s="306">
        <v>118</v>
      </c>
      <c r="B133" s="306">
        <v>50</v>
      </c>
    </row>
    <row r="134" spans="1:2" x14ac:dyDescent="0.2">
      <c r="A134" s="306">
        <v>119</v>
      </c>
      <c r="B134" s="306">
        <v>50</v>
      </c>
    </row>
    <row r="135" spans="1:2" x14ac:dyDescent="0.2">
      <c r="A135" s="306">
        <v>120</v>
      </c>
      <c r="B135" s="306">
        <v>50</v>
      </c>
    </row>
    <row r="136" spans="1:2" x14ac:dyDescent="0.2">
      <c r="A136" s="306">
        <v>121</v>
      </c>
      <c r="B136" s="306">
        <v>50</v>
      </c>
    </row>
    <row r="137" spans="1:2" x14ac:dyDescent="0.2">
      <c r="A137" s="306">
        <v>122</v>
      </c>
      <c r="B137" s="306">
        <v>50</v>
      </c>
    </row>
    <row r="138" spans="1:2" x14ac:dyDescent="0.2">
      <c r="A138" s="306">
        <v>123</v>
      </c>
      <c r="B138" s="306">
        <v>50</v>
      </c>
    </row>
    <row r="139" spans="1:2" x14ac:dyDescent="0.2">
      <c r="A139" s="306">
        <v>124</v>
      </c>
      <c r="B139" s="306">
        <v>50</v>
      </c>
    </row>
    <row r="140" spans="1:2" x14ac:dyDescent="0.2">
      <c r="A140" s="306">
        <v>125</v>
      </c>
      <c r="B140" s="306">
        <v>50</v>
      </c>
    </row>
    <row r="141" spans="1:2" x14ac:dyDescent="0.2">
      <c r="A141" s="306">
        <v>126</v>
      </c>
      <c r="B141" s="306">
        <v>50</v>
      </c>
    </row>
    <row r="142" spans="1:2" x14ac:dyDescent="0.2">
      <c r="A142" s="306">
        <v>127</v>
      </c>
      <c r="B142" s="306">
        <v>50</v>
      </c>
    </row>
    <row r="143" spans="1:2" x14ac:dyDescent="0.2">
      <c r="A143" s="306">
        <v>128</v>
      </c>
      <c r="B143" s="306">
        <v>50</v>
      </c>
    </row>
    <row r="144" spans="1:2" x14ac:dyDescent="0.2">
      <c r="A144" s="306">
        <v>129</v>
      </c>
      <c r="B144" s="306">
        <v>50</v>
      </c>
    </row>
    <row r="145" spans="1:2" x14ac:dyDescent="0.2">
      <c r="A145" s="306">
        <v>130</v>
      </c>
      <c r="B145" s="306">
        <v>50</v>
      </c>
    </row>
    <row r="146" spans="1:2" x14ac:dyDescent="0.2">
      <c r="A146" s="306">
        <v>131</v>
      </c>
      <c r="B146" s="306">
        <v>50</v>
      </c>
    </row>
    <row r="147" spans="1:2" x14ac:dyDescent="0.2">
      <c r="A147" s="306">
        <v>132</v>
      </c>
      <c r="B147" s="306">
        <v>50</v>
      </c>
    </row>
    <row r="148" spans="1:2" x14ac:dyDescent="0.2">
      <c r="A148" s="306">
        <v>133</v>
      </c>
      <c r="B148" s="306">
        <v>50</v>
      </c>
    </row>
    <row r="149" spans="1:2" x14ac:dyDescent="0.2">
      <c r="A149" s="306">
        <v>134</v>
      </c>
      <c r="B149" s="306">
        <v>50</v>
      </c>
    </row>
    <row r="150" spans="1:2" x14ac:dyDescent="0.2">
      <c r="A150" s="306">
        <v>135</v>
      </c>
      <c r="B150" s="306">
        <v>50</v>
      </c>
    </row>
    <row r="151" spans="1:2" x14ac:dyDescent="0.2">
      <c r="A151" s="306">
        <v>136</v>
      </c>
      <c r="B151" s="306">
        <v>50</v>
      </c>
    </row>
    <row r="152" spans="1:2" x14ac:dyDescent="0.2">
      <c r="A152" s="306">
        <v>137</v>
      </c>
      <c r="B152" s="306">
        <v>50</v>
      </c>
    </row>
    <row r="153" spans="1:2" x14ac:dyDescent="0.2">
      <c r="A153" s="306">
        <v>138</v>
      </c>
      <c r="B153" s="306">
        <v>50</v>
      </c>
    </row>
    <row r="154" spans="1:2" x14ac:dyDescent="0.2">
      <c r="A154" s="306">
        <v>139</v>
      </c>
      <c r="B154" s="306">
        <v>50</v>
      </c>
    </row>
    <row r="155" spans="1:2" x14ac:dyDescent="0.2">
      <c r="A155" s="306">
        <v>140</v>
      </c>
      <c r="B155" s="306">
        <v>50</v>
      </c>
    </row>
    <row r="156" spans="1:2" x14ac:dyDescent="0.2">
      <c r="A156" s="306">
        <v>141</v>
      </c>
      <c r="B156" s="306">
        <v>50</v>
      </c>
    </row>
    <row r="157" spans="1:2" x14ac:dyDescent="0.2">
      <c r="A157" s="306">
        <v>142</v>
      </c>
      <c r="B157" s="306">
        <v>50</v>
      </c>
    </row>
    <row r="158" spans="1:2" x14ac:dyDescent="0.2">
      <c r="A158" s="306">
        <v>143</v>
      </c>
      <c r="B158" s="306">
        <v>50</v>
      </c>
    </row>
    <row r="159" spans="1:2" x14ac:dyDescent="0.2">
      <c r="A159" s="306">
        <v>144</v>
      </c>
      <c r="B159" s="306">
        <v>50</v>
      </c>
    </row>
    <row r="160" spans="1:2" x14ac:dyDescent="0.2">
      <c r="A160" s="306">
        <v>145</v>
      </c>
      <c r="B160" s="306">
        <v>50</v>
      </c>
    </row>
    <row r="161" spans="1:2" x14ac:dyDescent="0.2">
      <c r="A161" s="306">
        <v>146</v>
      </c>
      <c r="B161" s="306">
        <v>50</v>
      </c>
    </row>
    <row r="162" spans="1:2" x14ac:dyDescent="0.2">
      <c r="A162" s="306">
        <v>147</v>
      </c>
      <c r="B162" s="306">
        <v>50</v>
      </c>
    </row>
    <row r="163" spans="1:2" x14ac:dyDescent="0.2">
      <c r="A163" s="306">
        <v>148</v>
      </c>
      <c r="B163" s="306">
        <v>50</v>
      </c>
    </row>
    <row r="164" spans="1:2" x14ac:dyDescent="0.2">
      <c r="A164" s="306">
        <v>149</v>
      </c>
      <c r="B164" s="306">
        <v>50</v>
      </c>
    </row>
    <row r="165" spans="1:2" x14ac:dyDescent="0.2">
      <c r="A165" s="306">
        <v>150</v>
      </c>
      <c r="B165" s="306">
        <v>50</v>
      </c>
    </row>
    <row r="166" spans="1:2" x14ac:dyDescent="0.2">
      <c r="A166" s="306"/>
      <c r="B166" s="306"/>
    </row>
    <row r="167" spans="1:2" x14ac:dyDescent="0.2">
      <c r="A167" s="306"/>
      <c r="B167" s="306"/>
    </row>
    <row r="168" spans="1:2" x14ac:dyDescent="0.2">
      <c r="A168" s="306"/>
      <c r="B168" s="306"/>
    </row>
    <row r="169" spans="1:2" x14ac:dyDescent="0.2">
      <c r="A169" s="306"/>
      <c r="B169" s="306"/>
    </row>
    <row r="170" spans="1:2" x14ac:dyDescent="0.2">
      <c r="A170" s="306"/>
      <c r="B170" s="306"/>
    </row>
    <row r="171" spans="1:2" x14ac:dyDescent="0.2">
      <c r="A171" s="306"/>
      <c r="B171" s="306"/>
    </row>
    <row r="3203" spans="13:14" x14ac:dyDescent="0.2">
      <c r="M3203" s="275"/>
      <c r="N3203" s="275"/>
    </row>
    <row r="3204" spans="13:14" x14ac:dyDescent="0.2">
      <c r="M3204" s="275"/>
      <c r="N3204" s="275"/>
    </row>
    <row r="3205" spans="13:14" x14ac:dyDescent="0.2">
      <c r="M3205" s="275"/>
      <c r="N3205" s="275"/>
    </row>
    <row r="3206" spans="13:14" x14ac:dyDescent="0.2">
      <c r="M3206" s="275"/>
      <c r="N3206" s="275"/>
    </row>
    <row r="3207" spans="13:14" x14ac:dyDescent="0.2">
      <c r="M3207" s="275"/>
      <c r="N3207" s="275"/>
    </row>
    <row r="3208" spans="13:14" x14ac:dyDescent="0.2">
      <c r="M3208" s="275"/>
      <c r="N3208" s="275"/>
    </row>
    <row r="3209" spans="13:14" x14ac:dyDescent="0.2">
      <c r="M3209" s="275"/>
      <c r="N3209" s="275"/>
    </row>
    <row r="3210" spans="13:14" x14ac:dyDescent="0.2">
      <c r="M3210" s="275"/>
      <c r="N3210" s="275"/>
    </row>
    <row r="3211" spans="13:14" x14ac:dyDescent="0.2">
      <c r="M3211" s="275"/>
      <c r="N3211" s="275"/>
    </row>
    <row r="3212" spans="13:14" x14ac:dyDescent="0.2">
      <c r="M3212" s="275"/>
      <c r="N3212" s="275"/>
    </row>
    <row r="3213" spans="13:14" x14ac:dyDescent="0.2">
      <c r="M3213" s="275"/>
      <c r="N3213" s="275"/>
    </row>
    <row r="3214" spans="13:14" x14ac:dyDescent="0.2">
      <c r="M3214" s="275"/>
      <c r="N3214" s="275"/>
    </row>
    <row r="3215" spans="13:14" x14ac:dyDescent="0.2">
      <c r="M3215" s="275"/>
      <c r="N3215" s="275"/>
    </row>
    <row r="3216" spans="13:14" x14ac:dyDescent="0.2">
      <c r="M3216" s="275"/>
      <c r="N3216" s="275"/>
    </row>
    <row r="3217" spans="13:14" x14ac:dyDescent="0.2">
      <c r="M3217" s="275"/>
      <c r="N3217" s="275"/>
    </row>
    <row r="3218" spans="13:14" x14ac:dyDescent="0.2">
      <c r="M3218" s="275"/>
      <c r="N3218" s="275"/>
    </row>
    <row r="3219" spans="13:14" x14ac:dyDescent="0.2">
      <c r="M3219" s="275"/>
      <c r="N3219" s="275"/>
    </row>
    <row r="3220" spans="13:14" x14ac:dyDescent="0.2">
      <c r="M3220" s="275"/>
      <c r="N3220" s="275"/>
    </row>
    <row r="3221" spans="13:14" x14ac:dyDescent="0.2">
      <c r="M3221" s="275"/>
      <c r="N3221" s="275"/>
    </row>
    <row r="3222" spans="13:14" x14ac:dyDescent="0.2">
      <c r="M3222" s="275"/>
      <c r="N3222" s="275"/>
    </row>
    <row r="3223" spans="13:14" x14ac:dyDescent="0.2">
      <c r="M3223" s="275"/>
      <c r="N3223" s="275"/>
    </row>
    <row r="3224" spans="13:14" x14ac:dyDescent="0.2">
      <c r="M3224" s="275"/>
      <c r="N3224" s="275"/>
    </row>
    <row r="3225" spans="13:14" x14ac:dyDescent="0.2">
      <c r="M3225" s="275"/>
      <c r="N3225" s="275"/>
    </row>
    <row r="3226" spans="13:14" x14ac:dyDescent="0.2">
      <c r="M3226" s="275"/>
      <c r="N3226" s="275"/>
    </row>
    <row r="3227" spans="13:14" x14ac:dyDescent="0.2">
      <c r="M3227" s="275"/>
      <c r="N3227" s="275"/>
    </row>
    <row r="3228" spans="13:14" x14ac:dyDescent="0.2">
      <c r="M3228" s="275"/>
      <c r="N3228" s="275"/>
    </row>
    <row r="3229" spans="13:14" x14ac:dyDescent="0.2">
      <c r="M3229" s="275"/>
      <c r="N3229" s="275"/>
    </row>
    <row r="3230" spans="13:14" x14ac:dyDescent="0.2">
      <c r="M3230" s="275"/>
      <c r="N3230" s="275"/>
    </row>
    <row r="3231" spans="13:14" x14ac:dyDescent="0.2">
      <c r="M3231" s="275"/>
      <c r="N3231" s="275"/>
    </row>
    <row r="3232" spans="13:14" x14ac:dyDescent="0.2">
      <c r="M3232" s="275"/>
      <c r="N3232" s="275"/>
    </row>
    <row r="3233" spans="13:14" x14ac:dyDescent="0.2">
      <c r="M3233" s="275"/>
      <c r="N3233" s="275"/>
    </row>
    <row r="3234" spans="13:14" x14ac:dyDescent="0.2">
      <c r="M3234" s="275"/>
      <c r="N3234" s="275"/>
    </row>
    <row r="3235" spans="13:14" x14ac:dyDescent="0.2">
      <c r="M3235" s="275"/>
      <c r="N3235" s="275"/>
    </row>
    <row r="3236" spans="13:14" x14ac:dyDescent="0.2">
      <c r="M3236" s="275"/>
      <c r="N3236" s="275"/>
    </row>
    <row r="3237" spans="13:14" x14ac:dyDescent="0.2">
      <c r="M3237" s="275"/>
      <c r="N3237" s="275"/>
    </row>
    <row r="3238" spans="13:14" x14ac:dyDescent="0.2">
      <c r="M3238" s="275"/>
      <c r="N3238" s="275"/>
    </row>
    <row r="3239" spans="13:14" x14ac:dyDescent="0.2">
      <c r="M3239" s="275"/>
      <c r="N3239" s="275"/>
    </row>
    <row r="3240" spans="13:14" x14ac:dyDescent="0.2">
      <c r="M3240" s="275"/>
      <c r="N3240" s="275"/>
    </row>
    <row r="3241" spans="13:14" x14ac:dyDescent="0.2">
      <c r="M3241" s="275"/>
      <c r="N3241" s="275"/>
    </row>
    <row r="3242" spans="13:14" x14ac:dyDescent="0.2">
      <c r="M3242" s="275"/>
      <c r="N3242" s="275"/>
    </row>
    <row r="3243" spans="13:14" x14ac:dyDescent="0.2">
      <c r="M3243" s="275"/>
      <c r="N3243" s="275"/>
    </row>
    <row r="3244" spans="13:14" x14ac:dyDescent="0.2">
      <c r="M3244" s="275"/>
      <c r="N3244" s="275"/>
    </row>
    <row r="3245" spans="13:14" x14ac:dyDescent="0.2">
      <c r="M3245" s="275"/>
      <c r="N3245" s="275"/>
    </row>
    <row r="3246" spans="13:14" x14ac:dyDescent="0.2">
      <c r="M3246" s="275"/>
      <c r="N3246" s="275"/>
    </row>
    <row r="3247" spans="13:14" x14ac:dyDescent="0.2">
      <c r="M3247" s="275"/>
      <c r="N3247" s="275"/>
    </row>
    <row r="3248" spans="13:14" x14ac:dyDescent="0.2">
      <c r="M3248" s="275"/>
      <c r="N3248" s="275"/>
    </row>
    <row r="3249" spans="13:14" x14ac:dyDescent="0.2">
      <c r="M3249" s="275"/>
      <c r="N3249" s="275"/>
    </row>
    <row r="3250" spans="13:14" x14ac:dyDescent="0.2">
      <c r="M3250" s="275"/>
      <c r="N3250" s="275"/>
    </row>
    <row r="3251" spans="13:14" x14ac:dyDescent="0.2">
      <c r="M3251" s="275"/>
      <c r="N3251" s="275"/>
    </row>
    <row r="3252" spans="13:14" x14ac:dyDescent="0.2">
      <c r="M3252" s="275"/>
      <c r="N3252" s="275"/>
    </row>
    <row r="3253" spans="13:14" x14ac:dyDescent="0.2">
      <c r="M3253" s="275"/>
      <c r="N3253" s="275"/>
    </row>
    <row r="3254" spans="13:14" x14ac:dyDescent="0.2">
      <c r="M3254" s="275"/>
      <c r="N3254" s="275"/>
    </row>
    <row r="3255" spans="13:14" x14ac:dyDescent="0.2">
      <c r="M3255" s="275"/>
      <c r="N3255" s="275"/>
    </row>
    <row r="3256" spans="13:14" x14ac:dyDescent="0.2">
      <c r="M3256" s="275"/>
      <c r="N3256" s="275"/>
    </row>
    <row r="3257" spans="13:14" x14ac:dyDescent="0.2">
      <c r="M3257" s="275"/>
      <c r="N3257" s="275"/>
    </row>
    <row r="3258" spans="13:14" x14ac:dyDescent="0.2">
      <c r="M3258" s="275"/>
      <c r="N3258" s="275"/>
    </row>
    <row r="3259" spans="13:14" x14ac:dyDescent="0.2">
      <c r="M3259" s="275"/>
      <c r="N3259" s="275"/>
    </row>
    <row r="3260" spans="13:14" x14ac:dyDescent="0.2">
      <c r="M3260" s="275"/>
      <c r="N3260" s="275"/>
    </row>
    <row r="3261" spans="13:14" x14ac:dyDescent="0.2">
      <c r="M3261" s="275"/>
      <c r="N3261" s="275"/>
    </row>
    <row r="3262" spans="13:14" x14ac:dyDescent="0.2">
      <c r="M3262" s="275"/>
      <c r="N3262" s="275"/>
    </row>
    <row r="3263" spans="13:14" x14ac:dyDescent="0.2">
      <c r="M3263" s="275"/>
      <c r="N3263" s="275"/>
    </row>
    <row r="3264" spans="13:14" x14ac:dyDescent="0.2">
      <c r="M3264" s="275"/>
      <c r="N3264" s="275"/>
    </row>
    <row r="3265" spans="13:14" x14ac:dyDescent="0.2">
      <c r="M3265" s="275"/>
      <c r="N3265" s="275"/>
    </row>
    <row r="3266" spans="13:14" x14ac:dyDescent="0.2">
      <c r="M3266" s="275"/>
      <c r="N3266" s="275"/>
    </row>
    <row r="3267" spans="13:14" x14ac:dyDescent="0.2">
      <c r="M3267" s="275"/>
      <c r="N3267" s="275"/>
    </row>
    <row r="3268" spans="13:14" x14ac:dyDescent="0.2">
      <c r="M3268" s="275"/>
      <c r="N3268" s="275"/>
    </row>
    <row r="3269" spans="13:14" x14ac:dyDescent="0.2">
      <c r="M3269" s="275"/>
      <c r="N3269" s="275"/>
    </row>
    <row r="3270" spans="13:14" x14ac:dyDescent="0.2">
      <c r="M3270" s="275"/>
      <c r="N3270" s="275"/>
    </row>
    <row r="3271" spans="13:14" x14ac:dyDescent="0.2">
      <c r="M3271" s="275"/>
      <c r="N3271" s="275"/>
    </row>
    <row r="3272" spans="13:14" x14ac:dyDescent="0.2">
      <c r="M3272" s="275"/>
      <c r="N3272" s="275"/>
    </row>
    <row r="3273" spans="13:14" x14ac:dyDescent="0.2">
      <c r="M3273" s="275"/>
      <c r="N3273" s="275"/>
    </row>
    <row r="3274" spans="13:14" x14ac:dyDescent="0.2">
      <c r="M3274" s="275"/>
      <c r="N3274" s="275"/>
    </row>
    <row r="3275" spans="13:14" x14ac:dyDescent="0.2">
      <c r="M3275" s="275"/>
      <c r="N3275" s="275"/>
    </row>
    <row r="3276" spans="13:14" x14ac:dyDescent="0.2">
      <c r="M3276" s="275"/>
      <c r="N3276" s="275"/>
    </row>
    <row r="3277" spans="13:14" x14ac:dyDescent="0.2">
      <c r="M3277" s="275"/>
      <c r="N3277" s="275"/>
    </row>
    <row r="3278" spans="13:14" x14ac:dyDescent="0.2">
      <c r="M3278" s="275"/>
      <c r="N3278" s="275"/>
    </row>
    <row r="3279" spans="13:14" x14ac:dyDescent="0.2">
      <c r="M3279" s="275"/>
      <c r="N3279" s="275"/>
    </row>
    <row r="3280" spans="13:14" x14ac:dyDescent="0.2">
      <c r="M3280" s="275"/>
      <c r="N3280" s="275"/>
    </row>
    <row r="3281" spans="13:14" x14ac:dyDescent="0.2">
      <c r="M3281" s="275"/>
      <c r="N3281" s="275"/>
    </row>
    <row r="3282" spans="13:14" x14ac:dyDescent="0.2">
      <c r="M3282" s="275"/>
      <c r="N3282" s="275"/>
    </row>
    <row r="3283" spans="13:14" x14ac:dyDescent="0.2">
      <c r="M3283" s="275"/>
      <c r="N3283" s="275"/>
    </row>
    <row r="3284" spans="13:14" x14ac:dyDescent="0.2">
      <c r="M3284" s="275"/>
      <c r="N3284" s="275"/>
    </row>
    <row r="3285" spans="13:14" x14ac:dyDescent="0.2">
      <c r="M3285" s="275"/>
      <c r="N3285" s="275"/>
    </row>
    <row r="3286" spans="13:14" x14ac:dyDescent="0.2">
      <c r="M3286" s="275"/>
      <c r="N3286" s="275"/>
    </row>
    <row r="3287" spans="13:14" x14ac:dyDescent="0.2">
      <c r="M3287" s="275"/>
      <c r="N3287" s="275"/>
    </row>
    <row r="3288" spans="13:14" x14ac:dyDescent="0.2">
      <c r="M3288" s="275"/>
      <c r="N3288" s="275"/>
    </row>
    <row r="3289" spans="13:14" x14ac:dyDescent="0.2">
      <c r="M3289" s="275"/>
      <c r="N3289" s="275"/>
    </row>
    <row r="3290" spans="13:14" x14ac:dyDescent="0.2">
      <c r="M3290" s="275"/>
      <c r="N3290" s="275"/>
    </row>
    <row r="3291" spans="13:14" x14ac:dyDescent="0.2">
      <c r="M3291" s="275"/>
      <c r="N3291" s="275"/>
    </row>
    <row r="3292" spans="13:14" x14ac:dyDescent="0.2">
      <c r="M3292" s="275"/>
      <c r="N3292" s="275"/>
    </row>
    <row r="3293" spans="13:14" x14ac:dyDescent="0.2">
      <c r="M3293" s="275"/>
      <c r="N3293" s="275"/>
    </row>
    <row r="3294" spans="13:14" x14ac:dyDescent="0.2">
      <c r="M3294" s="275"/>
      <c r="N3294" s="275"/>
    </row>
    <row r="3295" spans="13:14" x14ac:dyDescent="0.2">
      <c r="M3295" s="275"/>
      <c r="N3295" s="275"/>
    </row>
    <row r="3296" spans="13:14" x14ac:dyDescent="0.2">
      <c r="M3296" s="275"/>
      <c r="N3296" s="275"/>
    </row>
    <row r="3297" spans="13:14" x14ac:dyDescent="0.2">
      <c r="M3297" s="275"/>
      <c r="N3297" s="275"/>
    </row>
    <row r="3298" spans="13:14" x14ac:dyDescent="0.2">
      <c r="M3298" s="275"/>
      <c r="N3298" s="275"/>
    </row>
    <row r="3299" spans="13:14" x14ac:dyDescent="0.2">
      <c r="M3299" s="275"/>
      <c r="N3299" s="275"/>
    </row>
    <row r="3300" spans="13:14" x14ac:dyDescent="0.2">
      <c r="M3300" s="275"/>
      <c r="N3300" s="275"/>
    </row>
    <row r="3301" spans="13:14" x14ac:dyDescent="0.2">
      <c r="M3301" s="275"/>
      <c r="N3301" s="275"/>
    </row>
    <row r="3302" spans="13:14" x14ac:dyDescent="0.2">
      <c r="M3302" s="275"/>
      <c r="N3302" s="275"/>
    </row>
    <row r="3303" spans="13:14" x14ac:dyDescent="0.2">
      <c r="M3303" s="275"/>
      <c r="N3303" s="275"/>
    </row>
    <row r="3304" spans="13:14" x14ac:dyDescent="0.2">
      <c r="M3304" s="275"/>
      <c r="N3304" s="275"/>
    </row>
    <row r="3305" spans="13:14" x14ac:dyDescent="0.2">
      <c r="M3305" s="275"/>
      <c r="N3305" s="275"/>
    </row>
    <row r="3306" spans="13:14" x14ac:dyDescent="0.2">
      <c r="M3306" s="275"/>
      <c r="N3306" s="275"/>
    </row>
    <row r="3307" spans="13:14" x14ac:dyDescent="0.2">
      <c r="M3307" s="275"/>
      <c r="N3307" s="275"/>
    </row>
    <row r="3308" spans="13:14" x14ac:dyDescent="0.2">
      <c r="M3308" s="275"/>
      <c r="N3308" s="275"/>
    </row>
    <row r="3309" spans="13:14" x14ac:dyDescent="0.2">
      <c r="M3309" s="275"/>
      <c r="N3309" s="275"/>
    </row>
    <row r="3310" spans="13:14" x14ac:dyDescent="0.2">
      <c r="M3310" s="275"/>
      <c r="N3310" s="275"/>
    </row>
    <row r="3311" spans="13:14" x14ac:dyDescent="0.2">
      <c r="M3311" s="275"/>
      <c r="N3311" s="275"/>
    </row>
    <row r="3312" spans="13:14" x14ac:dyDescent="0.2">
      <c r="M3312" s="275"/>
      <c r="N3312" s="275"/>
    </row>
    <row r="3313" spans="13:14" x14ac:dyDescent="0.2">
      <c r="M3313" s="275"/>
      <c r="N3313" s="275"/>
    </row>
    <row r="3314" spans="13:14" x14ac:dyDescent="0.2">
      <c r="M3314" s="275"/>
      <c r="N3314" s="275"/>
    </row>
    <row r="3315" spans="13:14" x14ac:dyDescent="0.2">
      <c r="M3315" s="275"/>
      <c r="N3315" s="275"/>
    </row>
    <row r="3316" spans="13:14" x14ac:dyDescent="0.2">
      <c r="M3316" s="275"/>
      <c r="N3316" s="275"/>
    </row>
    <row r="3317" spans="13:14" x14ac:dyDescent="0.2">
      <c r="M3317" s="275"/>
      <c r="N3317" s="275"/>
    </row>
    <row r="3318" spans="13:14" x14ac:dyDescent="0.2">
      <c r="M3318" s="275"/>
      <c r="N3318" s="275"/>
    </row>
    <row r="3319" spans="13:14" x14ac:dyDescent="0.2">
      <c r="M3319" s="275"/>
      <c r="N3319" s="275"/>
    </row>
    <row r="3320" spans="13:14" x14ac:dyDescent="0.2">
      <c r="M3320" s="275"/>
      <c r="N3320" s="275"/>
    </row>
    <row r="3321" spans="13:14" x14ac:dyDescent="0.2">
      <c r="M3321" s="275"/>
      <c r="N3321" s="275"/>
    </row>
    <row r="3322" spans="13:14" x14ac:dyDescent="0.2">
      <c r="M3322" s="275"/>
      <c r="N3322" s="275"/>
    </row>
    <row r="3323" spans="13:14" x14ac:dyDescent="0.2">
      <c r="M3323" s="275"/>
      <c r="N3323" s="275"/>
    </row>
    <row r="3324" spans="13:14" x14ac:dyDescent="0.2">
      <c r="M3324" s="275"/>
      <c r="N3324" s="275"/>
    </row>
    <row r="3325" spans="13:14" x14ac:dyDescent="0.2">
      <c r="M3325" s="275"/>
      <c r="N3325" s="275"/>
    </row>
    <row r="3326" spans="13:14" x14ac:dyDescent="0.2">
      <c r="M3326" s="275"/>
      <c r="N3326" s="275"/>
    </row>
    <row r="3327" spans="13:14" x14ac:dyDescent="0.2">
      <c r="M3327" s="275"/>
      <c r="N3327" s="275"/>
    </row>
    <row r="3328" spans="13:14" x14ac:dyDescent="0.2">
      <c r="M3328" s="275"/>
      <c r="N3328" s="275"/>
    </row>
    <row r="3329" spans="13:14" x14ac:dyDescent="0.2">
      <c r="M3329" s="275"/>
      <c r="N3329" s="275"/>
    </row>
    <row r="3330" spans="13:14" x14ac:dyDescent="0.2">
      <c r="M3330" s="275"/>
      <c r="N3330" s="275"/>
    </row>
    <row r="3331" spans="13:14" x14ac:dyDescent="0.2">
      <c r="M3331" s="275"/>
      <c r="N3331" s="275"/>
    </row>
    <row r="3332" spans="13:14" x14ac:dyDescent="0.2">
      <c r="M3332" s="275"/>
      <c r="N3332" s="275"/>
    </row>
    <row r="3333" spans="13:14" x14ac:dyDescent="0.2">
      <c r="M3333" s="275"/>
      <c r="N3333" s="275"/>
    </row>
    <row r="3334" spans="13:14" x14ac:dyDescent="0.2">
      <c r="M3334" s="275"/>
      <c r="N3334" s="275"/>
    </row>
    <row r="3335" spans="13:14" x14ac:dyDescent="0.2">
      <c r="M3335" s="275"/>
      <c r="N3335" s="275"/>
    </row>
    <row r="3336" spans="13:14" x14ac:dyDescent="0.2">
      <c r="M3336" s="275"/>
      <c r="N3336" s="275"/>
    </row>
    <row r="3337" spans="13:14" x14ac:dyDescent="0.2">
      <c r="M3337" s="275"/>
      <c r="N3337" s="275"/>
    </row>
    <row r="3338" spans="13:14" x14ac:dyDescent="0.2">
      <c r="M3338" s="275"/>
      <c r="N3338" s="275"/>
    </row>
    <row r="3339" spans="13:14" x14ac:dyDescent="0.2">
      <c r="M3339" s="275"/>
      <c r="N3339" s="275"/>
    </row>
    <row r="3340" spans="13:14" x14ac:dyDescent="0.2">
      <c r="M3340" s="275"/>
      <c r="N3340" s="275"/>
    </row>
    <row r="3341" spans="13:14" x14ac:dyDescent="0.2">
      <c r="M3341" s="275"/>
      <c r="N3341" s="275"/>
    </row>
    <row r="3342" spans="13:14" x14ac:dyDescent="0.2">
      <c r="M3342" s="275"/>
      <c r="N3342" s="275"/>
    </row>
    <row r="3343" spans="13:14" x14ac:dyDescent="0.2">
      <c r="M3343" s="275"/>
      <c r="N3343" s="275"/>
    </row>
    <row r="3344" spans="13:14" x14ac:dyDescent="0.2">
      <c r="M3344" s="275"/>
      <c r="N3344" s="275"/>
    </row>
    <row r="3345" spans="13:14" x14ac:dyDescent="0.2">
      <c r="M3345" s="275"/>
      <c r="N3345" s="275"/>
    </row>
    <row r="3346" spans="13:14" x14ac:dyDescent="0.2">
      <c r="M3346" s="275"/>
      <c r="N3346" s="275"/>
    </row>
    <row r="3347" spans="13:14" x14ac:dyDescent="0.2">
      <c r="M3347" s="275"/>
      <c r="N3347" s="275"/>
    </row>
    <row r="3348" spans="13:14" x14ac:dyDescent="0.2">
      <c r="M3348" s="275"/>
      <c r="N3348" s="275"/>
    </row>
    <row r="3349" spans="13:14" x14ac:dyDescent="0.2">
      <c r="M3349" s="275"/>
      <c r="N3349" s="275"/>
    </row>
    <row r="3350" spans="13:14" x14ac:dyDescent="0.2">
      <c r="M3350" s="275"/>
      <c r="N3350" s="275"/>
    </row>
    <row r="3351" spans="13:14" x14ac:dyDescent="0.2">
      <c r="M3351" s="275"/>
      <c r="N3351" s="275"/>
    </row>
    <row r="3352" spans="13:14" x14ac:dyDescent="0.2">
      <c r="M3352" s="275"/>
      <c r="N3352" s="275"/>
    </row>
    <row r="3353" spans="13:14" x14ac:dyDescent="0.2">
      <c r="M3353" s="275"/>
      <c r="N3353" s="275"/>
    </row>
    <row r="3354" spans="13:14" x14ac:dyDescent="0.2">
      <c r="M3354" s="275"/>
      <c r="N3354" s="275"/>
    </row>
    <row r="3355" spans="13:14" x14ac:dyDescent="0.2">
      <c r="M3355" s="275"/>
      <c r="N3355" s="275"/>
    </row>
    <row r="3356" spans="13:14" x14ac:dyDescent="0.2">
      <c r="M3356" s="275"/>
      <c r="N3356" s="275"/>
    </row>
    <row r="3357" spans="13:14" x14ac:dyDescent="0.2">
      <c r="M3357" s="275"/>
      <c r="N3357" s="275"/>
    </row>
    <row r="3358" spans="13:14" x14ac:dyDescent="0.2">
      <c r="M3358" s="275"/>
      <c r="N3358" s="275"/>
    </row>
    <row r="3359" spans="13:14" x14ac:dyDescent="0.2">
      <c r="M3359" s="275"/>
      <c r="N3359" s="275"/>
    </row>
    <row r="3360" spans="13:14" x14ac:dyDescent="0.2">
      <c r="M3360" s="275"/>
      <c r="N3360" s="275"/>
    </row>
    <row r="3361" spans="13:14" x14ac:dyDescent="0.2">
      <c r="M3361" s="275"/>
      <c r="N3361" s="275"/>
    </row>
    <row r="3362" spans="13:14" x14ac:dyDescent="0.2">
      <c r="M3362" s="275"/>
      <c r="N3362" s="275"/>
    </row>
    <row r="3363" spans="13:14" x14ac:dyDescent="0.2">
      <c r="M3363" s="275"/>
      <c r="N3363" s="275"/>
    </row>
    <row r="3364" spans="13:14" x14ac:dyDescent="0.2">
      <c r="M3364" s="275"/>
      <c r="N3364" s="275"/>
    </row>
    <row r="3365" spans="13:14" x14ac:dyDescent="0.2">
      <c r="M3365" s="275"/>
      <c r="N3365" s="275"/>
    </row>
    <row r="3366" spans="13:14" x14ac:dyDescent="0.2">
      <c r="M3366" s="275"/>
      <c r="N3366" s="275"/>
    </row>
    <row r="3367" spans="13:14" x14ac:dyDescent="0.2">
      <c r="M3367" s="275"/>
      <c r="N3367" s="275"/>
    </row>
    <row r="3368" spans="13:14" x14ac:dyDescent="0.2">
      <c r="M3368" s="275"/>
      <c r="N3368" s="275"/>
    </row>
    <row r="3369" spans="13:14" x14ac:dyDescent="0.2">
      <c r="M3369" s="275"/>
      <c r="N3369" s="275"/>
    </row>
    <row r="3370" spans="13:14" x14ac:dyDescent="0.2">
      <c r="M3370" s="275"/>
      <c r="N3370" s="275"/>
    </row>
    <row r="3371" spans="13:14" x14ac:dyDescent="0.2">
      <c r="M3371" s="275"/>
      <c r="N3371" s="275"/>
    </row>
    <row r="3372" spans="13:14" x14ac:dyDescent="0.2">
      <c r="M3372" s="275"/>
      <c r="N3372" s="275"/>
    </row>
    <row r="3373" spans="13:14" x14ac:dyDescent="0.2">
      <c r="M3373" s="275"/>
      <c r="N3373" s="275"/>
    </row>
    <row r="3374" spans="13:14" x14ac:dyDescent="0.2">
      <c r="M3374" s="275"/>
      <c r="N3374" s="275"/>
    </row>
    <row r="3375" spans="13:14" x14ac:dyDescent="0.2">
      <c r="M3375" s="275"/>
      <c r="N3375" s="275"/>
    </row>
    <row r="3376" spans="13:14" x14ac:dyDescent="0.2">
      <c r="M3376" s="275"/>
      <c r="N3376" s="275"/>
    </row>
    <row r="3377" spans="13:14" x14ac:dyDescent="0.2">
      <c r="M3377" s="275"/>
      <c r="N3377" s="275"/>
    </row>
    <row r="3378" spans="13:14" x14ac:dyDescent="0.2">
      <c r="M3378" s="275"/>
      <c r="N3378" s="275"/>
    </row>
    <row r="3379" spans="13:14" x14ac:dyDescent="0.2">
      <c r="M3379" s="275"/>
      <c r="N3379" s="275"/>
    </row>
    <row r="3380" spans="13:14" x14ac:dyDescent="0.2">
      <c r="M3380" s="275"/>
      <c r="N3380" s="275"/>
    </row>
    <row r="3381" spans="13:14" x14ac:dyDescent="0.2">
      <c r="M3381" s="275"/>
      <c r="N3381" s="275"/>
    </row>
    <row r="3382" spans="13:14" x14ac:dyDescent="0.2">
      <c r="M3382" s="275"/>
      <c r="N3382" s="275"/>
    </row>
    <row r="3383" spans="13:14" x14ac:dyDescent="0.2">
      <c r="M3383" s="275"/>
      <c r="N3383" s="275"/>
    </row>
    <row r="3384" spans="13:14" x14ac:dyDescent="0.2">
      <c r="M3384" s="275"/>
      <c r="N3384" s="275"/>
    </row>
    <row r="3385" spans="13:14" x14ac:dyDescent="0.2">
      <c r="M3385" s="275"/>
      <c r="N3385" s="275"/>
    </row>
    <row r="3386" spans="13:14" x14ac:dyDescent="0.2">
      <c r="M3386" s="275"/>
      <c r="N3386" s="275"/>
    </row>
    <row r="3387" spans="13:14" x14ac:dyDescent="0.2">
      <c r="M3387" s="275"/>
      <c r="N3387" s="275"/>
    </row>
    <row r="3388" spans="13:14" x14ac:dyDescent="0.2">
      <c r="M3388" s="275"/>
      <c r="N3388" s="275"/>
    </row>
    <row r="3389" spans="13:14" x14ac:dyDescent="0.2">
      <c r="M3389" s="275"/>
      <c r="N3389" s="275"/>
    </row>
    <row r="3390" spans="13:14" x14ac:dyDescent="0.2">
      <c r="M3390" s="275"/>
      <c r="N3390" s="275"/>
    </row>
    <row r="3391" spans="13:14" x14ac:dyDescent="0.2">
      <c r="M3391" s="275"/>
      <c r="N3391" s="275"/>
    </row>
    <row r="3392" spans="13:14" x14ac:dyDescent="0.2">
      <c r="M3392" s="275"/>
      <c r="N3392" s="275"/>
    </row>
    <row r="3393" spans="13:14" x14ac:dyDescent="0.2">
      <c r="M3393" s="275"/>
      <c r="N3393" s="275"/>
    </row>
    <row r="3394" spans="13:14" x14ac:dyDescent="0.2">
      <c r="M3394" s="275"/>
      <c r="N3394" s="275"/>
    </row>
    <row r="3395" spans="13:14" x14ac:dyDescent="0.2">
      <c r="M3395" s="275"/>
      <c r="N3395" s="275"/>
    </row>
    <row r="3396" spans="13:14" x14ac:dyDescent="0.2">
      <c r="M3396" s="275"/>
      <c r="N3396" s="275"/>
    </row>
    <row r="3397" spans="13:14" x14ac:dyDescent="0.2">
      <c r="M3397" s="275"/>
      <c r="N3397" s="275"/>
    </row>
    <row r="3398" spans="13:14" x14ac:dyDescent="0.2">
      <c r="M3398" s="275"/>
      <c r="N3398" s="275"/>
    </row>
    <row r="3399" spans="13:14" x14ac:dyDescent="0.2">
      <c r="M3399" s="275"/>
      <c r="N3399" s="275"/>
    </row>
    <row r="3400" spans="13:14" x14ac:dyDescent="0.2">
      <c r="M3400" s="275"/>
      <c r="N3400" s="275"/>
    </row>
    <row r="3401" spans="13:14" x14ac:dyDescent="0.2">
      <c r="M3401" s="275"/>
      <c r="N3401" s="275"/>
    </row>
    <row r="3402" spans="13:14" x14ac:dyDescent="0.2">
      <c r="M3402" s="275"/>
      <c r="N3402" s="275"/>
    </row>
    <row r="3403" spans="13:14" x14ac:dyDescent="0.2">
      <c r="M3403" s="275"/>
      <c r="N3403" s="275"/>
    </row>
    <row r="3404" spans="13:14" x14ac:dyDescent="0.2">
      <c r="M3404" s="275"/>
      <c r="N3404" s="275"/>
    </row>
    <row r="3405" spans="13:14" x14ac:dyDescent="0.2">
      <c r="M3405" s="275"/>
      <c r="N3405" s="275"/>
    </row>
    <row r="3406" spans="13:14" x14ac:dyDescent="0.2">
      <c r="M3406" s="275"/>
      <c r="N3406" s="275"/>
    </row>
    <row r="3407" spans="13:14" x14ac:dyDescent="0.2">
      <c r="M3407" s="275"/>
      <c r="N3407" s="275"/>
    </row>
    <row r="3408" spans="13:14" x14ac:dyDescent="0.2">
      <c r="M3408" s="275"/>
      <c r="N3408" s="275"/>
    </row>
    <row r="3409" spans="13:14" x14ac:dyDescent="0.2">
      <c r="M3409" s="275"/>
      <c r="N3409" s="275"/>
    </row>
    <row r="3410" spans="13:14" x14ac:dyDescent="0.2">
      <c r="M3410" s="275"/>
      <c r="N3410" s="275"/>
    </row>
    <row r="3411" spans="13:14" x14ac:dyDescent="0.2">
      <c r="M3411" s="275"/>
      <c r="N3411" s="275"/>
    </row>
    <row r="3412" spans="13:14" x14ac:dyDescent="0.2">
      <c r="M3412" s="275"/>
      <c r="N3412" s="275"/>
    </row>
    <row r="3413" spans="13:14" x14ac:dyDescent="0.2">
      <c r="M3413" s="275"/>
      <c r="N3413" s="275"/>
    </row>
    <row r="3414" spans="13:14" x14ac:dyDescent="0.2">
      <c r="M3414" s="275"/>
      <c r="N3414" s="275"/>
    </row>
    <row r="3415" spans="13:14" x14ac:dyDescent="0.2">
      <c r="M3415" s="275"/>
      <c r="N3415" s="275"/>
    </row>
    <row r="3416" spans="13:14" x14ac:dyDescent="0.2">
      <c r="M3416" s="275"/>
      <c r="N3416" s="275"/>
    </row>
    <row r="3417" spans="13:14" x14ac:dyDescent="0.2">
      <c r="M3417" s="275"/>
      <c r="N3417" s="275"/>
    </row>
    <row r="3418" spans="13:14" x14ac:dyDescent="0.2">
      <c r="M3418" s="275"/>
      <c r="N3418" s="275"/>
    </row>
    <row r="3419" spans="13:14" x14ac:dyDescent="0.2">
      <c r="M3419" s="275"/>
      <c r="N3419" s="275"/>
    </row>
    <row r="3420" spans="13:14" x14ac:dyDescent="0.2">
      <c r="M3420" s="275"/>
      <c r="N3420" s="275"/>
    </row>
    <row r="3421" spans="13:14" x14ac:dyDescent="0.2">
      <c r="M3421" s="275"/>
      <c r="N3421" s="275"/>
    </row>
    <row r="3422" spans="13:14" x14ac:dyDescent="0.2">
      <c r="M3422" s="275"/>
      <c r="N3422" s="275"/>
    </row>
    <row r="3423" spans="13:14" x14ac:dyDescent="0.2">
      <c r="M3423" s="275"/>
      <c r="N3423" s="275"/>
    </row>
    <row r="3424" spans="13:14" x14ac:dyDescent="0.2">
      <c r="M3424" s="275"/>
      <c r="N3424" s="275"/>
    </row>
    <row r="3425" spans="13:23" x14ac:dyDescent="0.2">
      <c r="M3425" s="275"/>
      <c r="N3425" s="275"/>
    </row>
    <row r="3426" spans="13:23" x14ac:dyDescent="0.2">
      <c r="M3426" s="275"/>
      <c r="N3426" s="275"/>
    </row>
    <row r="3427" spans="13:23" x14ac:dyDescent="0.2">
      <c r="M3427" s="275"/>
      <c r="N3427" s="275"/>
    </row>
    <row r="3428" spans="13:23" x14ac:dyDescent="0.2">
      <c r="M3428" s="275"/>
      <c r="N3428" s="275"/>
    </row>
    <row r="3429" spans="13:23" x14ac:dyDescent="0.2">
      <c r="M3429" s="275"/>
      <c r="N3429" s="275"/>
    </row>
    <row r="3430" spans="13:23" x14ac:dyDescent="0.2">
      <c r="M3430" s="275"/>
      <c r="N3430" s="275"/>
    </row>
    <row r="3431" spans="13:23" x14ac:dyDescent="0.2">
      <c r="M3431" s="275"/>
      <c r="N3431" s="275"/>
    </row>
    <row r="3432" spans="13:23" x14ac:dyDescent="0.2">
      <c r="M3432" s="275"/>
      <c r="N3432" s="275"/>
    </row>
    <row r="3433" spans="13:23" x14ac:dyDescent="0.2">
      <c r="M3433" s="275"/>
      <c r="N3433" s="275"/>
    </row>
    <row r="3434" spans="13:23" x14ac:dyDescent="0.2">
      <c r="M3434" s="275"/>
      <c r="N3434" s="275"/>
    </row>
    <row r="3435" spans="13:23" x14ac:dyDescent="0.2">
      <c r="M3435" s="275"/>
      <c r="N3435" s="275"/>
    </row>
    <row r="3436" spans="13:23" x14ac:dyDescent="0.2">
      <c r="M3436" s="275"/>
      <c r="N3436" s="275"/>
    </row>
    <row r="3437" spans="13:23" x14ac:dyDescent="0.2">
      <c r="M3437" s="275"/>
      <c r="N3437" s="275"/>
      <c r="S3437" s="274"/>
      <c r="T3437" s="275"/>
      <c r="U3437" s="275"/>
      <c r="V3437" s="275"/>
      <c r="W3437" s="274"/>
    </row>
    <row r="3438" spans="13:23" x14ac:dyDescent="0.2">
      <c r="M3438" s="275"/>
      <c r="N3438" s="275"/>
      <c r="S3438" s="274"/>
      <c r="T3438" s="275"/>
      <c r="U3438" s="275"/>
      <c r="V3438" s="275"/>
      <c r="W3438" s="274"/>
    </row>
    <row r="3439" spans="13:23" x14ac:dyDescent="0.2">
      <c r="M3439" s="275"/>
      <c r="N3439" s="275"/>
      <c r="S3439" s="274"/>
      <c r="T3439" s="275"/>
      <c r="U3439" s="275"/>
      <c r="V3439" s="275"/>
      <c r="W3439" s="274"/>
    </row>
    <row r="3440" spans="13:23" x14ac:dyDescent="0.2">
      <c r="M3440" s="275"/>
      <c r="N3440" s="275"/>
      <c r="S3440" s="274"/>
      <c r="T3440" s="275"/>
      <c r="U3440" s="275"/>
      <c r="V3440" s="275"/>
      <c r="W3440" s="274"/>
    </row>
    <row r="3441" spans="13:23" x14ac:dyDescent="0.2">
      <c r="M3441" s="275"/>
      <c r="N3441" s="275"/>
      <c r="S3441" s="274"/>
      <c r="T3441" s="275"/>
      <c r="U3441" s="275"/>
      <c r="V3441" s="275"/>
      <c r="W3441" s="274"/>
    </row>
    <row r="3442" spans="13:23" x14ac:dyDescent="0.2">
      <c r="M3442" s="275"/>
      <c r="N3442" s="275"/>
      <c r="S3442" s="274"/>
      <c r="T3442" s="275"/>
      <c r="U3442" s="275"/>
      <c r="V3442" s="275"/>
      <c r="W3442" s="274"/>
    </row>
    <row r="3443" spans="13:23" x14ac:dyDescent="0.2">
      <c r="M3443" s="275"/>
      <c r="N3443" s="275"/>
      <c r="S3443" s="274"/>
      <c r="T3443" s="275"/>
      <c r="U3443" s="275"/>
      <c r="V3443" s="275"/>
      <c r="W3443" s="274"/>
    </row>
    <row r="3444" spans="13:23" x14ac:dyDescent="0.2">
      <c r="M3444" s="275"/>
      <c r="N3444" s="275"/>
      <c r="S3444" s="274"/>
      <c r="T3444" s="275"/>
      <c r="U3444" s="275"/>
      <c r="V3444" s="275"/>
      <c r="W3444" s="274"/>
    </row>
    <row r="3445" spans="13:23" x14ac:dyDescent="0.2">
      <c r="M3445" s="275"/>
      <c r="N3445" s="275"/>
      <c r="S3445" s="274"/>
      <c r="T3445" s="275"/>
      <c r="U3445" s="275"/>
      <c r="V3445" s="275"/>
      <c r="W3445" s="274"/>
    </row>
    <row r="3446" spans="13:23" x14ac:dyDescent="0.2">
      <c r="M3446" s="275"/>
      <c r="N3446" s="275"/>
      <c r="S3446" s="274"/>
      <c r="T3446" s="275"/>
      <c r="U3446" s="275"/>
      <c r="V3446" s="275"/>
      <c r="W3446" s="274"/>
    </row>
    <row r="3447" spans="13:23" x14ac:dyDescent="0.2">
      <c r="M3447" s="275"/>
      <c r="N3447" s="275"/>
      <c r="S3447" s="274"/>
      <c r="T3447" s="275"/>
      <c r="U3447" s="275"/>
      <c r="V3447" s="275"/>
      <c r="W3447" s="274"/>
    </row>
    <row r="3448" spans="13:23" x14ac:dyDescent="0.2">
      <c r="M3448" s="275"/>
      <c r="N3448" s="275"/>
      <c r="S3448" s="274"/>
      <c r="T3448" s="275"/>
      <c r="U3448" s="275"/>
      <c r="V3448" s="275"/>
      <c r="W3448" s="274"/>
    </row>
    <row r="3449" spans="13:23" x14ac:dyDescent="0.2">
      <c r="M3449" s="275"/>
      <c r="N3449" s="275"/>
      <c r="S3449" s="274"/>
      <c r="T3449" s="275"/>
      <c r="U3449" s="275"/>
      <c r="V3449" s="275"/>
      <c r="W3449" s="274"/>
    </row>
    <row r="3450" spans="13:23" x14ac:dyDescent="0.2">
      <c r="M3450" s="275"/>
      <c r="N3450" s="275"/>
      <c r="S3450" s="274"/>
      <c r="T3450" s="275"/>
      <c r="U3450" s="275"/>
      <c r="V3450" s="275"/>
      <c r="W3450" s="274"/>
    </row>
    <row r="3451" spans="13:23" x14ac:dyDescent="0.2">
      <c r="M3451" s="275"/>
      <c r="N3451" s="275"/>
      <c r="S3451" s="274"/>
      <c r="T3451" s="275"/>
      <c r="U3451" s="275"/>
      <c r="V3451" s="275"/>
      <c r="W3451" s="274"/>
    </row>
    <row r="3452" spans="13:23" x14ac:dyDescent="0.2">
      <c r="M3452" s="275"/>
      <c r="N3452" s="275"/>
      <c r="S3452" s="274"/>
      <c r="T3452" s="275"/>
      <c r="U3452" s="275"/>
      <c r="V3452" s="275"/>
      <c r="W3452" s="274"/>
    </row>
    <row r="3453" spans="13:23" x14ac:dyDescent="0.2">
      <c r="M3453" s="275"/>
      <c r="N3453" s="275"/>
      <c r="S3453" s="274"/>
      <c r="T3453" s="275"/>
      <c r="U3453" s="275"/>
      <c r="V3453" s="275"/>
      <c r="W3453" s="274"/>
    </row>
    <row r="3454" spans="13:23" x14ac:dyDescent="0.2">
      <c r="M3454" s="275"/>
      <c r="N3454" s="275"/>
      <c r="S3454" s="274"/>
      <c r="T3454" s="275"/>
      <c r="U3454" s="275"/>
      <c r="V3454" s="275"/>
      <c r="W3454" s="274"/>
    </row>
    <row r="3455" spans="13:23" x14ac:dyDescent="0.2">
      <c r="M3455" s="275"/>
      <c r="N3455" s="275"/>
      <c r="S3455" s="274"/>
      <c r="T3455" s="275"/>
      <c r="U3455" s="275"/>
      <c r="V3455" s="275"/>
      <c r="W3455" s="274"/>
    </row>
    <row r="3456" spans="13:23" x14ac:dyDescent="0.2">
      <c r="M3456" s="275"/>
      <c r="N3456" s="275"/>
      <c r="S3456" s="274"/>
      <c r="T3456" s="275"/>
      <c r="U3456" s="275"/>
      <c r="V3456" s="275"/>
      <c r="W3456" s="274"/>
    </row>
    <row r="3457" spans="13:23" x14ac:dyDescent="0.2">
      <c r="M3457" s="275"/>
      <c r="N3457" s="275"/>
      <c r="S3457" s="274"/>
      <c r="T3457" s="275"/>
      <c r="U3457" s="275"/>
      <c r="V3457" s="275"/>
      <c r="W3457" s="274"/>
    </row>
    <row r="3458" spans="13:23" x14ac:dyDescent="0.2">
      <c r="M3458" s="275"/>
      <c r="N3458" s="275"/>
      <c r="S3458" s="274"/>
      <c r="T3458" s="275"/>
      <c r="U3458" s="275"/>
      <c r="V3458" s="275"/>
      <c r="W3458" s="274"/>
    </row>
    <row r="3459" spans="13:23" x14ac:dyDescent="0.2">
      <c r="M3459" s="275"/>
      <c r="N3459" s="275"/>
      <c r="S3459" s="274"/>
      <c r="T3459" s="275"/>
      <c r="U3459" s="275"/>
      <c r="V3459" s="275"/>
      <c r="W3459" s="274"/>
    </row>
    <row r="3460" spans="13:23" x14ac:dyDescent="0.2">
      <c r="M3460" s="275"/>
      <c r="N3460" s="275"/>
      <c r="S3460" s="274"/>
      <c r="T3460" s="275"/>
      <c r="U3460" s="275"/>
      <c r="V3460" s="275"/>
      <c r="W3460" s="274"/>
    </row>
    <row r="3461" spans="13:23" x14ac:dyDescent="0.2">
      <c r="M3461" s="275"/>
      <c r="N3461" s="275"/>
      <c r="S3461" s="274"/>
      <c r="T3461" s="275"/>
      <c r="U3461" s="275"/>
      <c r="V3461" s="275"/>
      <c r="W3461" s="274"/>
    </row>
    <row r="3462" spans="13:23" x14ac:dyDescent="0.2">
      <c r="M3462" s="275"/>
      <c r="N3462" s="275"/>
      <c r="S3462" s="274"/>
      <c r="T3462" s="275"/>
      <c r="U3462" s="275"/>
      <c r="V3462" s="275"/>
      <c r="W3462" s="274"/>
    </row>
    <row r="3463" spans="13:23" x14ac:dyDescent="0.2">
      <c r="M3463" s="275"/>
      <c r="N3463" s="275"/>
      <c r="S3463" s="274"/>
      <c r="T3463" s="275"/>
      <c r="U3463" s="275"/>
      <c r="V3463" s="275"/>
      <c r="W3463" s="274"/>
    </row>
    <row r="3464" spans="13:23" x14ac:dyDescent="0.2">
      <c r="M3464" s="275"/>
      <c r="N3464" s="275"/>
      <c r="S3464" s="274"/>
      <c r="T3464" s="275"/>
      <c r="U3464" s="275"/>
      <c r="V3464" s="275"/>
      <c r="W3464" s="274"/>
    </row>
    <row r="3465" spans="13:23" x14ac:dyDescent="0.2">
      <c r="M3465" s="275"/>
      <c r="N3465" s="275"/>
      <c r="S3465" s="274"/>
      <c r="T3465" s="275"/>
      <c r="U3465" s="275"/>
      <c r="V3465" s="275"/>
      <c r="W3465" s="274"/>
    </row>
    <row r="3466" spans="13:23" x14ac:dyDescent="0.2">
      <c r="M3466" s="275"/>
      <c r="N3466" s="275"/>
      <c r="S3466" s="274"/>
      <c r="T3466" s="275"/>
      <c r="U3466" s="275"/>
      <c r="V3466" s="275"/>
      <c r="W3466" s="274"/>
    </row>
    <row r="3467" spans="13:23" x14ac:dyDescent="0.2">
      <c r="M3467" s="275"/>
      <c r="N3467" s="275"/>
      <c r="S3467" s="274"/>
      <c r="T3467" s="275"/>
      <c r="U3467" s="275"/>
      <c r="V3467" s="275"/>
      <c r="W3467" s="274"/>
    </row>
    <row r="3468" spans="13:23" x14ac:dyDescent="0.2">
      <c r="M3468" s="275"/>
      <c r="N3468" s="275"/>
      <c r="S3468" s="274"/>
      <c r="T3468" s="275"/>
      <c r="U3468" s="275"/>
      <c r="V3468" s="275"/>
      <c r="W3468" s="274"/>
    </row>
    <row r="3469" spans="13:23" x14ac:dyDescent="0.2">
      <c r="M3469" s="275"/>
      <c r="N3469" s="275"/>
      <c r="S3469" s="274"/>
      <c r="T3469" s="275"/>
      <c r="U3469" s="275"/>
      <c r="V3469" s="275"/>
      <c r="W3469" s="274"/>
    </row>
    <row r="3470" spans="13:23" x14ac:dyDescent="0.2">
      <c r="M3470" s="275"/>
      <c r="N3470" s="275"/>
      <c r="S3470" s="274"/>
      <c r="T3470" s="275"/>
      <c r="U3470" s="275"/>
      <c r="V3470" s="275"/>
      <c r="W3470" s="274"/>
    </row>
    <row r="3471" spans="13:23" x14ac:dyDescent="0.2">
      <c r="M3471" s="275"/>
      <c r="N3471" s="275"/>
      <c r="S3471" s="274"/>
      <c r="T3471" s="275"/>
      <c r="U3471" s="275"/>
      <c r="V3471" s="275"/>
      <c r="W3471" s="274"/>
    </row>
    <row r="3472" spans="13:23" x14ac:dyDescent="0.2">
      <c r="M3472" s="275"/>
      <c r="N3472" s="275"/>
      <c r="S3472" s="274"/>
      <c r="T3472" s="275"/>
      <c r="U3472" s="275"/>
      <c r="V3472" s="275"/>
      <c r="W3472" s="274"/>
    </row>
    <row r="3473" spans="13:23" x14ac:dyDescent="0.2">
      <c r="M3473" s="275"/>
      <c r="N3473" s="275"/>
      <c r="S3473" s="274"/>
      <c r="T3473" s="275"/>
      <c r="U3473" s="275"/>
      <c r="V3473" s="275"/>
      <c r="W3473" s="274"/>
    </row>
    <row r="3474" spans="13:23" x14ac:dyDescent="0.2">
      <c r="M3474" s="275"/>
      <c r="N3474" s="275"/>
      <c r="S3474" s="274"/>
      <c r="T3474" s="275"/>
      <c r="U3474" s="275"/>
      <c r="V3474" s="275"/>
      <c r="W3474" s="274"/>
    </row>
    <row r="3475" spans="13:23" x14ac:dyDescent="0.2">
      <c r="M3475" s="275"/>
      <c r="N3475" s="275"/>
      <c r="S3475" s="274"/>
      <c r="T3475" s="275"/>
      <c r="U3475" s="275"/>
      <c r="V3475" s="275"/>
      <c r="W3475" s="274"/>
    </row>
    <row r="3476" spans="13:23" x14ac:dyDescent="0.2">
      <c r="M3476" s="275"/>
      <c r="N3476" s="275"/>
      <c r="S3476" s="274"/>
      <c r="T3476" s="275"/>
      <c r="U3476" s="275"/>
      <c r="V3476" s="275"/>
      <c r="W3476" s="274"/>
    </row>
    <row r="3477" spans="13:23" x14ac:dyDescent="0.2">
      <c r="M3477" s="275"/>
      <c r="N3477" s="275"/>
      <c r="S3477" s="274"/>
      <c r="T3477" s="275"/>
      <c r="U3477" s="275"/>
      <c r="V3477" s="275"/>
      <c r="W3477" s="274"/>
    </row>
    <row r="3478" spans="13:23" x14ac:dyDescent="0.2">
      <c r="M3478" s="275"/>
      <c r="N3478" s="275"/>
      <c r="S3478" s="274"/>
      <c r="T3478" s="275"/>
      <c r="U3478" s="275"/>
      <c r="V3478" s="275"/>
      <c r="W3478" s="274"/>
    </row>
    <row r="3479" spans="13:23" x14ac:dyDescent="0.2">
      <c r="M3479" s="275"/>
      <c r="N3479" s="275"/>
      <c r="S3479" s="274"/>
      <c r="T3479" s="275"/>
      <c r="U3479" s="275"/>
      <c r="V3479" s="275"/>
      <c r="W3479" s="274"/>
    </row>
    <row r="3480" spans="13:23" x14ac:dyDescent="0.2">
      <c r="M3480" s="275"/>
      <c r="N3480" s="275"/>
      <c r="S3480" s="274"/>
      <c r="T3480" s="275"/>
      <c r="U3480" s="275"/>
      <c r="V3480" s="275"/>
      <c r="W3480" s="274"/>
    </row>
    <row r="3481" spans="13:23" x14ac:dyDescent="0.2">
      <c r="M3481" s="275"/>
      <c r="N3481" s="275"/>
      <c r="S3481" s="274"/>
      <c r="T3481" s="275"/>
      <c r="U3481" s="275"/>
      <c r="V3481" s="275"/>
      <c r="W3481" s="274"/>
    </row>
    <row r="3482" spans="13:23" x14ac:dyDescent="0.2">
      <c r="M3482" s="275"/>
      <c r="N3482" s="275"/>
      <c r="S3482" s="274"/>
      <c r="T3482" s="275"/>
      <c r="U3482" s="275"/>
      <c r="V3482" s="275"/>
      <c r="W3482" s="274"/>
    </row>
    <row r="3483" spans="13:23" x14ac:dyDescent="0.2">
      <c r="M3483" s="275"/>
      <c r="N3483" s="275"/>
      <c r="S3483" s="274"/>
      <c r="T3483" s="275"/>
      <c r="U3483" s="275"/>
      <c r="V3483" s="275"/>
      <c r="W3483" s="274"/>
    </row>
    <row r="3484" spans="13:23" x14ac:dyDescent="0.2">
      <c r="M3484" s="275"/>
      <c r="N3484" s="275"/>
      <c r="S3484" s="274"/>
      <c r="T3484" s="275"/>
      <c r="U3484" s="275"/>
      <c r="V3484" s="275"/>
      <c r="W3484" s="274"/>
    </row>
    <row r="3485" spans="13:23" x14ac:dyDescent="0.2">
      <c r="M3485" s="275"/>
      <c r="N3485" s="275"/>
      <c r="S3485" s="274"/>
      <c r="T3485" s="275"/>
      <c r="U3485" s="275"/>
      <c r="V3485" s="275"/>
      <c r="W3485" s="274"/>
    </row>
    <row r="3486" spans="13:23" x14ac:dyDescent="0.2">
      <c r="M3486" s="275"/>
      <c r="N3486" s="275"/>
      <c r="S3486" s="274"/>
      <c r="T3486" s="275"/>
      <c r="U3486" s="275"/>
      <c r="V3486" s="275"/>
      <c r="W3486" s="274"/>
    </row>
    <row r="3487" spans="13:23" x14ac:dyDescent="0.2">
      <c r="M3487" s="275"/>
      <c r="N3487" s="275"/>
      <c r="S3487" s="274"/>
      <c r="T3487" s="275"/>
      <c r="U3487" s="275"/>
      <c r="V3487" s="275"/>
      <c r="W3487" s="274"/>
    </row>
    <row r="3488" spans="13:23" x14ac:dyDescent="0.2">
      <c r="M3488" s="275"/>
      <c r="N3488" s="275"/>
      <c r="S3488" s="274"/>
      <c r="T3488" s="275"/>
      <c r="U3488" s="275"/>
      <c r="V3488" s="275"/>
      <c r="W3488" s="274"/>
    </row>
    <row r="3489" spans="13:23" x14ac:dyDescent="0.2">
      <c r="M3489" s="275"/>
      <c r="N3489" s="275"/>
      <c r="S3489" s="274"/>
      <c r="T3489" s="275"/>
      <c r="U3489" s="275"/>
      <c r="V3489" s="275"/>
      <c r="W3489" s="274"/>
    </row>
    <row r="3490" spans="13:23" x14ac:dyDescent="0.2">
      <c r="M3490" s="275"/>
      <c r="N3490" s="275"/>
      <c r="S3490" s="274"/>
      <c r="T3490" s="275"/>
      <c r="U3490" s="275"/>
      <c r="V3490" s="275"/>
      <c r="W3490" s="274"/>
    </row>
    <row r="3491" spans="13:23" x14ac:dyDescent="0.2">
      <c r="M3491" s="275"/>
      <c r="N3491" s="275"/>
      <c r="S3491" s="274"/>
      <c r="T3491" s="275"/>
      <c r="U3491" s="275"/>
      <c r="V3491" s="275"/>
      <c r="W3491" s="274"/>
    </row>
    <row r="3492" spans="13:23" x14ac:dyDescent="0.2">
      <c r="M3492" s="275"/>
      <c r="N3492" s="275"/>
      <c r="S3492" s="274"/>
      <c r="T3492" s="275"/>
      <c r="U3492" s="275"/>
      <c r="V3492" s="275"/>
      <c r="W3492" s="274"/>
    </row>
    <row r="3493" spans="13:23" x14ac:dyDescent="0.2">
      <c r="M3493" s="275"/>
      <c r="N3493" s="275"/>
      <c r="S3493" s="274"/>
      <c r="T3493" s="275"/>
      <c r="U3493" s="275"/>
      <c r="V3493" s="275"/>
      <c r="W3493" s="274"/>
    </row>
    <row r="3494" spans="13:23" x14ac:dyDescent="0.2">
      <c r="M3494" s="275"/>
      <c r="N3494" s="275"/>
      <c r="S3494" s="274"/>
      <c r="T3494" s="275"/>
      <c r="U3494" s="275"/>
      <c r="V3494" s="275"/>
      <c r="W3494" s="274"/>
    </row>
    <row r="3495" spans="13:23" x14ac:dyDescent="0.2">
      <c r="M3495" s="275"/>
      <c r="N3495" s="275"/>
      <c r="S3495" s="274"/>
      <c r="T3495" s="275"/>
      <c r="U3495" s="275"/>
      <c r="V3495" s="275"/>
      <c r="W3495" s="274"/>
    </row>
    <row r="3496" spans="13:23" x14ac:dyDescent="0.2">
      <c r="M3496" s="275"/>
      <c r="N3496" s="275"/>
      <c r="S3496" s="274"/>
      <c r="T3496" s="275"/>
      <c r="U3496" s="275"/>
      <c r="V3496" s="275"/>
      <c r="W3496" s="274"/>
    </row>
    <row r="3497" spans="13:23" x14ac:dyDescent="0.2">
      <c r="M3497" s="275"/>
      <c r="N3497" s="275"/>
      <c r="S3497" s="274"/>
      <c r="T3497" s="275"/>
      <c r="U3497" s="275"/>
      <c r="V3497" s="275"/>
      <c r="W3497" s="274"/>
    </row>
    <row r="3498" spans="13:23" x14ac:dyDescent="0.2">
      <c r="M3498" s="275"/>
      <c r="N3498" s="275"/>
      <c r="S3498" s="274"/>
      <c r="T3498" s="275"/>
      <c r="U3498" s="275"/>
      <c r="V3498" s="275"/>
      <c r="W3498" s="274"/>
    </row>
    <row r="3499" spans="13:23" x14ac:dyDescent="0.2">
      <c r="M3499" s="275"/>
      <c r="N3499" s="275"/>
      <c r="S3499" s="274"/>
      <c r="T3499" s="275"/>
      <c r="U3499" s="275"/>
      <c r="V3499" s="275"/>
      <c r="W3499" s="274"/>
    </row>
    <row r="3500" spans="13:23" x14ac:dyDescent="0.2">
      <c r="M3500" s="275"/>
      <c r="N3500" s="275"/>
      <c r="S3500" s="274"/>
      <c r="T3500" s="275"/>
      <c r="U3500" s="275"/>
      <c r="V3500" s="275"/>
      <c r="W3500" s="274"/>
    </row>
    <row r="3501" spans="13:23" x14ac:dyDescent="0.2">
      <c r="M3501" s="275"/>
      <c r="N3501" s="275"/>
      <c r="S3501" s="274"/>
      <c r="T3501" s="275"/>
      <c r="U3501" s="275"/>
      <c r="V3501" s="275"/>
      <c r="W3501" s="274"/>
    </row>
    <row r="3502" spans="13:23" x14ac:dyDescent="0.2">
      <c r="M3502" s="275"/>
      <c r="N3502" s="275"/>
      <c r="S3502" s="274"/>
      <c r="T3502" s="275"/>
      <c r="U3502" s="275"/>
      <c r="V3502" s="275"/>
      <c r="W3502" s="274"/>
    </row>
    <row r="3503" spans="13:23" x14ac:dyDescent="0.2">
      <c r="M3503" s="275"/>
      <c r="N3503" s="275"/>
      <c r="S3503" s="274"/>
      <c r="T3503" s="275"/>
      <c r="U3503" s="275"/>
      <c r="V3503" s="275"/>
      <c r="W3503" s="274"/>
    </row>
    <row r="3504" spans="13:23" x14ac:dyDescent="0.2">
      <c r="M3504" s="275"/>
      <c r="N3504" s="275"/>
      <c r="S3504" s="274"/>
      <c r="T3504" s="275"/>
      <c r="U3504" s="275"/>
      <c r="V3504" s="275"/>
      <c r="W3504" s="274"/>
    </row>
    <row r="3505" spans="13:23" x14ac:dyDescent="0.2">
      <c r="M3505" s="275"/>
      <c r="N3505" s="275"/>
      <c r="S3505" s="274"/>
      <c r="T3505" s="275"/>
      <c r="U3505" s="275"/>
      <c r="V3505" s="275"/>
      <c r="W3505" s="274"/>
    </row>
    <row r="3506" spans="13:23" x14ac:dyDescent="0.2">
      <c r="M3506" s="275"/>
      <c r="N3506" s="275"/>
      <c r="S3506" s="274"/>
      <c r="T3506" s="275"/>
      <c r="U3506" s="275"/>
      <c r="V3506" s="275"/>
      <c r="W3506" s="274"/>
    </row>
    <row r="3507" spans="13:23" x14ac:dyDescent="0.2">
      <c r="M3507" s="275"/>
      <c r="N3507" s="275"/>
      <c r="S3507" s="274"/>
      <c r="T3507" s="275"/>
      <c r="U3507" s="275"/>
      <c r="V3507" s="275"/>
      <c r="W3507" s="274"/>
    </row>
    <row r="3508" spans="13:23" x14ac:dyDescent="0.2">
      <c r="M3508" s="275"/>
      <c r="N3508" s="275"/>
      <c r="S3508" s="274"/>
      <c r="T3508" s="275"/>
      <c r="U3508" s="275"/>
      <c r="V3508" s="275"/>
      <c r="W3508" s="274"/>
    </row>
    <row r="3509" spans="13:23" x14ac:dyDescent="0.2">
      <c r="M3509" s="275"/>
      <c r="N3509" s="275"/>
      <c r="S3509" s="274"/>
      <c r="T3509" s="275"/>
      <c r="U3509" s="275"/>
      <c r="V3509" s="275"/>
      <c r="W3509" s="274"/>
    </row>
    <row r="3510" spans="13:23" x14ac:dyDescent="0.2">
      <c r="M3510" s="275"/>
      <c r="N3510" s="275"/>
      <c r="S3510" s="274"/>
      <c r="T3510" s="275"/>
      <c r="U3510" s="275"/>
      <c r="V3510" s="275"/>
      <c r="W3510" s="274"/>
    </row>
    <row r="3511" spans="13:23" x14ac:dyDescent="0.2">
      <c r="M3511" s="275"/>
      <c r="N3511" s="275"/>
      <c r="S3511" s="274"/>
      <c r="T3511" s="275"/>
      <c r="U3511" s="275"/>
      <c r="V3511" s="275"/>
      <c r="W3511" s="274"/>
    </row>
    <row r="3512" spans="13:23" x14ac:dyDescent="0.2">
      <c r="M3512" s="275"/>
      <c r="N3512" s="275"/>
      <c r="S3512" s="274"/>
      <c r="T3512" s="275"/>
      <c r="U3512" s="275"/>
      <c r="V3512" s="275"/>
      <c r="W3512" s="274"/>
    </row>
    <row r="3513" spans="13:23" x14ac:dyDescent="0.2">
      <c r="M3513" s="275"/>
      <c r="N3513" s="275"/>
      <c r="S3513" s="274"/>
      <c r="T3513" s="275"/>
      <c r="U3513" s="275"/>
      <c r="V3513" s="275"/>
      <c r="W3513" s="274"/>
    </row>
    <row r="3514" spans="13:23" x14ac:dyDescent="0.2">
      <c r="M3514" s="275"/>
      <c r="N3514" s="275"/>
      <c r="S3514" s="274"/>
      <c r="T3514" s="275"/>
      <c r="U3514" s="275"/>
      <c r="V3514" s="275"/>
      <c r="W3514" s="274"/>
    </row>
    <row r="3515" spans="13:23" x14ac:dyDescent="0.2">
      <c r="M3515" s="275"/>
      <c r="N3515" s="275"/>
      <c r="S3515" s="274"/>
      <c r="T3515" s="275"/>
      <c r="U3515" s="275"/>
      <c r="V3515" s="275"/>
      <c r="W3515" s="274"/>
    </row>
    <row r="3516" spans="13:23" x14ac:dyDescent="0.2">
      <c r="M3516" s="275"/>
      <c r="N3516" s="275"/>
      <c r="S3516" s="274"/>
      <c r="T3516" s="275"/>
      <c r="U3516" s="275"/>
      <c r="V3516" s="275"/>
      <c r="W3516" s="274"/>
    </row>
    <row r="3517" spans="13:23" x14ac:dyDescent="0.2">
      <c r="M3517" s="275"/>
      <c r="N3517" s="275"/>
      <c r="S3517" s="274"/>
      <c r="T3517" s="275"/>
      <c r="U3517" s="275"/>
      <c r="V3517" s="275"/>
      <c r="W3517" s="274"/>
    </row>
    <row r="3518" spans="13:23" x14ac:dyDescent="0.2">
      <c r="M3518" s="275"/>
      <c r="N3518" s="275"/>
      <c r="S3518" s="274"/>
      <c r="T3518" s="275"/>
      <c r="U3518" s="275"/>
      <c r="V3518" s="275"/>
      <c r="W3518" s="274"/>
    </row>
    <row r="3519" spans="13:23" x14ac:dyDescent="0.2">
      <c r="M3519" s="275"/>
      <c r="N3519" s="275"/>
      <c r="S3519" s="274"/>
      <c r="T3519" s="275"/>
      <c r="U3519" s="275"/>
      <c r="V3519" s="275"/>
      <c r="W3519" s="274"/>
    </row>
    <row r="3520" spans="13:23" x14ac:dyDescent="0.2">
      <c r="M3520" s="275"/>
      <c r="N3520" s="275"/>
      <c r="S3520" s="274"/>
      <c r="T3520" s="275"/>
      <c r="U3520" s="275"/>
      <c r="V3520" s="275"/>
      <c r="W3520" s="274"/>
    </row>
    <row r="3521" spans="13:23" x14ac:dyDescent="0.2">
      <c r="M3521" s="275"/>
      <c r="N3521" s="275"/>
      <c r="S3521" s="274"/>
      <c r="T3521" s="275"/>
      <c r="U3521" s="275"/>
      <c r="V3521" s="275"/>
      <c r="W3521" s="274"/>
    </row>
    <row r="3522" spans="13:23" x14ac:dyDescent="0.2">
      <c r="M3522" s="275"/>
      <c r="N3522" s="275"/>
      <c r="S3522" s="274"/>
      <c r="T3522" s="275"/>
      <c r="U3522" s="275"/>
      <c r="V3522" s="275"/>
      <c r="W3522" s="274"/>
    </row>
    <row r="3523" spans="13:23" x14ac:dyDescent="0.2">
      <c r="M3523" s="275"/>
      <c r="N3523" s="275"/>
      <c r="S3523" s="274"/>
      <c r="T3523" s="275"/>
      <c r="U3523" s="275"/>
      <c r="V3523" s="275"/>
      <c r="W3523" s="274"/>
    </row>
    <row r="3524" spans="13:23" x14ac:dyDescent="0.2">
      <c r="M3524" s="275"/>
      <c r="N3524" s="275"/>
      <c r="S3524" s="274"/>
      <c r="T3524" s="275"/>
      <c r="U3524" s="275"/>
      <c r="V3524" s="275"/>
      <c r="W3524" s="274"/>
    </row>
    <row r="3525" spans="13:23" x14ac:dyDescent="0.2">
      <c r="M3525" s="275"/>
      <c r="N3525" s="275"/>
      <c r="S3525" s="274"/>
      <c r="T3525" s="275"/>
      <c r="U3525" s="275"/>
      <c r="V3525" s="275"/>
      <c r="W3525" s="274"/>
    </row>
    <row r="3526" spans="13:23" x14ac:dyDescent="0.2">
      <c r="M3526" s="275"/>
      <c r="N3526" s="275"/>
      <c r="S3526" s="274"/>
      <c r="T3526" s="275"/>
      <c r="U3526" s="275"/>
      <c r="V3526" s="275"/>
      <c r="W3526" s="274"/>
    </row>
    <row r="3527" spans="13:23" x14ac:dyDescent="0.2">
      <c r="M3527" s="275"/>
      <c r="N3527" s="275"/>
      <c r="S3527" s="274"/>
      <c r="T3527" s="275"/>
      <c r="U3527" s="275"/>
      <c r="V3527" s="275"/>
      <c r="W3527" s="274"/>
    </row>
    <row r="3528" spans="13:23" x14ac:dyDescent="0.2">
      <c r="M3528" s="275"/>
      <c r="N3528" s="275"/>
      <c r="S3528" s="274"/>
      <c r="T3528" s="275"/>
      <c r="U3528" s="275"/>
      <c r="V3528" s="275"/>
      <c r="W3528" s="274"/>
    </row>
    <row r="3529" spans="13:23" x14ac:dyDescent="0.2">
      <c r="M3529" s="275"/>
      <c r="N3529" s="275"/>
      <c r="S3529" s="274"/>
      <c r="T3529" s="275"/>
      <c r="U3529" s="275"/>
      <c r="V3529" s="275"/>
      <c r="W3529" s="274"/>
    </row>
    <row r="3530" spans="13:23" x14ac:dyDescent="0.2">
      <c r="M3530" s="275"/>
      <c r="N3530" s="275"/>
      <c r="S3530" s="274"/>
      <c r="T3530" s="275"/>
      <c r="U3530" s="275"/>
      <c r="V3530" s="275"/>
      <c r="W3530" s="274"/>
    </row>
    <row r="3531" spans="13:23" x14ac:dyDescent="0.2">
      <c r="M3531" s="275"/>
      <c r="N3531" s="275"/>
      <c r="S3531" s="274"/>
      <c r="T3531" s="275"/>
      <c r="U3531" s="275"/>
      <c r="V3531" s="275"/>
      <c r="W3531" s="274"/>
    </row>
    <row r="3532" spans="13:23" x14ac:dyDescent="0.2">
      <c r="M3532" s="275"/>
      <c r="N3532" s="275"/>
      <c r="S3532" s="274"/>
      <c r="T3532" s="275"/>
      <c r="U3532" s="275"/>
      <c r="V3532" s="275"/>
      <c r="W3532" s="274"/>
    </row>
    <row r="3533" spans="13:23" x14ac:dyDescent="0.2">
      <c r="M3533" s="275"/>
      <c r="N3533" s="275"/>
      <c r="S3533" s="274"/>
      <c r="T3533" s="275"/>
      <c r="U3533" s="275"/>
      <c r="V3533" s="275"/>
      <c r="W3533" s="274"/>
    </row>
    <row r="3534" spans="13:23" x14ac:dyDescent="0.2">
      <c r="M3534" s="275"/>
      <c r="N3534" s="275"/>
      <c r="S3534" s="274"/>
      <c r="T3534" s="275"/>
      <c r="U3534" s="275"/>
      <c r="V3534" s="275"/>
      <c r="W3534" s="274"/>
    </row>
    <row r="3535" spans="13:23" x14ac:dyDescent="0.2">
      <c r="M3535" s="275"/>
      <c r="N3535" s="275"/>
      <c r="S3535" s="274"/>
      <c r="T3535" s="275"/>
      <c r="U3535" s="275"/>
      <c r="V3535" s="275"/>
      <c r="W3535" s="274"/>
    </row>
    <row r="3536" spans="13:23" x14ac:dyDescent="0.2">
      <c r="M3536" s="275"/>
      <c r="N3536" s="275"/>
      <c r="S3536" s="274"/>
      <c r="T3536" s="275"/>
      <c r="U3536" s="275"/>
      <c r="V3536" s="275"/>
      <c r="W3536" s="274"/>
    </row>
    <row r="3537" spans="13:23" x14ac:dyDescent="0.2">
      <c r="M3537" s="275"/>
      <c r="N3537" s="275"/>
      <c r="S3537" s="274"/>
      <c r="T3537" s="275"/>
      <c r="U3537" s="275"/>
      <c r="V3537" s="275"/>
      <c r="W3537" s="274"/>
    </row>
    <row r="3538" spans="13:23" x14ac:dyDescent="0.2">
      <c r="M3538" s="275"/>
      <c r="N3538" s="275"/>
      <c r="S3538" s="274"/>
      <c r="T3538" s="275"/>
      <c r="U3538" s="275"/>
      <c r="V3538" s="275"/>
      <c r="W3538" s="274"/>
    </row>
    <row r="3539" spans="13:23" x14ac:dyDescent="0.2">
      <c r="M3539" s="275"/>
      <c r="N3539" s="275"/>
      <c r="S3539" s="274"/>
      <c r="T3539" s="275"/>
      <c r="U3539" s="275"/>
      <c r="V3539" s="275"/>
      <c r="W3539" s="274"/>
    </row>
    <row r="3540" spans="13:23" x14ac:dyDescent="0.2">
      <c r="M3540" s="275"/>
      <c r="N3540" s="275"/>
      <c r="S3540" s="274"/>
      <c r="T3540" s="275"/>
      <c r="U3540" s="275"/>
      <c r="V3540" s="275"/>
      <c r="W3540" s="274"/>
    </row>
    <row r="3541" spans="13:23" x14ac:dyDescent="0.2">
      <c r="M3541" s="275"/>
      <c r="N3541" s="275"/>
      <c r="S3541" s="274"/>
      <c r="T3541" s="275"/>
      <c r="U3541" s="275"/>
      <c r="V3541" s="275"/>
      <c r="W3541" s="274"/>
    </row>
    <row r="3542" spans="13:23" x14ac:dyDescent="0.2">
      <c r="M3542" s="275"/>
      <c r="N3542" s="275"/>
      <c r="S3542" s="274"/>
      <c r="T3542" s="275"/>
      <c r="U3542" s="275"/>
      <c r="V3542" s="275"/>
      <c r="W3542" s="274"/>
    </row>
    <row r="3543" spans="13:23" x14ac:dyDescent="0.2">
      <c r="M3543" s="275"/>
      <c r="N3543" s="275"/>
      <c r="S3543" s="274"/>
      <c r="T3543" s="275"/>
      <c r="U3543" s="275"/>
      <c r="V3543" s="275"/>
      <c r="W3543" s="274"/>
    </row>
    <row r="3544" spans="13:23" x14ac:dyDescent="0.2">
      <c r="M3544" s="275"/>
      <c r="N3544" s="275"/>
      <c r="S3544" s="274"/>
      <c r="T3544" s="275"/>
      <c r="U3544" s="275"/>
      <c r="V3544" s="275"/>
      <c r="W3544" s="274"/>
    </row>
    <row r="3545" spans="13:23" x14ac:dyDescent="0.2">
      <c r="M3545" s="275"/>
      <c r="N3545" s="275"/>
      <c r="S3545" s="274"/>
      <c r="T3545" s="275"/>
      <c r="U3545" s="275"/>
      <c r="V3545" s="275"/>
      <c r="W3545" s="274"/>
    </row>
    <row r="3546" spans="13:23" x14ac:dyDescent="0.2">
      <c r="M3546" s="275"/>
      <c r="N3546" s="275"/>
      <c r="S3546" s="274"/>
      <c r="T3546" s="275"/>
      <c r="U3546" s="275"/>
      <c r="V3546" s="275"/>
      <c r="W3546" s="274"/>
    </row>
    <row r="3547" spans="13:23" x14ac:dyDescent="0.2">
      <c r="M3547" s="275"/>
      <c r="N3547" s="275"/>
      <c r="S3547" s="274"/>
      <c r="T3547" s="275"/>
      <c r="U3547" s="275"/>
      <c r="V3547" s="275"/>
      <c r="W3547" s="274"/>
    </row>
    <row r="3548" spans="13:23" x14ac:dyDescent="0.2">
      <c r="M3548" s="275"/>
      <c r="N3548" s="275"/>
      <c r="S3548" s="274"/>
      <c r="T3548" s="275"/>
      <c r="U3548" s="275"/>
      <c r="V3548" s="275"/>
      <c r="W3548" s="274"/>
    </row>
    <row r="3549" spans="13:23" x14ac:dyDescent="0.2">
      <c r="M3549" s="275"/>
      <c r="N3549" s="275"/>
      <c r="S3549" s="274"/>
      <c r="T3549" s="275"/>
      <c r="U3549" s="275"/>
      <c r="V3549" s="275"/>
      <c r="W3549" s="274"/>
    </row>
    <row r="3550" spans="13:23" x14ac:dyDescent="0.2">
      <c r="M3550" s="275"/>
      <c r="N3550" s="275"/>
      <c r="S3550" s="274"/>
      <c r="T3550" s="275"/>
      <c r="U3550" s="275"/>
      <c r="V3550" s="275"/>
      <c r="W3550" s="274"/>
    </row>
    <row r="3551" spans="13:23" x14ac:dyDescent="0.2">
      <c r="M3551" s="275"/>
      <c r="N3551" s="275"/>
      <c r="S3551" s="274"/>
      <c r="T3551" s="275"/>
      <c r="U3551" s="275"/>
      <c r="V3551" s="275"/>
      <c r="W3551" s="274"/>
    </row>
    <row r="3552" spans="13:23" x14ac:dyDescent="0.2">
      <c r="M3552" s="275"/>
      <c r="N3552" s="275"/>
      <c r="S3552" s="274"/>
      <c r="T3552" s="275"/>
      <c r="U3552" s="275"/>
      <c r="V3552" s="275"/>
      <c r="W3552" s="274"/>
    </row>
    <row r="3553" spans="13:23" x14ac:dyDescent="0.2">
      <c r="M3553" s="275"/>
      <c r="N3553" s="275"/>
      <c r="S3553" s="274"/>
      <c r="T3553" s="275"/>
      <c r="U3553" s="275"/>
      <c r="V3553" s="275"/>
      <c r="W3553" s="274"/>
    </row>
    <row r="3554" spans="13:23" x14ac:dyDescent="0.2">
      <c r="M3554" s="275"/>
      <c r="N3554" s="275"/>
      <c r="S3554" s="274"/>
      <c r="T3554" s="275"/>
      <c r="U3554" s="275"/>
      <c r="V3554" s="275"/>
      <c r="W3554" s="274"/>
    </row>
    <row r="3555" spans="13:23" x14ac:dyDescent="0.2">
      <c r="M3555" s="275"/>
      <c r="N3555" s="275"/>
      <c r="S3555" s="274"/>
      <c r="T3555" s="275"/>
      <c r="U3555" s="275"/>
      <c r="V3555" s="275"/>
      <c r="W3555" s="274"/>
    </row>
    <row r="3556" spans="13:23" x14ac:dyDescent="0.2">
      <c r="M3556" s="275"/>
      <c r="N3556" s="275"/>
      <c r="S3556" s="274"/>
      <c r="T3556" s="275"/>
      <c r="U3556" s="275"/>
      <c r="V3556" s="275"/>
      <c r="W3556" s="274"/>
    </row>
    <row r="3557" spans="13:23" x14ac:dyDescent="0.2">
      <c r="M3557" s="275"/>
      <c r="N3557" s="275"/>
      <c r="S3557" s="274"/>
      <c r="T3557" s="275"/>
      <c r="U3557" s="275"/>
      <c r="V3557" s="275"/>
      <c r="W3557" s="274"/>
    </row>
    <row r="3558" spans="13:23" x14ac:dyDescent="0.2">
      <c r="M3558" s="275"/>
      <c r="N3558" s="275"/>
      <c r="S3558" s="274"/>
      <c r="T3558" s="275"/>
      <c r="U3558" s="275"/>
      <c r="V3558" s="275"/>
      <c r="W3558" s="274"/>
    </row>
    <row r="3559" spans="13:23" x14ac:dyDescent="0.2">
      <c r="M3559" s="275"/>
      <c r="N3559" s="275"/>
      <c r="S3559" s="274"/>
      <c r="T3559" s="275"/>
      <c r="U3559" s="275"/>
      <c r="V3559" s="275"/>
      <c r="W3559" s="274"/>
    </row>
    <row r="3560" spans="13:23" x14ac:dyDescent="0.2">
      <c r="M3560" s="275"/>
      <c r="N3560" s="275"/>
      <c r="S3560" s="274"/>
      <c r="T3560" s="275"/>
      <c r="U3560" s="275"/>
      <c r="V3560" s="275"/>
      <c r="W3560" s="274"/>
    </row>
    <row r="3561" spans="13:23" x14ac:dyDescent="0.2">
      <c r="M3561" s="275"/>
      <c r="N3561" s="275"/>
      <c r="S3561" s="274"/>
      <c r="T3561" s="275"/>
      <c r="U3561" s="275"/>
      <c r="V3561" s="275"/>
      <c r="W3561" s="274"/>
    </row>
    <row r="3562" spans="13:23" x14ac:dyDescent="0.2">
      <c r="M3562" s="275"/>
      <c r="N3562" s="275"/>
      <c r="S3562" s="274"/>
      <c r="T3562" s="275"/>
      <c r="U3562" s="275"/>
      <c r="V3562" s="275"/>
      <c r="W3562" s="274"/>
    </row>
    <row r="3563" spans="13:23" x14ac:dyDescent="0.2">
      <c r="M3563" s="275"/>
      <c r="N3563" s="275"/>
      <c r="S3563" s="274"/>
      <c r="T3563" s="275"/>
      <c r="U3563" s="275"/>
      <c r="V3563" s="275"/>
      <c r="W3563" s="274"/>
    </row>
    <row r="3564" spans="13:23" x14ac:dyDescent="0.2">
      <c r="M3564" s="275"/>
      <c r="N3564" s="275"/>
      <c r="S3564" s="274"/>
      <c r="T3564" s="275"/>
      <c r="U3564" s="275"/>
      <c r="V3564" s="275"/>
      <c r="W3564" s="274"/>
    </row>
    <row r="3565" spans="13:23" x14ac:dyDescent="0.2">
      <c r="M3565" s="275"/>
      <c r="N3565" s="275"/>
      <c r="S3565" s="274"/>
      <c r="T3565" s="275"/>
      <c r="U3565" s="275"/>
      <c r="V3565" s="275"/>
      <c r="W3565" s="274"/>
    </row>
    <row r="3566" spans="13:23" x14ac:dyDescent="0.2">
      <c r="M3566" s="275"/>
      <c r="N3566" s="275"/>
      <c r="S3566" s="274"/>
      <c r="T3566" s="275"/>
      <c r="U3566" s="275"/>
      <c r="V3566" s="275"/>
      <c r="W3566" s="274"/>
    </row>
    <row r="3567" spans="13:23" x14ac:dyDescent="0.2">
      <c r="M3567" s="275"/>
      <c r="N3567" s="275"/>
      <c r="S3567" s="274"/>
      <c r="T3567" s="275"/>
      <c r="U3567" s="275"/>
      <c r="V3567" s="275"/>
      <c r="W3567" s="274"/>
    </row>
    <row r="3568" spans="13:23" x14ac:dyDescent="0.2">
      <c r="M3568" s="275"/>
      <c r="N3568" s="275"/>
      <c r="S3568" s="274"/>
      <c r="T3568" s="275"/>
      <c r="U3568" s="275"/>
      <c r="V3568" s="275"/>
      <c r="W3568" s="274"/>
    </row>
    <row r="3569" spans="13:23" x14ac:dyDescent="0.2">
      <c r="M3569" s="275"/>
      <c r="N3569" s="275"/>
      <c r="S3569" s="274"/>
      <c r="T3569" s="275"/>
      <c r="U3569" s="275"/>
      <c r="V3569" s="275"/>
      <c r="W3569" s="274"/>
    </row>
    <row r="3570" spans="13:23" x14ac:dyDescent="0.2">
      <c r="M3570" s="275"/>
      <c r="N3570" s="275"/>
      <c r="S3570" s="274"/>
      <c r="T3570" s="275"/>
      <c r="U3570" s="275"/>
      <c r="V3570" s="275"/>
      <c r="W3570" s="274"/>
    </row>
    <row r="3571" spans="13:23" x14ac:dyDescent="0.2">
      <c r="M3571" s="275"/>
      <c r="N3571" s="275"/>
      <c r="S3571" s="274"/>
      <c r="T3571" s="275"/>
      <c r="U3571" s="275"/>
      <c r="V3571" s="275"/>
      <c r="W3571" s="274"/>
    </row>
    <row r="3572" spans="13:23" x14ac:dyDescent="0.2">
      <c r="M3572" s="275"/>
      <c r="N3572" s="275"/>
      <c r="S3572" s="274"/>
      <c r="T3572" s="275"/>
      <c r="U3572" s="275"/>
      <c r="V3572" s="275"/>
      <c r="W3572" s="274"/>
    </row>
    <row r="3573" spans="13:23" x14ac:dyDescent="0.2">
      <c r="M3573" s="275"/>
      <c r="N3573" s="275"/>
      <c r="S3573" s="274"/>
      <c r="T3573" s="275"/>
      <c r="U3573" s="275"/>
      <c r="V3573" s="275"/>
      <c r="W3573" s="274"/>
    </row>
    <row r="3574" spans="13:23" x14ac:dyDescent="0.2">
      <c r="M3574" s="275"/>
      <c r="N3574" s="275"/>
      <c r="S3574" s="274"/>
      <c r="T3574" s="275"/>
      <c r="U3574" s="275"/>
      <c r="V3574" s="275"/>
      <c r="W3574" s="274"/>
    </row>
    <row r="3575" spans="13:23" x14ac:dyDescent="0.2">
      <c r="M3575" s="275"/>
      <c r="N3575" s="275"/>
      <c r="S3575" s="274"/>
      <c r="T3575" s="275"/>
      <c r="U3575" s="275"/>
      <c r="V3575" s="275"/>
      <c r="W3575" s="274"/>
    </row>
    <row r="3576" spans="13:23" x14ac:dyDescent="0.2">
      <c r="M3576" s="275"/>
      <c r="N3576" s="275"/>
      <c r="S3576" s="274"/>
      <c r="T3576" s="275"/>
      <c r="U3576" s="275"/>
      <c r="V3576" s="275"/>
      <c r="W3576" s="274"/>
    </row>
    <row r="3577" spans="13:23" x14ac:dyDescent="0.2">
      <c r="M3577" s="275"/>
      <c r="N3577" s="275"/>
      <c r="S3577" s="274"/>
      <c r="T3577" s="275"/>
      <c r="U3577" s="275"/>
      <c r="V3577" s="275"/>
      <c r="W3577" s="274"/>
    </row>
    <row r="3578" spans="13:23" x14ac:dyDescent="0.2">
      <c r="M3578" s="275"/>
      <c r="N3578" s="275"/>
      <c r="S3578" s="274"/>
      <c r="T3578" s="275"/>
      <c r="U3578" s="275"/>
      <c r="V3578" s="275"/>
      <c r="W3578" s="274"/>
    </row>
    <row r="3579" spans="13:23" x14ac:dyDescent="0.2">
      <c r="M3579" s="275"/>
      <c r="N3579" s="275"/>
      <c r="S3579" s="274"/>
      <c r="T3579" s="275"/>
      <c r="U3579" s="275"/>
      <c r="V3579" s="275"/>
      <c r="W3579" s="274"/>
    </row>
    <row r="3580" spans="13:23" x14ac:dyDescent="0.2">
      <c r="M3580" s="275"/>
      <c r="N3580" s="275"/>
      <c r="S3580" s="274"/>
      <c r="T3580" s="275"/>
      <c r="U3580" s="275"/>
      <c r="V3580" s="275"/>
      <c r="W3580" s="274"/>
    </row>
    <row r="3581" spans="13:23" x14ac:dyDescent="0.2">
      <c r="M3581" s="275"/>
      <c r="N3581" s="275"/>
      <c r="S3581" s="274"/>
      <c r="T3581" s="275"/>
      <c r="U3581" s="275"/>
      <c r="V3581" s="275"/>
      <c r="W3581" s="274"/>
    </row>
    <row r="3582" spans="13:23" x14ac:dyDescent="0.2">
      <c r="M3582" s="275"/>
      <c r="N3582" s="275"/>
      <c r="S3582" s="274"/>
      <c r="T3582" s="275"/>
      <c r="U3582" s="275"/>
      <c r="V3582" s="275"/>
      <c r="W3582" s="274"/>
    </row>
    <row r="3583" spans="13:23" x14ac:dyDescent="0.2">
      <c r="M3583" s="275"/>
      <c r="N3583" s="275"/>
      <c r="S3583" s="274"/>
      <c r="T3583" s="275"/>
      <c r="U3583" s="275"/>
      <c r="V3583" s="275"/>
      <c r="W3583" s="274"/>
    </row>
    <row r="3584" spans="13:23" x14ac:dyDescent="0.2">
      <c r="M3584" s="275"/>
      <c r="N3584" s="275"/>
      <c r="S3584" s="274"/>
      <c r="T3584" s="275"/>
      <c r="U3584" s="275"/>
      <c r="V3584" s="275"/>
      <c r="W3584" s="274"/>
    </row>
    <row r="3585" spans="13:23" x14ac:dyDescent="0.2">
      <c r="M3585" s="275"/>
      <c r="N3585" s="275"/>
      <c r="S3585" s="274"/>
      <c r="T3585" s="275"/>
      <c r="U3585" s="275"/>
      <c r="V3585" s="275"/>
      <c r="W3585" s="274"/>
    </row>
    <row r="3586" spans="13:23" x14ac:dyDescent="0.2">
      <c r="M3586" s="275"/>
      <c r="N3586" s="275"/>
      <c r="S3586" s="274"/>
      <c r="T3586" s="275"/>
      <c r="U3586" s="275"/>
      <c r="V3586" s="275"/>
      <c r="W3586" s="274"/>
    </row>
    <row r="3587" spans="13:23" x14ac:dyDescent="0.2">
      <c r="M3587" s="275"/>
      <c r="N3587" s="275"/>
      <c r="S3587" s="274"/>
      <c r="T3587" s="275"/>
      <c r="U3587" s="275"/>
      <c r="V3587" s="275"/>
      <c r="W3587" s="274"/>
    </row>
    <row r="3588" spans="13:23" x14ac:dyDescent="0.2">
      <c r="M3588" s="275"/>
      <c r="N3588" s="275"/>
      <c r="S3588" s="274"/>
      <c r="T3588" s="275"/>
      <c r="U3588" s="275"/>
      <c r="V3588" s="275"/>
      <c r="W3588" s="274"/>
    </row>
    <row r="3589" spans="13:23" x14ac:dyDescent="0.2">
      <c r="M3589" s="275"/>
      <c r="N3589" s="275"/>
      <c r="S3589" s="274"/>
      <c r="T3589" s="275"/>
      <c r="U3589" s="275"/>
      <c r="V3589" s="275"/>
      <c r="W3589" s="274"/>
    </row>
    <row r="3590" spans="13:23" x14ac:dyDescent="0.2">
      <c r="M3590" s="275"/>
      <c r="N3590" s="275"/>
      <c r="S3590" s="274"/>
      <c r="T3590" s="275"/>
      <c r="U3590" s="275"/>
      <c r="V3590" s="275"/>
      <c r="W3590" s="274"/>
    </row>
    <row r="3591" spans="13:23" x14ac:dyDescent="0.2">
      <c r="M3591" s="275"/>
      <c r="N3591" s="275"/>
      <c r="S3591" s="274"/>
      <c r="T3591" s="275"/>
      <c r="U3591" s="275"/>
      <c r="V3591" s="275"/>
      <c r="W3591" s="274"/>
    </row>
    <row r="3592" spans="13:23" x14ac:dyDescent="0.2">
      <c r="M3592" s="275"/>
      <c r="N3592" s="275"/>
      <c r="S3592" s="274"/>
      <c r="T3592" s="275"/>
      <c r="U3592" s="275"/>
      <c r="V3592" s="275"/>
      <c r="W3592" s="274"/>
    </row>
    <row r="3593" spans="13:23" x14ac:dyDescent="0.2">
      <c r="M3593" s="275"/>
      <c r="N3593" s="275"/>
      <c r="S3593" s="274"/>
      <c r="T3593" s="275"/>
      <c r="U3593" s="275"/>
      <c r="V3593" s="275"/>
      <c r="W3593" s="274"/>
    </row>
    <row r="3594" spans="13:23" x14ac:dyDescent="0.2">
      <c r="M3594" s="275"/>
      <c r="N3594" s="275"/>
      <c r="S3594" s="274"/>
      <c r="T3594" s="275"/>
      <c r="U3594" s="275"/>
      <c r="V3594" s="275"/>
      <c r="W3594" s="274"/>
    </row>
    <row r="3595" spans="13:23" x14ac:dyDescent="0.2">
      <c r="M3595" s="275"/>
      <c r="N3595" s="275"/>
      <c r="S3595" s="274"/>
      <c r="T3595" s="275"/>
      <c r="U3595" s="275"/>
      <c r="V3595" s="275"/>
      <c r="W3595" s="274"/>
    </row>
    <row r="3596" spans="13:23" x14ac:dyDescent="0.2">
      <c r="M3596" s="275"/>
      <c r="N3596" s="275"/>
      <c r="S3596" s="274"/>
      <c r="T3596" s="275"/>
      <c r="U3596" s="275"/>
      <c r="V3596" s="275"/>
      <c r="W3596" s="274"/>
    </row>
    <row r="3597" spans="13:23" x14ac:dyDescent="0.2">
      <c r="M3597" s="275"/>
      <c r="N3597" s="275"/>
      <c r="S3597" s="274"/>
      <c r="T3597" s="275"/>
      <c r="U3597" s="275"/>
      <c r="V3597" s="275"/>
      <c r="W3597" s="274"/>
    </row>
    <row r="3598" spans="13:23" x14ac:dyDescent="0.2">
      <c r="M3598" s="275"/>
      <c r="N3598" s="275"/>
      <c r="S3598" s="274"/>
      <c r="T3598" s="275"/>
      <c r="U3598" s="275"/>
      <c r="V3598" s="275"/>
      <c r="W3598" s="274"/>
    </row>
    <row r="3599" spans="13:23" x14ac:dyDescent="0.2">
      <c r="M3599" s="275"/>
      <c r="N3599" s="275"/>
      <c r="S3599" s="274"/>
      <c r="T3599" s="275"/>
      <c r="U3599" s="275"/>
      <c r="V3599" s="275"/>
      <c r="W3599" s="274"/>
    </row>
    <row r="3600" spans="13:23" x14ac:dyDescent="0.2">
      <c r="M3600" s="275"/>
      <c r="N3600" s="275"/>
      <c r="S3600" s="274"/>
      <c r="T3600" s="275"/>
      <c r="U3600" s="275"/>
      <c r="V3600" s="275"/>
      <c r="W3600" s="274"/>
    </row>
    <row r="3601" spans="13:23" x14ac:dyDescent="0.2">
      <c r="M3601" s="275"/>
      <c r="N3601" s="275"/>
      <c r="S3601" s="274"/>
      <c r="T3601" s="275"/>
      <c r="U3601" s="275"/>
      <c r="V3601" s="275"/>
      <c r="W3601" s="274"/>
    </row>
    <row r="3602" spans="13:23" x14ac:dyDescent="0.2">
      <c r="M3602" s="275"/>
      <c r="N3602" s="275"/>
      <c r="S3602" s="274"/>
      <c r="T3602" s="275"/>
      <c r="U3602" s="275"/>
      <c r="V3602" s="275"/>
      <c r="W3602" s="274"/>
    </row>
    <row r="3603" spans="13:23" x14ac:dyDescent="0.2">
      <c r="M3603" s="275"/>
      <c r="N3603" s="275"/>
      <c r="S3603" s="274"/>
      <c r="T3603" s="275"/>
      <c r="U3603" s="275"/>
      <c r="V3603" s="275"/>
      <c r="W3603" s="274"/>
    </row>
    <row r="3604" spans="13:23" x14ac:dyDescent="0.2">
      <c r="M3604" s="275"/>
      <c r="N3604" s="275"/>
      <c r="S3604" s="274"/>
      <c r="T3604" s="275"/>
      <c r="U3604" s="275"/>
      <c r="V3604" s="275"/>
      <c r="W3604" s="274"/>
    </row>
    <row r="3605" spans="13:23" x14ac:dyDescent="0.2">
      <c r="M3605" s="275"/>
      <c r="N3605" s="275"/>
      <c r="S3605" s="274"/>
      <c r="T3605" s="275"/>
      <c r="U3605" s="275"/>
      <c r="V3605" s="275"/>
      <c r="W3605" s="274"/>
    </row>
    <row r="3606" spans="13:23" x14ac:dyDescent="0.2">
      <c r="M3606" s="275"/>
      <c r="N3606" s="275"/>
      <c r="S3606" s="274"/>
      <c r="T3606" s="275"/>
      <c r="U3606" s="275"/>
      <c r="V3606" s="275"/>
      <c r="W3606" s="274"/>
    </row>
    <row r="3607" spans="13:23" x14ac:dyDescent="0.2">
      <c r="M3607" s="275"/>
      <c r="N3607" s="275"/>
      <c r="S3607" s="274"/>
      <c r="T3607" s="275"/>
      <c r="U3607" s="275"/>
      <c r="V3607" s="275"/>
      <c r="W3607" s="274"/>
    </row>
    <row r="3608" spans="13:23" x14ac:dyDescent="0.2">
      <c r="M3608" s="275"/>
      <c r="N3608" s="275"/>
      <c r="S3608" s="274"/>
      <c r="T3608" s="275"/>
      <c r="U3608" s="275"/>
      <c r="V3608" s="275"/>
      <c r="W3608" s="274"/>
    </row>
    <row r="3609" spans="13:23" x14ac:dyDescent="0.2">
      <c r="M3609" s="275"/>
      <c r="N3609" s="275"/>
      <c r="S3609" s="274"/>
      <c r="T3609" s="275"/>
      <c r="U3609" s="275"/>
      <c r="V3609" s="275"/>
      <c r="W3609" s="274"/>
    </row>
    <row r="3610" spans="13:23" x14ac:dyDescent="0.2">
      <c r="M3610" s="275"/>
      <c r="N3610" s="275"/>
      <c r="S3610" s="274"/>
      <c r="T3610" s="275"/>
      <c r="U3610" s="275"/>
      <c r="V3610" s="275"/>
      <c r="W3610" s="274"/>
    </row>
    <row r="3611" spans="13:23" x14ac:dyDescent="0.2">
      <c r="M3611" s="275"/>
      <c r="N3611" s="275"/>
      <c r="S3611" s="274"/>
      <c r="T3611" s="275"/>
      <c r="U3611" s="275"/>
      <c r="V3611" s="275"/>
      <c r="W3611" s="274"/>
    </row>
    <row r="3612" spans="13:23" x14ac:dyDescent="0.2">
      <c r="M3612" s="275"/>
      <c r="N3612" s="275"/>
      <c r="S3612" s="274"/>
      <c r="T3612" s="275"/>
      <c r="U3612" s="275"/>
      <c r="V3612" s="275"/>
      <c r="W3612" s="274"/>
    </row>
    <row r="3613" spans="13:23" x14ac:dyDescent="0.2">
      <c r="M3613" s="275"/>
      <c r="N3613" s="275"/>
      <c r="S3613" s="274"/>
      <c r="T3613" s="275"/>
      <c r="U3613" s="275"/>
      <c r="V3613" s="275"/>
      <c r="W3613" s="274"/>
    </row>
    <row r="3614" spans="13:23" x14ac:dyDescent="0.2">
      <c r="M3614" s="275"/>
      <c r="N3614" s="275"/>
      <c r="S3614" s="274"/>
      <c r="T3614" s="275"/>
      <c r="U3614" s="275"/>
      <c r="V3614" s="275"/>
      <c r="W3614" s="274"/>
    </row>
    <row r="3615" spans="13:23" x14ac:dyDescent="0.2">
      <c r="M3615" s="275"/>
      <c r="N3615" s="275"/>
      <c r="S3615" s="274"/>
      <c r="T3615" s="275"/>
      <c r="U3615" s="275"/>
      <c r="V3615" s="275"/>
      <c r="W3615" s="274"/>
    </row>
    <row r="3616" spans="13:23" x14ac:dyDescent="0.2">
      <c r="M3616" s="275"/>
      <c r="N3616" s="275"/>
      <c r="S3616" s="274"/>
      <c r="T3616" s="275"/>
      <c r="U3616" s="275"/>
      <c r="V3616" s="275"/>
      <c r="W3616" s="274"/>
    </row>
    <row r="3617" spans="13:23" x14ac:dyDescent="0.2">
      <c r="M3617" s="275"/>
      <c r="N3617" s="275"/>
      <c r="S3617" s="274"/>
      <c r="T3617" s="275"/>
      <c r="U3617" s="275"/>
      <c r="V3617" s="275"/>
      <c r="W3617" s="274"/>
    </row>
    <row r="3618" spans="13:23" x14ac:dyDescent="0.2">
      <c r="M3618" s="275"/>
      <c r="N3618" s="275"/>
      <c r="S3618" s="274"/>
      <c r="T3618" s="275"/>
      <c r="U3618" s="275"/>
      <c r="V3618" s="275"/>
      <c r="W3618" s="274"/>
    </row>
    <row r="3619" spans="13:23" x14ac:dyDescent="0.2">
      <c r="M3619" s="275"/>
      <c r="N3619" s="275"/>
      <c r="S3619" s="274"/>
      <c r="T3619" s="275"/>
      <c r="U3619" s="275"/>
      <c r="V3619" s="275"/>
      <c r="W3619" s="274"/>
    </row>
    <row r="3620" spans="13:23" x14ac:dyDescent="0.2">
      <c r="M3620" s="275"/>
      <c r="N3620" s="275"/>
      <c r="S3620" s="274"/>
      <c r="T3620" s="275"/>
      <c r="U3620" s="275"/>
      <c r="V3620" s="275"/>
      <c r="W3620" s="274"/>
    </row>
    <row r="3621" spans="13:23" x14ac:dyDescent="0.2">
      <c r="M3621" s="275"/>
      <c r="N3621" s="275"/>
      <c r="S3621" s="274"/>
      <c r="T3621" s="275"/>
      <c r="U3621" s="275"/>
      <c r="V3621" s="275"/>
      <c r="W3621" s="274"/>
    </row>
    <row r="3622" spans="13:23" x14ac:dyDescent="0.2">
      <c r="M3622" s="275"/>
      <c r="N3622" s="275"/>
      <c r="S3622" s="274"/>
      <c r="T3622" s="275"/>
      <c r="U3622" s="275"/>
      <c r="V3622" s="275"/>
      <c r="W3622" s="274"/>
    </row>
    <row r="3623" spans="13:23" x14ac:dyDescent="0.2">
      <c r="M3623" s="275"/>
      <c r="N3623" s="275"/>
      <c r="S3623" s="274"/>
      <c r="T3623" s="275"/>
      <c r="U3623" s="275"/>
      <c r="V3623" s="275"/>
      <c r="W3623" s="274"/>
    </row>
    <row r="3624" spans="13:23" x14ac:dyDescent="0.2">
      <c r="M3624" s="275"/>
      <c r="N3624" s="275"/>
      <c r="S3624" s="274"/>
      <c r="T3624" s="275"/>
      <c r="U3624" s="275"/>
      <c r="V3624" s="275"/>
      <c r="W3624" s="274"/>
    </row>
    <row r="3625" spans="13:23" x14ac:dyDescent="0.2">
      <c r="M3625" s="275"/>
      <c r="N3625" s="275"/>
      <c r="S3625" s="274"/>
      <c r="T3625" s="275"/>
      <c r="U3625" s="275"/>
      <c r="V3625" s="275"/>
      <c r="W3625" s="274"/>
    </row>
    <row r="3626" spans="13:23" x14ac:dyDescent="0.2">
      <c r="M3626" s="275"/>
      <c r="N3626" s="275"/>
      <c r="S3626" s="274"/>
      <c r="T3626" s="275"/>
      <c r="U3626" s="275"/>
      <c r="V3626" s="275"/>
      <c r="W3626" s="274"/>
    </row>
    <row r="3627" spans="13:23" x14ac:dyDescent="0.2">
      <c r="M3627" s="275"/>
      <c r="N3627" s="275"/>
      <c r="S3627" s="274"/>
      <c r="T3627" s="275"/>
      <c r="U3627" s="275"/>
      <c r="V3627" s="275"/>
      <c r="W3627" s="274"/>
    </row>
    <row r="3628" spans="13:23" x14ac:dyDescent="0.2">
      <c r="M3628" s="275"/>
      <c r="N3628" s="275"/>
      <c r="S3628" s="274"/>
      <c r="T3628" s="275"/>
      <c r="U3628" s="275"/>
      <c r="V3628" s="275"/>
      <c r="W3628" s="274"/>
    </row>
    <row r="3629" spans="13:23" x14ac:dyDescent="0.2">
      <c r="M3629" s="275"/>
      <c r="N3629" s="275"/>
      <c r="S3629" s="274"/>
      <c r="T3629" s="275"/>
      <c r="U3629" s="275"/>
      <c r="V3629" s="275"/>
      <c r="W3629" s="274"/>
    </row>
    <row r="3630" spans="13:23" x14ac:dyDescent="0.2">
      <c r="M3630" s="275"/>
      <c r="N3630" s="275"/>
      <c r="S3630" s="274"/>
      <c r="T3630" s="275"/>
      <c r="U3630" s="275"/>
      <c r="V3630" s="275"/>
      <c r="W3630" s="274"/>
    </row>
    <row r="3631" spans="13:23" x14ac:dyDescent="0.2">
      <c r="M3631" s="275"/>
      <c r="N3631" s="275"/>
      <c r="S3631" s="274"/>
      <c r="T3631" s="275"/>
      <c r="U3631" s="275"/>
      <c r="V3631" s="275"/>
      <c r="W3631" s="274"/>
    </row>
    <row r="3632" spans="13:23" x14ac:dyDescent="0.2">
      <c r="M3632" s="275"/>
      <c r="N3632" s="275"/>
      <c r="S3632" s="274"/>
      <c r="T3632" s="275"/>
      <c r="U3632" s="275"/>
      <c r="V3632" s="275"/>
      <c r="W3632" s="274"/>
    </row>
    <row r="3633" spans="13:23" x14ac:dyDescent="0.2">
      <c r="M3633" s="275"/>
      <c r="N3633" s="275"/>
      <c r="S3633" s="274"/>
      <c r="T3633" s="275"/>
      <c r="U3633" s="275"/>
      <c r="V3633" s="275"/>
      <c r="W3633" s="274"/>
    </row>
    <row r="3634" spans="13:23" x14ac:dyDescent="0.2">
      <c r="M3634" s="275"/>
      <c r="N3634" s="275"/>
      <c r="S3634" s="274"/>
      <c r="T3634" s="275"/>
      <c r="U3634" s="275"/>
      <c r="V3634" s="275"/>
      <c r="W3634" s="274"/>
    </row>
    <row r="3635" spans="13:23" x14ac:dyDescent="0.2">
      <c r="M3635" s="275"/>
      <c r="N3635" s="275"/>
      <c r="S3635" s="274"/>
      <c r="T3635" s="275"/>
      <c r="U3635" s="275"/>
      <c r="V3635" s="275"/>
      <c r="W3635" s="274"/>
    </row>
    <row r="3636" spans="13:23" x14ac:dyDescent="0.2">
      <c r="M3636" s="275"/>
      <c r="N3636" s="275"/>
      <c r="S3636" s="274"/>
      <c r="T3636" s="275"/>
      <c r="U3636" s="275"/>
      <c r="V3636" s="275"/>
      <c r="W3636" s="274"/>
    </row>
    <row r="3637" spans="13:23" x14ac:dyDescent="0.2">
      <c r="M3637" s="275"/>
      <c r="N3637" s="275"/>
      <c r="S3637" s="274"/>
      <c r="T3637" s="275"/>
      <c r="U3637" s="275"/>
      <c r="V3637" s="275"/>
      <c r="W3637" s="274"/>
    </row>
    <row r="3638" spans="13:23" x14ac:dyDescent="0.2">
      <c r="M3638" s="275"/>
      <c r="N3638" s="275"/>
      <c r="S3638" s="274"/>
      <c r="T3638" s="275"/>
      <c r="U3638" s="275"/>
      <c r="V3638" s="275"/>
      <c r="W3638" s="274"/>
    </row>
    <row r="3639" spans="13:23" x14ac:dyDescent="0.2">
      <c r="M3639" s="275"/>
      <c r="N3639" s="275"/>
      <c r="S3639" s="274"/>
      <c r="T3639" s="275"/>
      <c r="U3639" s="275"/>
      <c r="V3639" s="275"/>
      <c r="W3639" s="274"/>
    </row>
    <row r="3640" spans="13:23" x14ac:dyDescent="0.2">
      <c r="M3640" s="275"/>
      <c r="N3640" s="275"/>
      <c r="S3640" s="274"/>
      <c r="T3640" s="275"/>
      <c r="U3640" s="275"/>
      <c r="V3640" s="275"/>
      <c r="W3640" s="274"/>
    </row>
    <row r="3641" spans="13:23" x14ac:dyDescent="0.2">
      <c r="M3641" s="275"/>
      <c r="N3641" s="275"/>
      <c r="S3641" s="274"/>
      <c r="T3641" s="275"/>
      <c r="U3641" s="275"/>
      <c r="V3641" s="275"/>
      <c r="W3641" s="274"/>
    </row>
    <row r="3642" spans="13:23" x14ac:dyDescent="0.2">
      <c r="M3642" s="275"/>
      <c r="N3642" s="275"/>
      <c r="S3642" s="274"/>
      <c r="T3642" s="275"/>
      <c r="U3642" s="275"/>
      <c r="V3642" s="275"/>
      <c r="W3642" s="274"/>
    </row>
    <row r="3643" spans="13:23" x14ac:dyDescent="0.2">
      <c r="M3643" s="275"/>
      <c r="N3643" s="275"/>
      <c r="S3643" s="274"/>
      <c r="T3643" s="275"/>
      <c r="U3643" s="275"/>
      <c r="V3643" s="275"/>
      <c r="W3643" s="274"/>
    </row>
    <row r="3644" spans="13:23" x14ac:dyDescent="0.2">
      <c r="M3644" s="275"/>
      <c r="N3644" s="275"/>
      <c r="S3644" s="274"/>
      <c r="T3644" s="275"/>
      <c r="U3644" s="275"/>
      <c r="V3644" s="275"/>
      <c r="W3644" s="274"/>
    </row>
    <row r="3645" spans="13:23" x14ac:dyDescent="0.2">
      <c r="M3645" s="275"/>
      <c r="N3645" s="275"/>
      <c r="S3645" s="274"/>
      <c r="T3645" s="275"/>
      <c r="U3645" s="275"/>
      <c r="V3645" s="275"/>
      <c r="W3645" s="274"/>
    </row>
    <row r="3646" spans="13:23" x14ac:dyDescent="0.2">
      <c r="M3646" s="275"/>
      <c r="N3646" s="275"/>
      <c r="S3646" s="274"/>
      <c r="T3646" s="275"/>
      <c r="U3646" s="275"/>
      <c r="V3646" s="275"/>
      <c r="W3646" s="274"/>
    </row>
    <row r="3647" spans="13:23" x14ac:dyDescent="0.2">
      <c r="M3647" s="275"/>
      <c r="N3647" s="275"/>
      <c r="S3647" s="274"/>
      <c r="T3647" s="275"/>
      <c r="U3647" s="275"/>
      <c r="V3647" s="275"/>
      <c r="W3647" s="274"/>
    </row>
    <row r="3648" spans="13:23" x14ac:dyDescent="0.2">
      <c r="M3648" s="275"/>
      <c r="N3648" s="275"/>
      <c r="S3648" s="274"/>
      <c r="T3648" s="275"/>
      <c r="U3648" s="275"/>
      <c r="V3648" s="275"/>
      <c r="W3648" s="274"/>
    </row>
    <row r="3649" spans="13:23" x14ac:dyDescent="0.2">
      <c r="M3649" s="275"/>
      <c r="N3649" s="275"/>
      <c r="S3649" s="274"/>
      <c r="T3649" s="275"/>
      <c r="U3649" s="275"/>
      <c r="V3649" s="275"/>
      <c r="W3649" s="274"/>
    </row>
    <row r="3650" spans="13:23" x14ac:dyDescent="0.2">
      <c r="M3650" s="275"/>
      <c r="N3650" s="275"/>
      <c r="S3650" s="274"/>
      <c r="T3650" s="275"/>
      <c r="U3650" s="275"/>
      <c r="V3650" s="275"/>
      <c r="W3650" s="274"/>
    </row>
    <row r="3651" spans="13:23" x14ac:dyDescent="0.2">
      <c r="M3651" s="275"/>
      <c r="N3651" s="275"/>
      <c r="S3651" s="274"/>
      <c r="T3651" s="275"/>
      <c r="U3651" s="275"/>
      <c r="V3651" s="275"/>
      <c r="W3651" s="274"/>
    </row>
    <row r="3652" spans="13:23" x14ac:dyDescent="0.2">
      <c r="M3652" s="275"/>
      <c r="N3652" s="275"/>
      <c r="S3652" s="274"/>
      <c r="T3652" s="275"/>
      <c r="U3652" s="275"/>
      <c r="V3652" s="275"/>
      <c r="W3652" s="274"/>
    </row>
    <row r="3653" spans="13:23" x14ac:dyDescent="0.2">
      <c r="M3653" s="275"/>
      <c r="N3653" s="275"/>
      <c r="S3653" s="274"/>
      <c r="T3653" s="275"/>
      <c r="U3653" s="275"/>
      <c r="V3653" s="275"/>
      <c r="W3653" s="274"/>
    </row>
    <row r="3654" spans="13:23" x14ac:dyDescent="0.2">
      <c r="M3654" s="275"/>
      <c r="N3654" s="275"/>
      <c r="S3654" s="274"/>
      <c r="T3654" s="275"/>
      <c r="U3654" s="275"/>
      <c r="V3654" s="275"/>
      <c r="W3654" s="274"/>
    </row>
    <row r="3655" spans="13:23" x14ac:dyDescent="0.2">
      <c r="M3655" s="275"/>
      <c r="N3655" s="275"/>
      <c r="S3655" s="274"/>
      <c r="T3655" s="275"/>
      <c r="U3655" s="275"/>
      <c r="V3655" s="275"/>
      <c r="W3655" s="274"/>
    </row>
    <row r="3656" spans="13:23" x14ac:dyDescent="0.2">
      <c r="M3656" s="275"/>
      <c r="N3656" s="275"/>
      <c r="S3656" s="274"/>
      <c r="T3656" s="275"/>
      <c r="U3656" s="275"/>
      <c r="V3656" s="275"/>
      <c r="W3656" s="274"/>
    </row>
    <row r="3657" spans="13:23" x14ac:dyDescent="0.2">
      <c r="M3657" s="275"/>
      <c r="N3657" s="275"/>
      <c r="S3657" s="274"/>
      <c r="T3657" s="275"/>
      <c r="U3657" s="275"/>
      <c r="V3657" s="275"/>
      <c r="W3657" s="274"/>
    </row>
    <row r="3658" spans="13:23" x14ac:dyDescent="0.2">
      <c r="M3658" s="275"/>
      <c r="N3658" s="275"/>
      <c r="S3658" s="274"/>
      <c r="T3658" s="275"/>
      <c r="U3658" s="275"/>
      <c r="V3658" s="275"/>
      <c r="W3658" s="274"/>
    </row>
    <row r="3659" spans="13:23" x14ac:dyDescent="0.2">
      <c r="M3659" s="275"/>
      <c r="N3659" s="275"/>
      <c r="S3659" s="274"/>
      <c r="T3659" s="275"/>
      <c r="U3659" s="275"/>
      <c r="V3659" s="275"/>
      <c r="W3659" s="274"/>
    </row>
    <row r="3660" spans="13:23" x14ac:dyDescent="0.2">
      <c r="M3660" s="275"/>
      <c r="N3660" s="275"/>
      <c r="S3660" s="274"/>
      <c r="T3660" s="275"/>
      <c r="U3660" s="275"/>
      <c r="V3660" s="275"/>
      <c r="W3660" s="274"/>
    </row>
    <row r="3661" spans="13:23" x14ac:dyDescent="0.2">
      <c r="M3661" s="275"/>
      <c r="N3661" s="275"/>
      <c r="S3661" s="274"/>
      <c r="T3661" s="275"/>
      <c r="U3661" s="275"/>
      <c r="V3661" s="275"/>
      <c r="W3661" s="274"/>
    </row>
    <row r="3662" spans="13:23" x14ac:dyDescent="0.2">
      <c r="M3662" s="275"/>
      <c r="N3662" s="275"/>
      <c r="S3662" s="274"/>
      <c r="T3662" s="275"/>
      <c r="U3662" s="275"/>
      <c r="V3662" s="275"/>
      <c r="W3662" s="274"/>
    </row>
    <row r="3663" spans="13:23" x14ac:dyDescent="0.2">
      <c r="M3663" s="275"/>
      <c r="N3663" s="275"/>
      <c r="S3663" s="274"/>
      <c r="T3663" s="275"/>
      <c r="U3663" s="275"/>
      <c r="V3663" s="275"/>
      <c r="W3663" s="274"/>
    </row>
    <row r="3664" spans="13:23" x14ac:dyDescent="0.2">
      <c r="M3664" s="275"/>
      <c r="N3664" s="275"/>
      <c r="S3664" s="274"/>
      <c r="T3664" s="275"/>
      <c r="U3664" s="275"/>
      <c r="V3664" s="275"/>
      <c r="W3664" s="274"/>
    </row>
    <row r="3665" spans="13:23" x14ac:dyDescent="0.2">
      <c r="M3665" s="275"/>
      <c r="N3665" s="275"/>
      <c r="S3665" s="274"/>
      <c r="T3665" s="275"/>
      <c r="U3665" s="275"/>
      <c r="V3665" s="275"/>
      <c r="W3665" s="274"/>
    </row>
    <row r="3666" spans="13:23" x14ac:dyDescent="0.2">
      <c r="M3666" s="275"/>
      <c r="N3666" s="275"/>
      <c r="S3666" s="274"/>
      <c r="T3666" s="275"/>
      <c r="U3666" s="275"/>
      <c r="V3666" s="275"/>
      <c r="W3666" s="274"/>
    </row>
    <row r="3667" spans="13:23" x14ac:dyDescent="0.2">
      <c r="M3667" s="275"/>
      <c r="N3667" s="275"/>
      <c r="S3667" s="274"/>
      <c r="T3667" s="275"/>
      <c r="U3667" s="275"/>
      <c r="V3667" s="275"/>
      <c r="W3667" s="274"/>
    </row>
    <row r="3668" spans="13:23" x14ac:dyDescent="0.2">
      <c r="M3668" s="275"/>
      <c r="N3668" s="275"/>
      <c r="S3668" s="274"/>
      <c r="T3668" s="275"/>
      <c r="U3668" s="275"/>
      <c r="V3668" s="275"/>
      <c r="W3668" s="274"/>
    </row>
    <row r="3669" spans="13:23" x14ac:dyDescent="0.2">
      <c r="M3669" s="275"/>
      <c r="N3669" s="275"/>
      <c r="S3669" s="274"/>
      <c r="T3669" s="275"/>
      <c r="U3669" s="275"/>
      <c r="V3669" s="275"/>
      <c r="W3669" s="274"/>
    </row>
    <row r="3670" spans="13:23" x14ac:dyDescent="0.2">
      <c r="M3670" s="275"/>
      <c r="N3670" s="275"/>
      <c r="S3670" s="274"/>
      <c r="T3670" s="275"/>
      <c r="U3670" s="275"/>
      <c r="V3670" s="275"/>
      <c r="W3670" s="274"/>
    </row>
    <row r="3671" spans="13:23" x14ac:dyDescent="0.2">
      <c r="M3671" s="275"/>
      <c r="N3671" s="275"/>
      <c r="S3671" s="274"/>
      <c r="T3671" s="275"/>
      <c r="U3671" s="275"/>
      <c r="V3671" s="275"/>
      <c r="W3671" s="274"/>
    </row>
    <row r="3672" spans="13:23" x14ac:dyDescent="0.2">
      <c r="M3672" s="275"/>
      <c r="N3672" s="275"/>
      <c r="S3672" s="274"/>
      <c r="T3672" s="275"/>
      <c r="U3672" s="275"/>
      <c r="V3672" s="275"/>
      <c r="W3672" s="274"/>
    </row>
    <row r="3673" spans="13:23" x14ac:dyDescent="0.2">
      <c r="M3673" s="275"/>
      <c r="N3673" s="275"/>
      <c r="S3673" s="274"/>
      <c r="T3673" s="275"/>
      <c r="U3673" s="275"/>
      <c r="V3673" s="275"/>
      <c r="W3673" s="274"/>
    </row>
    <row r="3674" spans="13:23" x14ac:dyDescent="0.2">
      <c r="M3674" s="275"/>
      <c r="N3674" s="275"/>
      <c r="S3674" s="274"/>
      <c r="T3674" s="275"/>
      <c r="U3674" s="275"/>
      <c r="V3674" s="275"/>
      <c r="W3674" s="274"/>
    </row>
    <row r="3675" spans="13:23" x14ac:dyDescent="0.2">
      <c r="M3675" s="275"/>
      <c r="N3675" s="275"/>
      <c r="S3675" s="274"/>
      <c r="T3675" s="275"/>
      <c r="U3675" s="275"/>
      <c r="V3675" s="275"/>
      <c r="W3675" s="274"/>
    </row>
    <row r="3676" spans="13:23" x14ac:dyDescent="0.2">
      <c r="M3676" s="275"/>
      <c r="N3676" s="275"/>
      <c r="S3676" s="274"/>
      <c r="T3676" s="275"/>
      <c r="U3676" s="275"/>
      <c r="V3676" s="275"/>
      <c r="W3676" s="274"/>
    </row>
    <row r="3677" spans="13:23" x14ac:dyDescent="0.2">
      <c r="M3677" s="275"/>
      <c r="N3677" s="275"/>
      <c r="S3677" s="274"/>
      <c r="T3677" s="275"/>
      <c r="U3677" s="275"/>
      <c r="V3677" s="275"/>
      <c r="W3677" s="274"/>
    </row>
    <row r="3678" spans="13:23" x14ac:dyDescent="0.2">
      <c r="M3678" s="275"/>
      <c r="N3678" s="275"/>
      <c r="S3678" s="274"/>
      <c r="T3678" s="275"/>
      <c r="U3678" s="275"/>
      <c r="V3678" s="275"/>
      <c r="W3678" s="274"/>
    </row>
    <row r="3679" spans="13:23" x14ac:dyDescent="0.2">
      <c r="M3679" s="275"/>
      <c r="N3679" s="275"/>
      <c r="S3679" s="274"/>
      <c r="T3679" s="275"/>
      <c r="U3679" s="275"/>
      <c r="V3679" s="275"/>
      <c r="W3679" s="274"/>
    </row>
    <row r="3680" spans="13:23" x14ac:dyDescent="0.2">
      <c r="M3680" s="275"/>
      <c r="N3680" s="275"/>
      <c r="S3680" s="274"/>
      <c r="T3680" s="275"/>
      <c r="U3680" s="275"/>
      <c r="V3680" s="275"/>
      <c r="W3680" s="274"/>
    </row>
    <row r="3681" spans="13:23" x14ac:dyDescent="0.2">
      <c r="M3681" s="275"/>
      <c r="N3681" s="275"/>
      <c r="S3681" s="274"/>
      <c r="T3681" s="275"/>
      <c r="U3681" s="275"/>
      <c r="V3681" s="275"/>
      <c r="W3681" s="274"/>
    </row>
    <row r="3682" spans="13:23" x14ac:dyDescent="0.2">
      <c r="M3682" s="275"/>
      <c r="N3682" s="275"/>
      <c r="S3682" s="274"/>
      <c r="T3682" s="275"/>
      <c r="U3682" s="275"/>
      <c r="V3682" s="275"/>
      <c r="W3682" s="274"/>
    </row>
    <row r="3683" spans="13:23" x14ac:dyDescent="0.2">
      <c r="M3683" s="275"/>
      <c r="N3683" s="275"/>
      <c r="S3683" s="274"/>
      <c r="T3683" s="275"/>
      <c r="U3683" s="275"/>
      <c r="V3683" s="275"/>
      <c r="W3683" s="274"/>
    </row>
    <row r="3684" spans="13:23" x14ac:dyDescent="0.2">
      <c r="M3684" s="275"/>
      <c r="N3684" s="275"/>
      <c r="S3684" s="274"/>
      <c r="T3684" s="275"/>
      <c r="U3684" s="275"/>
      <c r="V3684" s="275"/>
      <c r="W3684" s="274"/>
    </row>
    <row r="3685" spans="13:23" x14ac:dyDescent="0.2">
      <c r="M3685" s="275"/>
      <c r="N3685" s="275"/>
      <c r="S3685" s="274"/>
      <c r="T3685" s="275"/>
      <c r="U3685" s="275"/>
      <c r="V3685" s="275"/>
      <c r="W3685" s="274"/>
    </row>
    <row r="3686" spans="13:23" x14ac:dyDescent="0.2">
      <c r="M3686" s="275"/>
      <c r="N3686" s="275"/>
      <c r="S3686" s="274"/>
      <c r="T3686" s="275"/>
      <c r="U3686" s="275"/>
      <c r="V3686" s="275"/>
      <c r="W3686" s="274"/>
    </row>
    <row r="3687" spans="13:23" x14ac:dyDescent="0.2">
      <c r="M3687" s="275"/>
      <c r="N3687" s="275"/>
      <c r="S3687" s="274"/>
      <c r="T3687" s="275"/>
      <c r="U3687" s="275"/>
      <c r="V3687" s="275"/>
      <c r="W3687" s="274"/>
    </row>
    <row r="3688" spans="13:23" x14ac:dyDescent="0.2">
      <c r="M3688" s="275"/>
      <c r="N3688" s="275"/>
      <c r="S3688" s="274"/>
      <c r="T3688" s="275"/>
      <c r="U3688" s="275"/>
      <c r="V3688" s="275"/>
      <c r="W3688" s="274"/>
    </row>
    <row r="3689" spans="13:23" x14ac:dyDescent="0.2">
      <c r="M3689" s="275"/>
      <c r="N3689" s="275"/>
      <c r="S3689" s="274"/>
      <c r="T3689" s="275"/>
      <c r="U3689" s="275"/>
      <c r="V3689" s="275"/>
      <c r="W3689" s="274"/>
    </row>
    <row r="3690" spans="13:23" x14ac:dyDescent="0.2">
      <c r="M3690" s="275"/>
      <c r="N3690" s="275"/>
      <c r="S3690" s="274"/>
      <c r="T3690" s="275"/>
      <c r="U3690" s="275"/>
      <c r="V3690" s="275"/>
      <c r="W3690" s="274"/>
    </row>
    <row r="3691" spans="13:23" x14ac:dyDescent="0.2">
      <c r="M3691" s="275"/>
      <c r="N3691" s="275"/>
      <c r="S3691" s="274"/>
      <c r="T3691" s="275"/>
      <c r="U3691" s="275"/>
      <c r="V3691" s="275"/>
      <c r="W3691" s="274"/>
    </row>
    <row r="3692" spans="13:23" x14ac:dyDescent="0.2">
      <c r="M3692" s="275"/>
      <c r="N3692" s="275"/>
      <c r="S3692" s="274"/>
      <c r="T3692" s="275"/>
      <c r="U3692" s="275"/>
      <c r="V3692" s="275"/>
      <c r="W3692" s="274"/>
    </row>
    <row r="3693" spans="13:23" x14ac:dyDescent="0.2">
      <c r="M3693" s="275"/>
      <c r="N3693" s="275"/>
      <c r="S3693" s="274"/>
      <c r="T3693" s="275"/>
      <c r="U3693" s="275"/>
      <c r="V3693" s="275"/>
      <c r="W3693" s="274"/>
    </row>
    <row r="3694" spans="13:23" x14ac:dyDescent="0.2">
      <c r="M3694" s="275"/>
      <c r="N3694" s="275"/>
      <c r="S3694" s="274"/>
      <c r="T3694" s="275"/>
      <c r="U3694" s="275"/>
      <c r="V3694" s="275"/>
      <c r="W3694" s="274"/>
    </row>
    <row r="3695" spans="13:23" x14ac:dyDescent="0.2">
      <c r="M3695" s="275"/>
      <c r="N3695" s="275"/>
      <c r="S3695" s="274"/>
      <c r="T3695" s="275"/>
      <c r="U3695" s="275"/>
      <c r="V3695" s="275"/>
      <c r="W3695" s="274"/>
    </row>
    <row r="3696" spans="13:23" x14ac:dyDescent="0.2">
      <c r="M3696" s="275"/>
      <c r="N3696" s="275"/>
      <c r="S3696" s="274"/>
      <c r="T3696" s="275"/>
      <c r="U3696" s="275"/>
      <c r="V3696" s="275"/>
      <c r="W3696" s="274"/>
    </row>
    <row r="3697" spans="13:23" x14ac:dyDescent="0.2">
      <c r="M3697" s="275"/>
      <c r="N3697" s="275"/>
      <c r="S3697" s="274"/>
      <c r="T3697" s="275"/>
      <c r="U3697" s="275"/>
      <c r="V3697" s="275"/>
      <c r="W3697" s="274"/>
    </row>
    <row r="3698" spans="13:23" x14ac:dyDescent="0.2">
      <c r="M3698" s="275"/>
      <c r="N3698" s="275"/>
      <c r="S3698" s="274"/>
      <c r="T3698" s="275"/>
      <c r="U3698" s="275"/>
      <c r="V3698" s="275"/>
      <c r="W3698" s="274"/>
    </row>
    <row r="3699" spans="13:23" x14ac:dyDescent="0.2">
      <c r="M3699" s="275"/>
      <c r="N3699" s="275"/>
      <c r="S3699" s="274"/>
      <c r="T3699" s="275"/>
      <c r="U3699" s="275"/>
      <c r="V3699" s="275"/>
      <c r="W3699" s="274"/>
    </row>
    <row r="3700" spans="13:23" x14ac:dyDescent="0.2">
      <c r="M3700" s="275"/>
      <c r="N3700" s="275"/>
      <c r="S3700" s="274"/>
      <c r="T3700" s="275"/>
      <c r="U3700" s="275"/>
      <c r="V3700" s="275"/>
      <c r="W3700" s="274"/>
    </row>
    <row r="3701" spans="13:23" x14ac:dyDescent="0.2">
      <c r="M3701" s="275"/>
      <c r="N3701" s="275"/>
      <c r="S3701" s="274"/>
      <c r="T3701" s="275"/>
      <c r="U3701" s="275"/>
      <c r="V3701" s="275"/>
      <c r="W3701" s="274"/>
    </row>
    <row r="3702" spans="13:23" x14ac:dyDescent="0.2">
      <c r="M3702" s="275"/>
      <c r="N3702" s="275"/>
      <c r="S3702" s="274"/>
      <c r="T3702" s="275"/>
      <c r="U3702" s="275"/>
      <c r="V3702" s="275"/>
      <c r="W3702" s="274"/>
    </row>
    <row r="3703" spans="13:23" x14ac:dyDescent="0.2">
      <c r="M3703" s="275"/>
      <c r="N3703" s="275"/>
      <c r="S3703" s="274"/>
      <c r="T3703" s="275"/>
      <c r="U3703" s="275"/>
      <c r="V3703" s="275"/>
      <c r="W3703" s="274"/>
    </row>
    <row r="3704" spans="13:23" x14ac:dyDescent="0.2">
      <c r="M3704" s="275"/>
      <c r="N3704" s="275"/>
      <c r="S3704" s="274"/>
      <c r="T3704" s="275"/>
      <c r="U3704" s="275"/>
      <c r="V3704" s="275"/>
      <c r="W3704" s="274"/>
    </row>
    <row r="3705" spans="13:23" x14ac:dyDescent="0.2">
      <c r="M3705" s="275"/>
      <c r="N3705" s="275"/>
      <c r="S3705" s="274"/>
      <c r="T3705" s="275"/>
      <c r="U3705" s="275"/>
      <c r="V3705" s="275"/>
      <c r="W3705" s="274"/>
    </row>
    <row r="3706" spans="13:23" x14ac:dyDescent="0.2">
      <c r="M3706" s="275"/>
      <c r="N3706" s="275"/>
      <c r="S3706" s="274"/>
      <c r="T3706" s="275"/>
      <c r="U3706" s="275"/>
      <c r="V3706" s="275"/>
      <c r="W3706" s="274"/>
    </row>
    <row r="3707" spans="13:23" x14ac:dyDescent="0.2">
      <c r="M3707" s="275"/>
      <c r="N3707" s="275"/>
      <c r="S3707" s="274"/>
      <c r="T3707" s="275"/>
      <c r="U3707" s="275"/>
      <c r="V3707" s="275"/>
      <c r="W3707" s="274"/>
    </row>
    <row r="3708" spans="13:23" x14ac:dyDescent="0.2">
      <c r="M3708" s="275"/>
      <c r="N3708" s="275"/>
      <c r="S3708" s="274"/>
      <c r="T3708" s="275"/>
      <c r="U3708" s="275"/>
      <c r="V3708" s="275"/>
      <c r="W3708" s="274"/>
    </row>
    <row r="3709" spans="13:23" x14ac:dyDescent="0.2">
      <c r="M3709" s="275"/>
      <c r="N3709" s="275"/>
      <c r="S3709" s="274"/>
      <c r="T3709" s="275"/>
      <c r="U3709" s="275"/>
      <c r="V3709" s="275"/>
      <c r="W3709" s="274"/>
    </row>
    <row r="3710" spans="13:23" x14ac:dyDescent="0.2">
      <c r="M3710" s="275"/>
      <c r="N3710" s="275"/>
      <c r="S3710" s="274"/>
      <c r="T3710" s="275"/>
      <c r="U3710" s="275"/>
      <c r="V3710" s="275"/>
      <c r="W3710" s="274"/>
    </row>
    <row r="3711" spans="13:23" x14ac:dyDescent="0.2">
      <c r="M3711" s="275"/>
      <c r="N3711" s="275"/>
      <c r="S3711" s="274"/>
      <c r="T3711" s="275"/>
      <c r="U3711" s="275"/>
      <c r="V3711" s="275"/>
      <c r="W3711" s="274"/>
    </row>
    <row r="3712" spans="13:23" x14ac:dyDescent="0.2">
      <c r="M3712" s="275"/>
      <c r="N3712" s="275"/>
      <c r="S3712" s="274"/>
      <c r="T3712" s="275"/>
      <c r="U3712" s="275"/>
      <c r="V3712" s="275"/>
      <c r="W3712" s="274"/>
    </row>
    <row r="3713" spans="13:23" x14ac:dyDescent="0.2">
      <c r="M3713" s="275"/>
      <c r="N3713" s="275"/>
      <c r="S3713" s="274"/>
      <c r="T3713" s="275"/>
      <c r="U3713" s="275"/>
      <c r="V3713" s="275"/>
      <c r="W3713" s="274"/>
    </row>
    <row r="3714" spans="13:23" x14ac:dyDescent="0.2">
      <c r="M3714" s="275"/>
      <c r="N3714" s="275"/>
      <c r="S3714" s="274"/>
      <c r="T3714" s="275"/>
      <c r="U3714" s="275"/>
      <c r="V3714" s="275"/>
      <c r="W3714" s="274"/>
    </row>
    <row r="3715" spans="13:23" x14ac:dyDescent="0.2">
      <c r="M3715" s="275"/>
      <c r="N3715" s="275"/>
      <c r="S3715" s="274"/>
      <c r="T3715" s="275"/>
      <c r="U3715" s="275"/>
      <c r="V3715" s="275"/>
      <c r="W3715" s="274"/>
    </row>
    <row r="3716" spans="13:23" x14ac:dyDescent="0.2">
      <c r="M3716" s="275"/>
      <c r="N3716" s="275"/>
      <c r="S3716" s="274"/>
      <c r="T3716" s="275"/>
      <c r="U3716" s="275"/>
      <c r="V3716" s="275"/>
      <c r="W3716" s="274"/>
    </row>
    <row r="3717" spans="13:23" x14ac:dyDescent="0.2">
      <c r="M3717" s="275"/>
      <c r="N3717" s="275"/>
      <c r="S3717" s="274"/>
      <c r="T3717" s="275"/>
      <c r="U3717" s="275"/>
      <c r="V3717" s="275"/>
      <c r="W3717" s="274"/>
    </row>
    <row r="3718" spans="13:23" x14ac:dyDescent="0.2">
      <c r="M3718" s="275"/>
      <c r="N3718" s="275"/>
      <c r="S3718" s="274"/>
      <c r="T3718" s="275"/>
      <c r="U3718" s="275"/>
      <c r="V3718" s="275"/>
      <c r="W3718" s="274"/>
    </row>
    <row r="3719" spans="13:23" x14ac:dyDescent="0.2">
      <c r="M3719" s="275"/>
      <c r="N3719" s="275"/>
      <c r="S3719" s="274"/>
      <c r="T3719" s="275"/>
      <c r="U3719" s="275"/>
      <c r="V3719" s="275"/>
      <c r="W3719" s="274"/>
    </row>
    <row r="3720" spans="13:23" x14ac:dyDescent="0.2">
      <c r="M3720" s="275"/>
      <c r="N3720" s="275"/>
      <c r="S3720" s="274"/>
      <c r="T3720" s="275"/>
      <c r="U3720" s="275"/>
      <c r="V3720" s="275"/>
      <c r="W3720" s="274"/>
    </row>
    <row r="3721" spans="13:23" x14ac:dyDescent="0.2">
      <c r="M3721" s="275"/>
      <c r="N3721" s="275"/>
      <c r="S3721" s="274"/>
      <c r="T3721" s="275"/>
      <c r="U3721" s="275"/>
      <c r="V3721" s="275"/>
      <c r="W3721" s="274"/>
    </row>
    <row r="3722" spans="13:23" x14ac:dyDescent="0.2">
      <c r="M3722" s="275"/>
      <c r="N3722" s="275"/>
      <c r="S3722" s="274"/>
      <c r="T3722" s="275"/>
      <c r="U3722" s="275"/>
      <c r="V3722" s="275"/>
      <c r="W3722" s="274"/>
    </row>
    <row r="3723" spans="13:23" x14ac:dyDescent="0.2">
      <c r="M3723" s="275"/>
      <c r="N3723" s="275"/>
      <c r="S3723" s="274"/>
      <c r="T3723" s="275"/>
      <c r="U3723" s="275"/>
      <c r="V3723" s="275"/>
      <c r="W3723" s="274"/>
    </row>
    <row r="3724" spans="13:23" x14ac:dyDescent="0.2">
      <c r="M3724" s="275"/>
      <c r="N3724" s="275"/>
      <c r="S3724" s="274"/>
      <c r="T3724" s="275"/>
      <c r="U3724" s="275"/>
      <c r="V3724" s="275"/>
      <c r="W3724" s="274"/>
    </row>
    <row r="3725" spans="13:23" x14ac:dyDescent="0.2">
      <c r="M3725" s="275"/>
      <c r="N3725" s="275"/>
      <c r="S3725" s="274"/>
      <c r="T3725" s="275"/>
      <c r="U3725" s="275"/>
      <c r="V3725" s="275"/>
      <c r="W3725" s="274"/>
    </row>
    <row r="3726" spans="13:23" x14ac:dyDescent="0.2">
      <c r="M3726" s="275"/>
      <c r="N3726" s="275"/>
      <c r="S3726" s="274"/>
      <c r="T3726" s="275"/>
      <c r="U3726" s="275"/>
      <c r="V3726" s="275"/>
      <c r="W3726" s="274"/>
    </row>
    <row r="3727" spans="13:23" x14ac:dyDescent="0.2">
      <c r="M3727" s="275"/>
      <c r="N3727" s="275"/>
      <c r="S3727" s="274"/>
      <c r="T3727" s="275"/>
      <c r="U3727" s="275"/>
      <c r="V3727" s="275"/>
      <c r="W3727" s="274"/>
    </row>
    <row r="3728" spans="13:23" x14ac:dyDescent="0.2">
      <c r="M3728" s="275"/>
      <c r="N3728" s="275"/>
      <c r="S3728" s="274"/>
      <c r="T3728" s="275"/>
      <c r="U3728" s="275"/>
      <c r="V3728" s="275"/>
      <c r="W3728" s="274"/>
    </row>
    <row r="3729" spans="13:23" x14ac:dyDescent="0.2">
      <c r="M3729" s="275"/>
      <c r="N3729" s="275"/>
      <c r="S3729" s="274"/>
      <c r="T3729" s="275"/>
      <c r="U3729" s="275"/>
      <c r="V3729" s="275"/>
      <c r="W3729" s="274"/>
    </row>
    <row r="3730" spans="13:23" x14ac:dyDescent="0.2">
      <c r="M3730" s="275"/>
      <c r="N3730" s="275"/>
      <c r="S3730" s="274"/>
      <c r="T3730" s="275"/>
      <c r="U3730" s="275"/>
      <c r="V3730" s="275"/>
      <c r="W3730" s="274"/>
    </row>
    <row r="3731" spans="13:23" x14ac:dyDescent="0.2">
      <c r="M3731" s="275"/>
      <c r="N3731" s="275"/>
      <c r="S3731" s="274"/>
      <c r="T3731" s="275"/>
      <c r="U3731" s="275"/>
      <c r="V3731" s="275"/>
      <c r="W3731" s="274"/>
    </row>
    <row r="3732" spans="13:23" x14ac:dyDescent="0.2">
      <c r="M3732" s="275"/>
      <c r="N3732" s="275"/>
      <c r="S3732" s="274"/>
      <c r="T3732" s="275"/>
      <c r="U3732" s="275"/>
      <c r="V3732" s="275"/>
      <c r="W3732" s="274"/>
    </row>
    <row r="3733" spans="13:23" x14ac:dyDescent="0.2">
      <c r="M3733" s="275"/>
      <c r="N3733" s="275"/>
      <c r="S3733" s="274"/>
      <c r="T3733" s="275"/>
      <c r="U3733" s="275"/>
      <c r="V3733" s="275"/>
      <c r="W3733" s="274"/>
    </row>
    <row r="3734" spans="13:23" x14ac:dyDescent="0.2">
      <c r="M3734" s="275"/>
      <c r="N3734" s="275"/>
      <c r="S3734" s="274"/>
      <c r="T3734" s="275"/>
      <c r="U3734" s="275"/>
      <c r="V3734" s="275"/>
      <c r="W3734" s="274"/>
    </row>
    <row r="3735" spans="13:23" x14ac:dyDescent="0.2">
      <c r="M3735" s="275"/>
      <c r="N3735" s="275"/>
      <c r="S3735" s="274"/>
      <c r="T3735" s="275"/>
      <c r="U3735" s="275"/>
      <c r="V3735" s="275"/>
      <c r="W3735" s="274"/>
    </row>
    <row r="3736" spans="13:23" x14ac:dyDescent="0.2">
      <c r="M3736" s="275"/>
      <c r="N3736" s="275"/>
      <c r="S3736" s="274"/>
      <c r="T3736" s="275"/>
      <c r="U3736" s="275"/>
      <c r="V3736" s="275"/>
      <c r="W3736" s="274"/>
    </row>
    <row r="3737" spans="13:23" x14ac:dyDescent="0.2">
      <c r="M3737" s="275"/>
      <c r="N3737" s="275"/>
      <c r="S3737" s="274"/>
      <c r="T3737" s="275"/>
      <c r="U3737" s="275"/>
      <c r="V3737" s="275"/>
      <c r="W3737" s="274"/>
    </row>
    <row r="3738" spans="13:23" x14ac:dyDescent="0.2">
      <c r="M3738" s="275"/>
      <c r="N3738" s="275"/>
      <c r="S3738" s="274"/>
      <c r="T3738" s="275"/>
      <c r="U3738" s="275"/>
      <c r="V3738" s="275"/>
      <c r="W3738" s="274"/>
    </row>
    <row r="3739" spans="13:23" x14ac:dyDescent="0.2">
      <c r="M3739" s="275"/>
      <c r="N3739" s="275"/>
      <c r="S3739" s="274"/>
      <c r="T3739" s="275"/>
      <c r="U3739" s="275"/>
      <c r="V3739" s="275"/>
      <c r="W3739" s="274"/>
    </row>
    <row r="3740" spans="13:23" x14ac:dyDescent="0.2">
      <c r="M3740" s="275"/>
      <c r="N3740" s="275"/>
      <c r="S3740" s="274"/>
      <c r="T3740" s="275"/>
      <c r="U3740" s="275"/>
      <c r="V3740" s="275"/>
      <c r="W3740" s="274"/>
    </row>
    <row r="3741" spans="13:23" x14ac:dyDescent="0.2">
      <c r="M3741" s="275"/>
      <c r="N3741" s="275"/>
      <c r="S3741" s="274"/>
      <c r="T3741" s="275"/>
      <c r="U3741" s="275"/>
      <c r="V3741" s="275"/>
      <c r="W3741" s="274"/>
    </row>
    <row r="3742" spans="13:23" x14ac:dyDescent="0.2">
      <c r="M3742" s="275"/>
      <c r="N3742" s="275"/>
      <c r="S3742" s="274"/>
      <c r="T3742" s="275"/>
      <c r="U3742" s="275"/>
      <c r="V3742" s="275"/>
      <c r="W3742" s="274"/>
    </row>
    <row r="3743" spans="13:23" x14ac:dyDescent="0.2">
      <c r="M3743" s="275"/>
      <c r="N3743" s="275"/>
      <c r="S3743" s="274"/>
      <c r="T3743" s="275"/>
      <c r="U3743" s="275"/>
      <c r="V3743" s="275"/>
      <c r="W3743" s="274"/>
    </row>
    <row r="3744" spans="13:23" x14ac:dyDescent="0.2">
      <c r="M3744" s="275"/>
      <c r="N3744" s="275"/>
      <c r="S3744" s="274"/>
      <c r="T3744" s="275"/>
      <c r="U3744" s="275"/>
      <c r="V3744" s="275"/>
      <c r="W3744" s="274"/>
    </row>
    <row r="3745" spans="13:23" x14ac:dyDescent="0.2">
      <c r="M3745" s="275"/>
      <c r="N3745" s="275"/>
      <c r="S3745" s="274"/>
      <c r="T3745" s="275"/>
      <c r="U3745" s="275"/>
      <c r="V3745" s="275"/>
      <c r="W3745" s="274"/>
    </row>
    <row r="3746" spans="13:23" x14ac:dyDescent="0.2">
      <c r="M3746" s="275"/>
      <c r="N3746" s="275"/>
      <c r="S3746" s="274"/>
      <c r="T3746" s="275"/>
      <c r="U3746" s="275"/>
      <c r="V3746" s="275"/>
      <c r="W3746" s="274"/>
    </row>
    <row r="3747" spans="13:23" x14ac:dyDescent="0.2">
      <c r="M3747" s="275"/>
      <c r="N3747" s="275"/>
      <c r="S3747" s="274"/>
      <c r="T3747" s="275"/>
      <c r="U3747" s="275"/>
      <c r="V3747" s="275"/>
      <c r="W3747" s="274"/>
    </row>
    <row r="3748" spans="13:23" x14ac:dyDescent="0.2">
      <c r="M3748" s="275"/>
      <c r="N3748" s="275"/>
      <c r="S3748" s="274"/>
      <c r="T3748" s="275"/>
      <c r="U3748" s="275"/>
      <c r="V3748" s="275"/>
      <c r="W3748" s="274"/>
    </row>
    <row r="3749" spans="13:23" x14ac:dyDescent="0.2">
      <c r="M3749" s="275"/>
      <c r="N3749" s="275"/>
      <c r="S3749" s="274"/>
      <c r="T3749" s="275"/>
      <c r="U3749" s="275"/>
      <c r="V3749" s="275"/>
      <c r="W3749" s="274"/>
    </row>
    <row r="3750" spans="13:23" x14ac:dyDescent="0.2">
      <c r="M3750" s="275"/>
      <c r="N3750" s="275"/>
      <c r="S3750" s="274"/>
      <c r="T3750" s="275"/>
      <c r="U3750" s="275"/>
      <c r="V3750" s="275"/>
      <c r="W3750" s="274"/>
    </row>
    <row r="3751" spans="13:23" x14ac:dyDescent="0.2">
      <c r="M3751" s="275"/>
      <c r="N3751" s="275"/>
      <c r="S3751" s="274"/>
      <c r="T3751" s="275"/>
      <c r="U3751" s="275"/>
      <c r="V3751" s="275"/>
      <c r="W3751" s="274"/>
    </row>
    <row r="3752" spans="13:23" x14ac:dyDescent="0.2">
      <c r="M3752" s="275"/>
      <c r="N3752" s="275"/>
      <c r="S3752" s="274"/>
      <c r="T3752" s="275"/>
      <c r="U3752" s="275"/>
      <c r="V3752" s="275"/>
      <c r="W3752" s="274"/>
    </row>
    <row r="3753" spans="13:23" x14ac:dyDescent="0.2">
      <c r="M3753" s="275"/>
      <c r="N3753" s="275"/>
      <c r="S3753" s="274"/>
      <c r="T3753" s="275"/>
      <c r="U3753" s="275"/>
      <c r="V3753" s="275"/>
      <c r="W3753" s="274"/>
    </row>
    <row r="3754" spans="13:23" x14ac:dyDescent="0.2">
      <c r="M3754" s="275"/>
      <c r="N3754" s="275"/>
      <c r="S3754" s="274"/>
      <c r="T3754" s="275"/>
      <c r="U3754" s="275"/>
      <c r="V3754" s="275"/>
      <c r="W3754" s="274"/>
    </row>
    <row r="3755" spans="13:23" x14ac:dyDescent="0.2">
      <c r="M3755" s="275"/>
      <c r="N3755" s="275"/>
      <c r="S3755" s="274"/>
      <c r="T3755" s="275"/>
      <c r="U3755" s="275"/>
      <c r="V3755" s="275"/>
      <c r="W3755" s="274"/>
    </row>
    <row r="3756" spans="13:23" x14ac:dyDescent="0.2">
      <c r="M3756" s="275"/>
      <c r="N3756" s="275"/>
      <c r="S3756" s="274"/>
      <c r="T3756" s="275"/>
      <c r="U3756" s="275"/>
      <c r="V3756" s="275"/>
      <c r="W3756" s="274"/>
    </row>
    <row r="3757" spans="13:23" x14ac:dyDescent="0.2">
      <c r="M3757" s="275"/>
      <c r="N3757" s="275"/>
      <c r="S3757" s="274"/>
      <c r="T3757" s="275"/>
      <c r="U3757" s="275"/>
      <c r="V3757" s="275"/>
      <c r="W3757" s="274"/>
    </row>
    <row r="3758" spans="13:23" x14ac:dyDescent="0.2">
      <c r="M3758" s="275"/>
      <c r="N3758" s="275"/>
      <c r="S3758" s="274"/>
      <c r="T3758" s="275"/>
      <c r="U3758" s="275"/>
      <c r="V3758" s="275"/>
      <c r="W3758" s="274"/>
    </row>
    <row r="3759" spans="13:23" x14ac:dyDescent="0.2">
      <c r="M3759" s="275"/>
      <c r="N3759" s="275"/>
      <c r="S3759" s="274"/>
      <c r="T3759" s="275"/>
      <c r="U3759" s="275"/>
      <c r="V3759" s="275"/>
      <c r="W3759" s="274"/>
    </row>
    <row r="3760" spans="13:23" x14ac:dyDescent="0.2">
      <c r="M3760" s="275"/>
      <c r="N3760" s="275"/>
      <c r="S3760" s="274"/>
      <c r="T3760" s="275"/>
      <c r="U3760" s="275"/>
      <c r="V3760" s="275"/>
      <c r="W3760" s="274"/>
    </row>
    <row r="3761" spans="13:23" x14ac:dyDescent="0.2">
      <c r="M3761" s="275"/>
      <c r="N3761" s="275"/>
      <c r="S3761" s="274"/>
      <c r="T3761" s="275"/>
      <c r="U3761" s="275"/>
      <c r="V3761" s="275"/>
      <c r="W3761" s="274"/>
    </row>
    <row r="3762" spans="13:23" x14ac:dyDescent="0.2">
      <c r="M3762" s="275"/>
      <c r="N3762" s="275"/>
      <c r="S3762" s="274"/>
      <c r="T3762" s="275"/>
      <c r="U3762" s="275"/>
      <c r="V3762" s="275"/>
      <c r="W3762" s="274"/>
    </row>
    <row r="3763" spans="13:23" x14ac:dyDescent="0.2">
      <c r="M3763" s="275"/>
      <c r="N3763" s="275"/>
      <c r="S3763" s="274"/>
      <c r="T3763" s="275"/>
      <c r="U3763" s="275"/>
      <c r="V3763" s="275"/>
      <c r="W3763" s="274"/>
    </row>
    <row r="3764" spans="13:23" x14ac:dyDescent="0.2">
      <c r="M3764" s="275"/>
      <c r="N3764" s="275"/>
      <c r="S3764" s="274"/>
      <c r="T3764" s="275"/>
      <c r="U3764" s="275"/>
      <c r="V3764" s="275"/>
      <c r="W3764" s="274"/>
    </row>
    <row r="3765" spans="13:23" x14ac:dyDescent="0.2">
      <c r="M3765" s="275"/>
      <c r="N3765" s="275"/>
      <c r="S3765" s="274"/>
      <c r="T3765" s="275"/>
      <c r="U3765" s="275"/>
      <c r="V3765" s="275"/>
      <c r="W3765" s="274"/>
    </row>
    <row r="3766" spans="13:23" x14ac:dyDescent="0.2">
      <c r="M3766" s="275"/>
      <c r="N3766" s="275"/>
      <c r="S3766" s="274"/>
      <c r="T3766" s="275"/>
      <c r="U3766" s="275"/>
      <c r="V3766" s="275"/>
      <c r="W3766" s="274"/>
    </row>
    <row r="3767" spans="13:23" x14ac:dyDescent="0.2">
      <c r="M3767" s="275"/>
      <c r="N3767" s="275"/>
      <c r="S3767" s="274"/>
      <c r="T3767" s="275"/>
      <c r="U3767" s="275"/>
      <c r="V3767" s="275"/>
      <c r="W3767" s="274"/>
    </row>
    <row r="3768" spans="13:23" x14ac:dyDescent="0.2">
      <c r="M3768" s="275"/>
      <c r="N3768" s="275"/>
      <c r="S3768" s="274"/>
      <c r="T3768" s="275"/>
      <c r="U3768" s="275"/>
      <c r="V3768" s="275"/>
      <c r="W3768" s="274"/>
    </row>
    <row r="3769" spans="13:23" x14ac:dyDescent="0.2">
      <c r="M3769" s="275"/>
      <c r="N3769" s="275"/>
      <c r="S3769" s="274"/>
      <c r="T3769" s="275"/>
      <c r="U3769" s="275"/>
      <c r="V3769" s="275"/>
      <c r="W3769" s="274"/>
    </row>
    <row r="3770" spans="13:23" x14ac:dyDescent="0.2">
      <c r="M3770" s="275"/>
      <c r="N3770" s="275"/>
      <c r="S3770" s="274"/>
      <c r="T3770" s="275"/>
      <c r="U3770" s="275"/>
      <c r="V3770" s="275"/>
      <c r="W3770" s="274"/>
    </row>
    <row r="3771" spans="13:23" x14ac:dyDescent="0.2">
      <c r="M3771" s="275"/>
      <c r="N3771" s="275"/>
      <c r="S3771" s="274"/>
      <c r="T3771" s="275"/>
      <c r="U3771" s="275"/>
      <c r="V3771" s="275"/>
      <c r="W3771" s="274"/>
    </row>
    <row r="3772" spans="13:23" x14ac:dyDescent="0.2">
      <c r="M3772" s="275"/>
      <c r="N3772" s="275"/>
      <c r="S3772" s="274"/>
      <c r="T3772" s="275"/>
      <c r="U3772" s="275"/>
      <c r="V3772" s="275"/>
      <c r="W3772" s="274"/>
    </row>
    <row r="3773" spans="13:23" x14ac:dyDescent="0.2">
      <c r="M3773" s="275"/>
      <c r="N3773" s="275"/>
      <c r="S3773" s="274"/>
      <c r="T3773" s="275"/>
      <c r="U3773" s="275"/>
      <c r="V3773" s="275"/>
      <c r="W3773" s="274"/>
    </row>
    <row r="3774" spans="13:23" x14ac:dyDescent="0.2">
      <c r="M3774" s="275"/>
      <c r="N3774" s="275"/>
      <c r="S3774" s="274"/>
      <c r="T3774" s="275"/>
      <c r="U3774" s="275"/>
      <c r="V3774" s="275"/>
      <c r="W3774" s="274"/>
    </row>
    <row r="3775" spans="13:23" x14ac:dyDescent="0.2">
      <c r="M3775" s="275"/>
      <c r="N3775" s="275"/>
      <c r="S3775" s="274"/>
      <c r="T3775" s="275"/>
      <c r="U3775" s="275"/>
      <c r="V3775" s="275"/>
      <c r="W3775" s="274"/>
    </row>
    <row r="3776" spans="13:23" x14ac:dyDescent="0.2">
      <c r="M3776" s="275"/>
      <c r="N3776" s="275"/>
      <c r="S3776" s="274"/>
      <c r="T3776" s="275"/>
      <c r="U3776" s="275"/>
      <c r="V3776" s="275"/>
      <c r="W3776" s="274"/>
    </row>
    <row r="3777" spans="13:23" x14ac:dyDescent="0.2">
      <c r="M3777" s="275"/>
      <c r="N3777" s="275"/>
      <c r="S3777" s="274"/>
      <c r="T3777" s="275"/>
      <c r="U3777" s="275"/>
      <c r="V3777" s="275"/>
      <c r="W3777" s="274"/>
    </row>
    <row r="3778" spans="13:23" x14ac:dyDescent="0.2">
      <c r="M3778" s="275"/>
      <c r="N3778" s="275"/>
      <c r="S3778" s="274"/>
      <c r="T3778" s="275"/>
      <c r="U3778" s="275"/>
      <c r="V3778" s="275"/>
      <c r="W3778" s="274"/>
    </row>
    <row r="3779" spans="13:23" x14ac:dyDescent="0.2">
      <c r="M3779" s="275"/>
      <c r="N3779" s="275"/>
      <c r="S3779" s="274"/>
      <c r="T3779" s="275"/>
      <c r="U3779" s="275"/>
      <c r="V3779" s="275"/>
      <c r="W3779" s="274"/>
    </row>
    <row r="3780" spans="13:23" x14ac:dyDescent="0.2">
      <c r="M3780" s="275"/>
      <c r="N3780" s="275"/>
      <c r="S3780" s="274"/>
      <c r="T3780" s="275"/>
      <c r="U3780" s="275"/>
      <c r="V3780" s="275"/>
      <c r="W3780" s="274"/>
    </row>
    <row r="3781" spans="13:23" x14ac:dyDescent="0.2">
      <c r="M3781" s="275"/>
      <c r="N3781" s="275"/>
      <c r="S3781" s="274"/>
      <c r="T3781" s="275"/>
      <c r="U3781" s="275"/>
      <c r="V3781" s="275"/>
      <c r="W3781" s="274"/>
    </row>
    <row r="3782" spans="13:23" x14ac:dyDescent="0.2">
      <c r="M3782" s="275"/>
      <c r="N3782" s="275"/>
      <c r="S3782" s="274"/>
      <c r="T3782" s="275"/>
      <c r="U3782" s="275"/>
      <c r="V3782" s="275"/>
      <c r="W3782" s="274"/>
    </row>
    <row r="3783" spans="13:23" x14ac:dyDescent="0.2">
      <c r="M3783" s="275"/>
      <c r="N3783" s="275"/>
      <c r="S3783" s="274"/>
      <c r="T3783" s="275"/>
      <c r="U3783" s="275"/>
      <c r="V3783" s="275"/>
      <c r="W3783" s="274"/>
    </row>
    <row r="3784" spans="13:23" x14ac:dyDescent="0.2">
      <c r="M3784" s="275"/>
      <c r="N3784" s="275"/>
      <c r="S3784" s="274"/>
      <c r="T3784" s="275"/>
      <c r="U3784" s="275"/>
      <c r="V3784" s="275"/>
      <c r="W3784" s="274"/>
    </row>
    <row r="3785" spans="13:23" x14ac:dyDescent="0.2">
      <c r="M3785" s="275"/>
      <c r="N3785" s="275"/>
      <c r="S3785" s="274"/>
      <c r="T3785" s="275"/>
      <c r="U3785" s="275"/>
      <c r="V3785" s="275"/>
      <c r="W3785" s="274"/>
    </row>
    <row r="3786" spans="13:23" x14ac:dyDescent="0.2">
      <c r="M3786" s="275"/>
      <c r="N3786" s="275"/>
      <c r="S3786" s="274"/>
      <c r="T3786" s="275"/>
      <c r="U3786" s="275"/>
      <c r="V3786" s="275"/>
      <c r="W3786" s="274"/>
    </row>
    <row r="3787" spans="13:23" x14ac:dyDescent="0.2">
      <c r="M3787" s="275"/>
      <c r="N3787" s="275"/>
      <c r="S3787" s="274"/>
      <c r="T3787" s="275"/>
      <c r="U3787" s="275"/>
      <c r="V3787" s="275"/>
      <c r="W3787" s="274"/>
    </row>
    <row r="3788" spans="13:23" x14ac:dyDescent="0.2">
      <c r="M3788" s="275"/>
      <c r="N3788" s="275"/>
      <c r="S3788" s="274"/>
      <c r="T3788" s="275"/>
      <c r="U3788" s="275"/>
      <c r="V3788" s="275"/>
      <c r="W3788" s="274"/>
    </row>
    <row r="3789" spans="13:23" x14ac:dyDescent="0.2">
      <c r="M3789" s="275"/>
      <c r="N3789" s="275"/>
      <c r="S3789" s="274"/>
      <c r="T3789" s="275"/>
      <c r="U3789" s="275"/>
      <c r="V3789" s="275"/>
      <c r="W3789" s="274"/>
    </row>
    <row r="3790" spans="13:23" x14ac:dyDescent="0.2">
      <c r="M3790" s="275"/>
      <c r="N3790" s="275"/>
      <c r="S3790" s="274"/>
      <c r="T3790" s="275"/>
      <c r="U3790" s="275"/>
      <c r="V3790" s="275"/>
      <c r="W3790" s="274"/>
    </row>
    <row r="3791" spans="13:23" x14ac:dyDescent="0.2">
      <c r="M3791" s="275"/>
      <c r="N3791" s="275"/>
      <c r="S3791" s="274"/>
      <c r="T3791" s="275"/>
      <c r="U3791" s="275"/>
      <c r="V3791" s="275"/>
      <c r="W3791" s="274"/>
    </row>
    <row r="3792" spans="13:23" x14ac:dyDescent="0.2">
      <c r="M3792" s="275"/>
      <c r="N3792" s="275"/>
      <c r="S3792" s="274"/>
      <c r="T3792" s="275"/>
      <c r="U3792" s="275"/>
      <c r="V3792" s="275"/>
      <c r="W3792" s="274"/>
    </row>
    <row r="3793" spans="13:23" x14ac:dyDescent="0.2">
      <c r="M3793" s="275"/>
      <c r="N3793" s="275"/>
      <c r="S3793" s="274"/>
      <c r="T3793" s="275"/>
      <c r="U3793" s="275"/>
      <c r="V3793" s="275"/>
      <c r="W3793" s="274"/>
    </row>
    <row r="3794" spans="13:23" x14ac:dyDescent="0.2">
      <c r="M3794" s="275"/>
      <c r="N3794" s="275"/>
      <c r="S3794" s="274"/>
      <c r="T3794" s="275"/>
      <c r="U3794" s="275"/>
      <c r="V3794" s="275"/>
      <c r="W3794" s="274"/>
    </row>
    <row r="3795" spans="13:23" x14ac:dyDescent="0.2">
      <c r="M3795" s="275"/>
      <c r="N3795" s="275"/>
      <c r="S3795" s="274"/>
      <c r="T3795" s="275"/>
      <c r="U3795" s="275"/>
      <c r="V3795" s="275"/>
      <c r="W3795" s="274"/>
    </row>
    <row r="3796" spans="13:23" x14ac:dyDescent="0.2">
      <c r="M3796" s="275"/>
      <c r="N3796" s="275"/>
      <c r="S3796" s="274"/>
      <c r="T3796" s="275"/>
      <c r="U3796" s="275"/>
      <c r="V3796" s="275"/>
      <c r="W3796" s="274"/>
    </row>
    <row r="3797" spans="13:23" x14ac:dyDescent="0.2">
      <c r="M3797" s="275"/>
      <c r="N3797" s="275"/>
      <c r="S3797" s="274"/>
      <c r="T3797" s="275"/>
      <c r="U3797" s="275"/>
      <c r="V3797" s="275"/>
      <c r="W3797" s="274"/>
    </row>
    <row r="3798" spans="13:23" x14ac:dyDescent="0.2">
      <c r="M3798" s="275"/>
      <c r="N3798" s="275"/>
      <c r="S3798" s="274"/>
      <c r="T3798" s="275"/>
      <c r="U3798" s="275"/>
      <c r="V3798" s="275"/>
      <c r="W3798" s="274"/>
    </row>
    <row r="3799" spans="13:23" x14ac:dyDescent="0.2">
      <c r="M3799" s="275"/>
      <c r="N3799" s="275"/>
      <c r="S3799" s="274"/>
      <c r="T3799" s="275"/>
      <c r="U3799" s="275"/>
      <c r="V3799" s="275"/>
      <c r="W3799" s="274"/>
    </row>
    <row r="3800" spans="13:23" x14ac:dyDescent="0.2">
      <c r="M3800" s="275"/>
      <c r="N3800" s="275"/>
      <c r="S3800" s="274"/>
      <c r="T3800" s="275"/>
      <c r="U3800" s="275"/>
      <c r="V3800" s="275"/>
      <c r="W3800" s="274"/>
    </row>
    <row r="3801" spans="13:23" x14ac:dyDescent="0.2">
      <c r="M3801" s="275"/>
      <c r="N3801" s="275"/>
      <c r="S3801" s="274"/>
      <c r="T3801" s="275"/>
      <c r="U3801" s="275"/>
      <c r="V3801" s="275"/>
      <c r="W3801" s="274"/>
    </row>
    <row r="3802" spans="13:23" x14ac:dyDescent="0.2">
      <c r="M3802" s="275"/>
      <c r="N3802" s="275"/>
      <c r="S3802" s="274"/>
      <c r="T3802" s="275"/>
      <c r="U3802" s="275"/>
      <c r="V3802" s="275"/>
      <c r="W3802" s="274"/>
    </row>
    <row r="3803" spans="13:23" x14ac:dyDescent="0.2">
      <c r="M3803" s="275"/>
      <c r="N3803" s="275"/>
      <c r="S3803" s="274"/>
      <c r="T3803" s="275"/>
      <c r="U3803" s="275"/>
      <c r="V3803" s="275"/>
      <c r="W3803" s="274"/>
    </row>
    <row r="3804" spans="13:23" x14ac:dyDescent="0.2">
      <c r="M3804" s="275"/>
      <c r="N3804" s="275"/>
      <c r="S3804" s="274"/>
      <c r="T3804" s="275"/>
      <c r="U3804" s="275"/>
      <c r="V3804" s="275"/>
      <c r="W3804" s="274"/>
    </row>
    <row r="3805" spans="13:23" x14ac:dyDescent="0.2">
      <c r="M3805" s="275"/>
      <c r="N3805" s="275"/>
      <c r="S3805" s="274"/>
      <c r="T3805" s="275"/>
      <c r="U3805" s="275"/>
      <c r="V3805" s="275"/>
      <c r="W3805" s="274"/>
    </row>
    <row r="3806" spans="13:23" x14ac:dyDescent="0.2">
      <c r="M3806" s="275"/>
      <c r="N3806" s="275"/>
      <c r="S3806" s="274"/>
      <c r="T3806" s="275"/>
      <c r="U3806" s="275"/>
      <c r="V3806" s="275"/>
      <c r="W3806" s="274"/>
    </row>
    <row r="3807" spans="13:23" x14ac:dyDescent="0.2">
      <c r="M3807" s="275"/>
      <c r="N3807" s="275"/>
      <c r="S3807" s="274"/>
      <c r="T3807" s="275"/>
      <c r="U3807" s="275"/>
      <c r="V3807" s="275"/>
      <c r="W3807" s="274"/>
    </row>
    <row r="3808" spans="13:23" x14ac:dyDescent="0.2">
      <c r="M3808" s="275"/>
      <c r="N3808" s="275"/>
      <c r="S3808" s="274"/>
      <c r="T3808" s="275"/>
      <c r="U3808" s="275"/>
      <c r="V3808" s="275"/>
      <c r="W3808" s="274"/>
    </row>
    <row r="3809" spans="13:23" x14ac:dyDescent="0.2">
      <c r="M3809" s="275"/>
      <c r="N3809" s="275"/>
      <c r="S3809" s="274"/>
      <c r="T3809" s="275"/>
      <c r="U3809" s="275"/>
      <c r="V3809" s="275"/>
      <c r="W3809" s="274"/>
    </row>
    <row r="3810" spans="13:23" x14ac:dyDescent="0.2">
      <c r="M3810" s="275"/>
      <c r="N3810" s="275"/>
      <c r="S3810" s="274"/>
      <c r="T3810" s="275"/>
      <c r="U3810" s="275"/>
      <c r="V3810" s="275"/>
      <c r="W3810" s="274"/>
    </row>
    <row r="3811" spans="13:23" x14ac:dyDescent="0.2">
      <c r="M3811" s="275"/>
      <c r="N3811" s="275"/>
      <c r="S3811" s="274"/>
      <c r="T3811" s="275"/>
      <c r="U3811" s="275"/>
      <c r="V3811" s="275"/>
      <c r="W3811" s="274"/>
    </row>
    <row r="3812" spans="13:23" x14ac:dyDescent="0.2">
      <c r="M3812" s="275"/>
      <c r="N3812" s="275"/>
      <c r="S3812" s="274"/>
      <c r="T3812" s="275"/>
      <c r="U3812" s="275"/>
      <c r="V3812" s="275"/>
      <c r="W3812" s="274"/>
    </row>
    <row r="3813" spans="13:23" x14ac:dyDescent="0.2">
      <c r="M3813" s="275"/>
      <c r="N3813" s="275"/>
      <c r="S3813" s="274"/>
      <c r="T3813" s="275"/>
      <c r="U3813" s="275"/>
      <c r="V3813" s="275"/>
      <c r="W3813" s="274"/>
    </row>
    <row r="3814" spans="13:23" x14ac:dyDescent="0.2">
      <c r="M3814" s="275"/>
      <c r="N3814" s="275"/>
      <c r="S3814" s="274"/>
      <c r="T3814" s="275"/>
      <c r="U3814" s="275"/>
      <c r="V3814" s="275"/>
      <c r="W3814" s="274"/>
    </row>
    <row r="3815" spans="13:23" x14ac:dyDescent="0.2">
      <c r="M3815" s="275"/>
      <c r="N3815" s="275"/>
      <c r="S3815" s="274"/>
      <c r="T3815" s="275"/>
      <c r="U3815" s="275"/>
      <c r="V3815" s="275"/>
      <c r="W3815" s="274"/>
    </row>
    <row r="3816" spans="13:23" x14ac:dyDescent="0.2">
      <c r="M3816" s="275"/>
      <c r="N3816" s="275"/>
      <c r="S3816" s="274"/>
      <c r="T3816" s="275"/>
      <c r="U3816" s="275"/>
      <c r="V3816" s="275"/>
      <c r="W3816" s="274"/>
    </row>
    <row r="3817" spans="13:23" x14ac:dyDescent="0.2">
      <c r="M3817" s="275"/>
      <c r="N3817" s="275"/>
      <c r="S3817" s="274"/>
      <c r="T3817" s="275"/>
      <c r="U3817" s="275"/>
      <c r="V3817" s="275"/>
      <c r="W3817" s="274"/>
    </row>
    <row r="3818" spans="13:23" x14ac:dyDescent="0.2">
      <c r="M3818" s="275"/>
      <c r="N3818" s="275"/>
      <c r="S3818" s="274"/>
      <c r="T3818" s="275"/>
      <c r="U3818" s="275"/>
      <c r="V3818" s="275"/>
      <c r="W3818" s="274"/>
    </row>
    <row r="3819" spans="13:23" x14ac:dyDescent="0.2">
      <c r="M3819" s="275"/>
      <c r="N3819" s="275"/>
      <c r="S3819" s="274"/>
      <c r="T3819" s="275"/>
      <c r="U3819" s="275"/>
      <c r="V3819" s="275"/>
      <c r="W3819" s="274"/>
    </row>
    <row r="3820" spans="13:23" x14ac:dyDescent="0.2">
      <c r="M3820" s="275"/>
      <c r="N3820" s="275"/>
      <c r="S3820" s="274"/>
      <c r="T3820" s="275"/>
      <c r="U3820" s="275"/>
      <c r="V3820" s="275"/>
      <c r="W3820" s="274"/>
    </row>
    <row r="3821" spans="13:23" x14ac:dyDescent="0.2">
      <c r="M3821" s="275"/>
      <c r="N3821" s="275"/>
      <c r="S3821" s="274"/>
      <c r="T3821" s="275"/>
      <c r="U3821" s="275"/>
      <c r="V3821" s="275"/>
      <c r="W3821" s="274"/>
    </row>
    <row r="3822" spans="13:23" x14ac:dyDescent="0.2">
      <c r="M3822" s="275"/>
      <c r="N3822" s="275"/>
      <c r="S3822" s="274"/>
      <c r="T3822" s="275"/>
      <c r="U3822" s="275"/>
      <c r="V3822" s="275"/>
      <c r="W3822" s="274"/>
    </row>
    <row r="3823" spans="13:23" x14ac:dyDescent="0.2">
      <c r="M3823" s="275"/>
      <c r="N3823" s="275"/>
      <c r="S3823" s="274"/>
      <c r="T3823" s="275"/>
      <c r="U3823" s="275"/>
      <c r="V3823" s="275"/>
      <c r="W3823" s="274"/>
    </row>
    <row r="3824" spans="13:23" x14ac:dyDescent="0.2">
      <c r="M3824" s="275"/>
      <c r="N3824" s="275"/>
      <c r="S3824" s="274"/>
      <c r="T3824" s="275"/>
      <c r="U3824" s="275"/>
      <c r="V3824" s="275"/>
      <c r="W3824" s="274"/>
    </row>
    <row r="3825" spans="13:23" x14ac:dyDescent="0.2">
      <c r="M3825" s="275"/>
      <c r="N3825" s="275"/>
      <c r="S3825" s="274"/>
      <c r="T3825" s="275"/>
      <c r="U3825" s="275"/>
      <c r="V3825" s="275"/>
      <c r="W3825" s="274"/>
    </row>
    <row r="3826" spans="13:23" x14ac:dyDescent="0.2">
      <c r="M3826" s="275"/>
      <c r="N3826" s="275"/>
      <c r="S3826" s="274"/>
      <c r="T3826" s="275"/>
      <c r="U3826" s="275"/>
      <c r="V3826" s="275"/>
      <c r="W3826" s="274"/>
    </row>
    <row r="3827" spans="13:23" x14ac:dyDescent="0.2">
      <c r="M3827" s="275"/>
      <c r="N3827" s="275"/>
      <c r="S3827" s="274"/>
      <c r="T3827" s="275"/>
      <c r="U3827" s="275"/>
      <c r="V3827" s="275"/>
      <c r="W3827" s="274"/>
    </row>
    <row r="3828" spans="13:23" x14ac:dyDescent="0.2">
      <c r="M3828" s="275"/>
      <c r="N3828" s="275"/>
      <c r="S3828" s="274"/>
      <c r="T3828" s="275"/>
      <c r="U3828" s="275"/>
      <c r="V3828" s="275"/>
      <c r="W3828" s="274"/>
    </row>
    <row r="3829" spans="13:23" x14ac:dyDescent="0.2">
      <c r="M3829" s="275"/>
      <c r="N3829" s="275"/>
      <c r="S3829" s="274"/>
      <c r="T3829" s="275"/>
      <c r="U3829" s="275"/>
      <c r="V3829" s="275"/>
      <c r="W3829" s="274"/>
    </row>
    <row r="3830" spans="13:23" x14ac:dyDescent="0.2">
      <c r="M3830" s="275"/>
      <c r="N3830" s="275"/>
      <c r="S3830" s="274"/>
      <c r="T3830" s="275"/>
      <c r="U3830" s="275"/>
      <c r="V3830" s="275"/>
      <c r="W3830" s="274"/>
    </row>
    <row r="3831" spans="13:23" x14ac:dyDescent="0.2">
      <c r="M3831" s="275"/>
      <c r="N3831" s="275"/>
      <c r="S3831" s="274"/>
      <c r="T3831" s="275"/>
      <c r="U3831" s="275"/>
      <c r="V3831" s="275"/>
      <c r="W3831" s="274"/>
    </row>
    <row r="3832" spans="13:23" x14ac:dyDescent="0.2">
      <c r="M3832" s="275"/>
      <c r="N3832" s="275"/>
      <c r="S3832" s="274"/>
      <c r="T3832" s="275"/>
      <c r="U3832" s="275"/>
      <c r="V3832" s="275"/>
      <c r="W3832" s="274"/>
    </row>
    <row r="3833" spans="13:23" x14ac:dyDescent="0.2">
      <c r="M3833" s="275"/>
      <c r="N3833" s="275"/>
      <c r="S3833" s="274"/>
      <c r="T3833" s="275"/>
      <c r="U3833" s="275"/>
      <c r="V3833" s="275"/>
      <c r="W3833" s="274"/>
    </row>
    <row r="3834" spans="13:23" x14ac:dyDescent="0.2">
      <c r="M3834" s="275"/>
      <c r="N3834" s="275"/>
      <c r="S3834" s="274"/>
      <c r="T3834" s="275"/>
      <c r="U3834" s="275"/>
      <c r="V3834" s="275"/>
      <c r="W3834" s="274"/>
    </row>
    <row r="3835" spans="13:23" x14ac:dyDescent="0.2">
      <c r="M3835" s="275"/>
      <c r="N3835" s="275"/>
      <c r="S3835" s="274"/>
      <c r="T3835" s="275"/>
      <c r="U3835" s="275"/>
      <c r="V3835" s="275"/>
      <c r="W3835" s="274"/>
    </row>
    <row r="3836" spans="13:23" x14ac:dyDescent="0.2">
      <c r="M3836" s="275"/>
      <c r="N3836" s="275"/>
      <c r="S3836" s="274"/>
      <c r="T3836" s="275"/>
      <c r="U3836" s="275"/>
      <c r="V3836" s="275"/>
      <c r="W3836" s="274"/>
    </row>
    <row r="3837" spans="13:23" x14ac:dyDescent="0.2">
      <c r="M3837" s="275"/>
      <c r="N3837" s="275"/>
      <c r="S3837" s="274"/>
      <c r="T3837" s="275"/>
      <c r="U3837" s="275"/>
      <c r="V3837" s="275"/>
      <c r="W3837" s="274"/>
    </row>
    <row r="3838" spans="13:23" x14ac:dyDescent="0.2">
      <c r="M3838" s="275"/>
      <c r="N3838" s="275"/>
      <c r="S3838" s="274"/>
      <c r="T3838" s="275"/>
      <c r="U3838" s="275"/>
      <c r="V3838" s="275"/>
      <c r="W3838" s="274"/>
    </row>
    <row r="3839" spans="13:23" x14ac:dyDescent="0.2">
      <c r="M3839" s="275"/>
      <c r="N3839" s="275"/>
      <c r="S3839" s="274"/>
      <c r="T3839" s="275"/>
      <c r="U3839" s="275"/>
      <c r="V3839" s="275"/>
      <c r="W3839" s="274"/>
    </row>
    <row r="3840" spans="13:23" x14ac:dyDescent="0.2">
      <c r="M3840" s="275"/>
      <c r="N3840" s="275"/>
      <c r="S3840" s="274"/>
      <c r="T3840" s="275"/>
      <c r="U3840" s="275"/>
      <c r="V3840" s="275"/>
      <c r="W3840" s="274"/>
    </row>
    <row r="3841" spans="13:23" x14ac:dyDescent="0.2">
      <c r="M3841" s="275"/>
      <c r="N3841" s="275"/>
      <c r="S3841" s="274"/>
      <c r="T3841" s="275"/>
      <c r="U3841" s="275"/>
      <c r="V3841" s="275"/>
      <c r="W3841" s="274"/>
    </row>
    <row r="3842" spans="13:23" x14ac:dyDescent="0.2">
      <c r="M3842" s="275"/>
      <c r="N3842" s="275"/>
      <c r="S3842" s="274"/>
      <c r="T3842" s="275"/>
      <c r="U3842" s="275"/>
      <c r="V3842" s="275"/>
      <c r="W3842" s="274"/>
    </row>
    <row r="3843" spans="13:23" x14ac:dyDescent="0.2">
      <c r="M3843" s="275"/>
      <c r="N3843" s="275"/>
      <c r="S3843" s="274"/>
      <c r="T3843" s="275"/>
      <c r="U3843" s="275"/>
      <c r="V3843" s="275"/>
      <c r="W3843" s="274"/>
    </row>
    <row r="3844" spans="13:23" x14ac:dyDescent="0.2">
      <c r="M3844" s="275"/>
      <c r="N3844" s="275"/>
      <c r="S3844" s="274"/>
      <c r="T3844" s="275"/>
      <c r="U3844" s="275"/>
      <c r="V3844" s="275"/>
      <c r="W3844" s="274"/>
    </row>
    <row r="3845" spans="13:23" x14ac:dyDescent="0.2">
      <c r="M3845" s="275"/>
      <c r="N3845" s="275"/>
      <c r="S3845" s="274"/>
      <c r="T3845" s="275"/>
      <c r="U3845" s="275"/>
      <c r="V3845" s="275"/>
      <c r="W3845" s="274"/>
    </row>
    <row r="3846" spans="13:23" x14ac:dyDescent="0.2">
      <c r="M3846" s="275"/>
      <c r="N3846" s="275"/>
      <c r="S3846" s="274"/>
      <c r="T3846" s="275"/>
      <c r="U3846" s="275"/>
      <c r="V3846" s="275"/>
      <c r="W3846" s="274"/>
    </row>
    <row r="3847" spans="13:23" x14ac:dyDescent="0.2">
      <c r="M3847" s="275"/>
      <c r="N3847" s="275"/>
      <c r="S3847" s="274"/>
      <c r="T3847" s="275"/>
      <c r="U3847" s="275"/>
      <c r="V3847" s="275"/>
      <c r="W3847" s="274"/>
    </row>
    <row r="3848" spans="13:23" x14ac:dyDescent="0.2">
      <c r="M3848" s="275"/>
      <c r="N3848" s="275"/>
      <c r="S3848" s="274"/>
      <c r="T3848" s="275"/>
      <c r="U3848" s="275"/>
      <c r="V3848" s="275"/>
      <c r="W3848" s="274"/>
    </row>
    <row r="3849" spans="13:23" x14ac:dyDescent="0.2">
      <c r="M3849" s="275"/>
      <c r="N3849" s="275"/>
      <c r="S3849" s="274"/>
      <c r="T3849" s="275"/>
      <c r="U3849" s="275"/>
      <c r="V3849" s="275"/>
      <c r="W3849" s="274"/>
    </row>
    <row r="3850" spans="13:23" x14ac:dyDescent="0.2">
      <c r="M3850" s="275"/>
      <c r="N3850" s="275"/>
      <c r="S3850" s="274"/>
      <c r="T3850" s="275"/>
      <c r="U3850" s="275"/>
      <c r="V3850" s="275"/>
      <c r="W3850" s="274"/>
    </row>
    <row r="3851" spans="13:23" x14ac:dyDescent="0.2">
      <c r="M3851" s="275"/>
      <c r="N3851" s="275"/>
      <c r="S3851" s="274"/>
      <c r="T3851" s="275"/>
      <c r="U3851" s="275"/>
      <c r="V3851" s="275"/>
      <c r="W3851" s="274"/>
    </row>
    <row r="3852" spans="13:23" x14ac:dyDescent="0.2">
      <c r="M3852" s="275"/>
      <c r="N3852" s="275"/>
      <c r="S3852" s="274"/>
      <c r="T3852" s="275"/>
      <c r="U3852" s="275"/>
      <c r="V3852" s="275"/>
      <c r="W3852" s="274"/>
    </row>
    <row r="3853" spans="13:23" x14ac:dyDescent="0.2">
      <c r="M3853" s="275"/>
      <c r="N3853" s="275"/>
      <c r="S3853" s="274"/>
      <c r="T3853" s="275"/>
      <c r="U3853" s="275"/>
      <c r="V3853" s="275"/>
      <c r="W3853" s="274"/>
    </row>
    <row r="3854" spans="13:23" x14ac:dyDescent="0.2">
      <c r="M3854" s="275"/>
      <c r="N3854" s="275"/>
      <c r="S3854" s="274"/>
      <c r="T3854" s="275"/>
      <c r="U3854" s="275"/>
      <c r="V3854" s="275"/>
      <c r="W3854" s="274"/>
    </row>
    <row r="3855" spans="13:23" x14ac:dyDescent="0.2">
      <c r="M3855" s="275"/>
      <c r="N3855" s="275"/>
      <c r="S3855" s="274"/>
      <c r="T3855" s="275"/>
      <c r="U3855" s="275"/>
      <c r="V3855" s="275"/>
      <c r="W3855" s="274"/>
    </row>
    <row r="3856" spans="13:23" x14ac:dyDescent="0.2">
      <c r="M3856" s="275"/>
      <c r="N3856" s="275"/>
      <c r="S3856" s="274"/>
      <c r="T3856" s="275"/>
      <c r="U3856" s="275"/>
      <c r="V3856" s="275"/>
      <c r="W3856" s="274"/>
    </row>
    <row r="3857" spans="13:23" x14ac:dyDescent="0.2">
      <c r="M3857" s="275"/>
      <c r="N3857" s="275"/>
      <c r="S3857" s="274"/>
      <c r="T3857" s="275"/>
      <c r="U3857" s="275"/>
      <c r="V3857" s="275"/>
      <c r="W3857" s="274"/>
    </row>
    <row r="3858" spans="13:23" x14ac:dyDescent="0.2">
      <c r="M3858" s="275"/>
      <c r="N3858" s="275"/>
      <c r="S3858" s="274"/>
      <c r="T3858" s="275"/>
      <c r="U3858" s="275"/>
      <c r="V3858" s="275"/>
      <c r="W3858" s="274"/>
    </row>
    <row r="3859" spans="13:23" x14ac:dyDescent="0.2">
      <c r="M3859" s="275"/>
      <c r="N3859" s="275"/>
      <c r="S3859" s="274"/>
      <c r="T3859" s="275"/>
      <c r="U3859" s="275"/>
      <c r="V3859" s="275"/>
      <c r="W3859" s="274"/>
    </row>
    <row r="3860" spans="13:23" x14ac:dyDescent="0.2">
      <c r="M3860" s="275"/>
      <c r="N3860" s="275"/>
      <c r="S3860" s="274"/>
      <c r="T3860" s="275"/>
      <c r="U3860" s="275"/>
      <c r="V3860" s="275"/>
      <c r="W3860" s="274"/>
    </row>
    <row r="3861" spans="13:23" x14ac:dyDescent="0.2">
      <c r="M3861" s="275"/>
      <c r="N3861" s="275"/>
      <c r="S3861" s="274"/>
      <c r="T3861" s="275"/>
      <c r="U3861" s="275"/>
      <c r="V3861" s="275"/>
      <c r="W3861" s="274"/>
    </row>
    <row r="3862" spans="13:23" x14ac:dyDescent="0.2">
      <c r="M3862" s="275"/>
      <c r="N3862" s="275"/>
      <c r="S3862" s="274"/>
      <c r="T3862" s="275"/>
      <c r="U3862" s="275"/>
      <c r="V3862" s="275"/>
      <c r="W3862" s="274"/>
    </row>
    <row r="3863" spans="13:23" x14ac:dyDescent="0.2">
      <c r="M3863" s="275"/>
      <c r="N3863" s="275"/>
      <c r="S3863" s="274"/>
      <c r="T3863" s="275"/>
      <c r="U3863" s="275"/>
      <c r="V3863" s="275"/>
      <c r="W3863" s="274"/>
    </row>
    <row r="3864" spans="13:23" x14ac:dyDescent="0.2">
      <c r="M3864" s="275"/>
      <c r="N3864" s="275"/>
      <c r="S3864" s="274"/>
      <c r="T3864" s="275"/>
      <c r="U3864" s="275"/>
      <c r="V3864" s="275"/>
      <c r="W3864" s="274"/>
    </row>
    <row r="3865" spans="13:23" x14ac:dyDescent="0.2">
      <c r="M3865" s="275"/>
      <c r="N3865" s="275"/>
      <c r="S3865" s="274"/>
      <c r="T3865" s="275"/>
      <c r="U3865" s="275"/>
      <c r="V3865" s="275"/>
      <c r="W3865" s="274"/>
    </row>
    <row r="3866" spans="13:23" x14ac:dyDescent="0.2">
      <c r="M3866" s="275"/>
      <c r="N3866" s="275"/>
      <c r="S3866" s="274"/>
      <c r="T3866" s="275"/>
      <c r="U3866" s="275"/>
      <c r="V3866" s="275"/>
      <c r="W3866" s="274"/>
    </row>
    <row r="3867" spans="13:23" x14ac:dyDescent="0.2">
      <c r="M3867" s="275"/>
      <c r="N3867" s="275"/>
      <c r="S3867" s="274"/>
      <c r="T3867" s="275"/>
      <c r="U3867" s="275"/>
      <c r="V3867" s="275"/>
      <c r="W3867" s="274"/>
    </row>
    <row r="3868" spans="13:23" x14ac:dyDescent="0.2">
      <c r="M3868" s="275"/>
      <c r="N3868" s="275"/>
      <c r="S3868" s="274"/>
      <c r="T3868" s="275"/>
      <c r="U3868" s="275"/>
      <c r="V3868" s="275"/>
      <c r="W3868" s="274"/>
    </row>
    <row r="3869" spans="13:23" x14ac:dyDescent="0.2">
      <c r="M3869" s="275"/>
      <c r="N3869" s="275"/>
      <c r="S3869" s="274"/>
      <c r="T3869" s="275"/>
      <c r="U3869" s="275"/>
      <c r="V3869" s="275"/>
      <c r="W3869" s="274"/>
    </row>
    <row r="3870" spans="13:23" x14ac:dyDescent="0.2">
      <c r="M3870" s="275"/>
      <c r="N3870" s="275"/>
      <c r="S3870" s="274"/>
      <c r="T3870" s="275"/>
      <c r="U3870" s="275"/>
      <c r="V3870" s="275"/>
      <c r="W3870" s="274"/>
    </row>
    <row r="3871" spans="13:23" x14ac:dyDescent="0.2">
      <c r="M3871" s="275"/>
      <c r="N3871" s="275"/>
      <c r="S3871" s="274"/>
      <c r="T3871" s="275"/>
      <c r="U3871" s="275"/>
      <c r="V3871" s="275"/>
      <c r="W3871" s="274"/>
    </row>
    <row r="3872" spans="13:23" x14ac:dyDescent="0.2">
      <c r="M3872" s="275"/>
      <c r="N3872" s="275"/>
      <c r="S3872" s="274"/>
      <c r="T3872" s="275"/>
      <c r="U3872" s="275"/>
      <c r="V3872" s="275"/>
      <c r="W3872" s="274"/>
    </row>
    <row r="3873" spans="13:23" x14ac:dyDescent="0.2">
      <c r="M3873" s="275"/>
      <c r="N3873" s="275"/>
      <c r="S3873" s="274"/>
      <c r="T3873" s="275"/>
      <c r="U3873" s="275"/>
      <c r="V3873" s="275"/>
      <c r="W3873" s="274"/>
    </row>
    <row r="3874" spans="13:23" x14ac:dyDescent="0.2">
      <c r="M3874" s="275"/>
      <c r="N3874" s="275"/>
      <c r="S3874" s="274"/>
      <c r="T3874" s="275"/>
      <c r="U3874" s="275"/>
      <c r="V3874" s="275"/>
      <c r="W3874" s="274"/>
    </row>
    <row r="3875" spans="13:23" x14ac:dyDescent="0.2">
      <c r="M3875" s="275"/>
      <c r="N3875" s="275"/>
      <c r="S3875" s="274"/>
      <c r="T3875" s="275"/>
      <c r="U3875" s="275"/>
      <c r="V3875" s="275"/>
      <c r="W3875" s="274"/>
    </row>
    <row r="3876" spans="13:23" x14ac:dyDescent="0.2">
      <c r="M3876" s="275"/>
      <c r="N3876" s="275"/>
      <c r="S3876" s="274"/>
      <c r="T3876" s="275"/>
      <c r="U3876" s="275"/>
      <c r="V3876" s="275"/>
      <c r="W3876" s="274"/>
    </row>
    <row r="3877" spans="13:23" x14ac:dyDescent="0.2">
      <c r="M3877" s="275"/>
      <c r="N3877" s="275"/>
      <c r="S3877" s="274"/>
      <c r="T3877" s="275"/>
      <c r="U3877" s="275"/>
      <c r="V3877" s="275"/>
      <c r="W3877" s="274"/>
    </row>
    <row r="3878" spans="13:23" x14ac:dyDescent="0.2">
      <c r="M3878" s="275"/>
      <c r="N3878" s="275"/>
      <c r="S3878" s="274"/>
      <c r="T3878" s="275"/>
      <c r="U3878" s="275"/>
      <c r="V3878" s="275"/>
      <c r="W3878" s="274"/>
    </row>
    <row r="3879" spans="13:23" x14ac:dyDescent="0.2">
      <c r="M3879" s="275"/>
      <c r="N3879" s="275"/>
      <c r="S3879" s="274"/>
      <c r="T3879" s="275"/>
      <c r="U3879" s="275"/>
      <c r="V3879" s="275"/>
      <c r="W3879" s="274"/>
    </row>
    <row r="3880" spans="13:23" x14ac:dyDescent="0.2">
      <c r="M3880" s="275"/>
      <c r="N3880" s="275"/>
      <c r="S3880" s="274"/>
      <c r="T3880" s="275"/>
      <c r="U3880" s="275"/>
      <c r="V3880" s="275"/>
      <c r="W3880" s="274"/>
    </row>
    <row r="3881" spans="13:23" x14ac:dyDescent="0.2">
      <c r="M3881" s="275"/>
      <c r="N3881" s="275"/>
      <c r="S3881" s="274"/>
      <c r="T3881" s="275"/>
      <c r="U3881" s="275"/>
      <c r="V3881" s="275"/>
      <c r="W3881" s="274"/>
    </row>
    <row r="3882" spans="13:23" x14ac:dyDescent="0.2">
      <c r="M3882" s="275"/>
      <c r="N3882" s="275"/>
      <c r="S3882" s="274"/>
      <c r="T3882" s="275"/>
      <c r="U3882" s="275"/>
      <c r="V3882" s="275"/>
      <c r="W3882" s="274"/>
    </row>
    <row r="3883" spans="13:23" x14ac:dyDescent="0.2">
      <c r="M3883" s="275"/>
      <c r="N3883" s="275"/>
      <c r="S3883" s="274"/>
      <c r="T3883" s="275"/>
      <c r="U3883" s="275"/>
      <c r="V3883" s="275"/>
      <c r="W3883" s="274"/>
    </row>
    <row r="3884" spans="13:23" x14ac:dyDescent="0.2">
      <c r="M3884" s="275"/>
      <c r="N3884" s="275"/>
      <c r="S3884" s="274"/>
      <c r="T3884" s="275"/>
      <c r="U3884" s="275"/>
      <c r="V3884" s="275"/>
      <c r="W3884" s="274"/>
    </row>
    <row r="3885" spans="13:23" x14ac:dyDescent="0.2">
      <c r="M3885" s="275"/>
      <c r="N3885" s="275"/>
      <c r="S3885" s="274"/>
      <c r="T3885" s="275"/>
      <c r="U3885" s="275"/>
      <c r="V3885" s="275"/>
      <c r="W3885" s="274"/>
    </row>
    <row r="3886" spans="13:23" x14ac:dyDescent="0.2">
      <c r="M3886" s="275"/>
      <c r="N3886" s="275"/>
      <c r="S3886" s="274"/>
      <c r="T3886" s="275"/>
      <c r="U3886" s="275"/>
      <c r="V3886" s="275"/>
      <c r="W3886" s="274"/>
    </row>
    <row r="3887" spans="13:23" x14ac:dyDescent="0.2">
      <c r="M3887" s="275"/>
      <c r="N3887" s="275"/>
      <c r="S3887" s="274"/>
      <c r="T3887" s="275"/>
      <c r="U3887" s="275"/>
      <c r="V3887" s="275"/>
      <c r="W3887" s="274"/>
    </row>
    <row r="3888" spans="13:23" x14ac:dyDescent="0.2">
      <c r="M3888" s="275"/>
      <c r="N3888" s="275"/>
      <c r="S3888" s="274"/>
      <c r="T3888" s="275"/>
      <c r="U3888" s="275"/>
      <c r="V3888" s="275"/>
      <c r="W3888" s="274"/>
    </row>
    <row r="3889" spans="13:23" x14ac:dyDescent="0.2">
      <c r="M3889" s="275"/>
      <c r="N3889" s="275"/>
      <c r="S3889" s="274"/>
      <c r="T3889" s="275"/>
      <c r="U3889" s="275"/>
      <c r="V3889" s="275"/>
      <c r="W3889" s="274"/>
    </row>
    <row r="3890" spans="13:23" x14ac:dyDescent="0.2">
      <c r="M3890" s="275"/>
      <c r="N3890" s="275"/>
      <c r="S3890" s="274"/>
      <c r="T3890" s="275"/>
      <c r="U3890" s="275"/>
      <c r="V3890" s="275"/>
      <c r="W3890" s="274"/>
    </row>
    <row r="3891" spans="13:23" x14ac:dyDescent="0.2">
      <c r="M3891" s="275"/>
      <c r="N3891" s="275"/>
      <c r="S3891" s="274"/>
      <c r="T3891" s="275"/>
      <c r="U3891" s="275"/>
      <c r="V3891" s="275"/>
      <c r="W3891" s="274"/>
    </row>
    <row r="3892" spans="13:23" x14ac:dyDescent="0.2">
      <c r="M3892" s="275"/>
      <c r="N3892" s="275"/>
      <c r="S3892" s="274"/>
      <c r="T3892" s="275"/>
      <c r="U3892" s="275"/>
      <c r="V3892" s="275"/>
      <c r="W3892" s="274"/>
    </row>
    <row r="3893" spans="13:23" x14ac:dyDescent="0.2">
      <c r="M3893" s="275"/>
      <c r="N3893" s="275"/>
      <c r="S3893" s="274"/>
      <c r="T3893" s="275"/>
      <c r="U3893" s="275"/>
      <c r="V3893" s="275"/>
      <c r="W3893" s="274"/>
    </row>
    <row r="3894" spans="13:23" x14ac:dyDescent="0.2">
      <c r="M3894" s="275"/>
      <c r="N3894" s="275"/>
      <c r="S3894" s="274"/>
      <c r="T3894" s="275"/>
      <c r="U3894" s="275"/>
      <c r="V3894" s="275"/>
      <c r="W3894" s="274"/>
    </row>
    <row r="3895" spans="13:23" x14ac:dyDescent="0.2">
      <c r="M3895" s="275"/>
      <c r="N3895" s="275"/>
      <c r="S3895" s="274"/>
      <c r="T3895" s="275"/>
      <c r="U3895" s="275"/>
      <c r="V3895" s="275"/>
      <c r="W3895" s="274"/>
    </row>
    <row r="3896" spans="13:23" x14ac:dyDescent="0.2">
      <c r="M3896" s="275"/>
      <c r="N3896" s="275"/>
      <c r="S3896" s="274"/>
      <c r="T3896" s="275"/>
      <c r="U3896" s="275"/>
      <c r="V3896" s="275"/>
      <c r="W3896" s="274"/>
    </row>
    <row r="3897" spans="13:23" x14ac:dyDescent="0.2">
      <c r="M3897" s="275"/>
      <c r="N3897" s="275"/>
      <c r="S3897" s="274"/>
      <c r="T3897" s="275"/>
      <c r="U3897" s="275"/>
      <c r="V3897" s="275"/>
      <c r="W3897" s="274"/>
    </row>
    <row r="3898" spans="13:23" x14ac:dyDescent="0.2">
      <c r="M3898" s="275"/>
      <c r="N3898" s="275"/>
      <c r="S3898" s="274"/>
      <c r="T3898" s="275"/>
      <c r="U3898" s="275"/>
      <c r="V3898" s="275"/>
      <c r="W3898" s="274"/>
    </row>
    <row r="3899" spans="13:23" x14ac:dyDescent="0.2">
      <c r="M3899" s="275"/>
      <c r="N3899" s="275"/>
      <c r="S3899" s="274"/>
      <c r="T3899" s="275"/>
      <c r="U3899" s="275"/>
      <c r="V3899" s="275"/>
      <c r="W3899" s="274"/>
    </row>
    <row r="3900" spans="13:23" x14ac:dyDescent="0.2">
      <c r="M3900" s="275"/>
      <c r="N3900" s="275"/>
      <c r="S3900" s="274"/>
      <c r="T3900" s="275"/>
      <c r="U3900" s="275"/>
      <c r="V3900" s="275"/>
      <c r="W3900" s="274"/>
    </row>
    <row r="3901" spans="13:23" x14ac:dyDescent="0.2">
      <c r="M3901" s="275"/>
      <c r="N3901" s="275"/>
      <c r="S3901" s="274"/>
      <c r="T3901" s="275"/>
      <c r="U3901" s="275"/>
      <c r="V3901" s="275"/>
      <c r="W3901" s="274"/>
    </row>
    <row r="3902" spans="13:23" x14ac:dyDescent="0.2">
      <c r="M3902" s="275"/>
      <c r="N3902" s="275"/>
      <c r="S3902" s="274"/>
      <c r="T3902" s="275"/>
      <c r="U3902" s="275"/>
      <c r="V3902" s="275"/>
      <c r="W3902" s="274"/>
    </row>
    <row r="3903" spans="13:23" x14ac:dyDescent="0.2">
      <c r="M3903" s="275"/>
      <c r="N3903" s="275"/>
      <c r="S3903" s="274"/>
      <c r="T3903" s="275"/>
      <c r="U3903" s="275"/>
      <c r="V3903" s="275"/>
      <c r="W3903" s="274"/>
    </row>
    <row r="3904" spans="13:23" x14ac:dyDescent="0.2">
      <c r="M3904" s="275"/>
      <c r="N3904" s="275"/>
      <c r="S3904" s="274"/>
      <c r="T3904" s="275"/>
      <c r="U3904" s="275"/>
      <c r="V3904" s="275"/>
      <c r="W3904" s="274"/>
    </row>
    <row r="3905" spans="13:23" x14ac:dyDescent="0.2">
      <c r="M3905" s="275"/>
      <c r="N3905" s="275"/>
      <c r="S3905" s="274"/>
      <c r="T3905" s="275"/>
      <c r="U3905" s="275"/>
      <c r="V3905" s="275"/>
      <c r="W3905" s="274"/>
    </row>
    <row r="3906" spans="13:23" x14ac:dyDescent="0.2">
      <c r="M3906" s="275"/>
      <c r="N3906" s="275"/>
      <c r="S3906" s="274"/>
      <c r="T3906" s="275"/>
      <c r="U3906" s="275"/>
      <c r="V3906" s="275"/>
      <c r="W3906" s="274"/>
    </row>
    <row r="3907" spans="13:23" x14ac:dyDescent="0.2">
      <c r="M3907" s="275"/>
      <c r="N3907" s="275"/>
      <c r="S3907" s="274"/>
      <c r="T3907" s="275"/>
      <c r="U3907" s="275"/>
      <c r="V3907" s="275"/>
      <c r="W3907" s="274"/>
    </row>
    <row r="3908" spans="13:23" x14ac:dyDescent="0.2">
      <c r="M3908" s="275"/>
      <c r="N3908" s="275"/>
      <c r="S3908" s="274"/>
      <c r="T3908" s="275"/>
      <c r="U3908" s="275"/>
      <c r="V3908" s="275"/>
      <c r="W3908" s="274"/>
    </row>
    <row r="3909" spans="13:23" x14ac:dyDescent="0.2">
      <c r="M3909" s="275"/>
      <c r="N3909" s="275"/>
      <c r="S3909" s="274"/>
      <c r="T3909" s="275"/>
      <c r="U3909" s="275"/>
      <c r="V3909" s="275"/>
      <c r="W3909" s="274"/>
    </row>
    <row r="3910" spans="13:23" x14ac:dyDescent="0.2">
      <c r="M3910" s="275"/>
      <c r="N3910" s="275"/>
      <c r="S3910" s="274"/>
      <c r="T3910" s="275"/>
      <c r="U3910" s="275"/>
      <c r="V3910" s="275"/>
      <c r="W3910" s="274"/>
    </row>
    <row r="3911" spans="13:23" x14ac:dyDescent="0.2">
      <c r="M3911" s="275"/>
      <c r="N3911" s="275"/>
      <c r="S3911" s="274"/>
      <c r="T3911" s="275"/>
      <c r="U3911" s="275"/>
      <c r="V3911" s="275"/>
      <c r="W3911" s="274"/>
    </row>
    <row r="3912" spans="13:23" x14ac:dyDescent="0.2">
      <c r="M3912" s="275"/>
      <c r="N3912" s="275"/>
      <c r="S3912" s="274"/>
      <c r="T3912" s="275"/>
      <c r="U3912" s="275"/>
      <c r="V3912" s="275"/>
      <c r="W3912" s="274"/>
    </row>
    <row r="3913" spans="13:23" x14ac:dyDescent="0.2">
      <c r="M3913" s="275"/>
      <c r="N3913" s="275"/>
      <c r="S3913" s="274"/>
      <c r="T3913" s="275"/>
      <c r="U3913" s="275"/>
      <c r="V3913" s="275"/>
      <c r="W3913" s="274"/>
    </row>
    <row r="3914" spans="13:23" x14ac:dyDescent="0.2">
      <c r="M3914" s="275"/>
      <c r="N3914" s="275"/>
      <c r="S3914" s="274"/>
      <c r="T3914" s="275"/>
      <c r="U3914" s="275"/>
      <c r="V3914" s="275"/>
      <c r="W3914" s="274"/>
    </row>
    <row r="3915" spans="13:23" x14ac:dyDescent="0.2">
      <c r="M3915" s="275"/>
      <c r="N3915" s="275"/>
      <c r="S3915" s="274"/>
      <c r="T3915" s="275"/>
      <c r="U3915" s="275"/>
      <c r="V3915" s="275"/>
      <c r="W3915" s="274"/>
    </row>
    <row r="3916" spans="13:23" x14ac:dyDescent="0.2">
      <c r="M3916" s="275"/>
      <c r="N3916" s="275"/>
      <c r="S3916" s="274"/>
      <c r="T3916" s="275"/>
      <c r="U3916" s="275"/>
      <c r="V3916" s="275"/>
      <c r="W3916" s="274"/>
    </row>
    <row r="3917" spans="13:23" x14ac:dyDescent="0.2">
      <c r="M3917" s="275"/>
      <c r="N3917" s="275"/>
      <c r="S3917" s="274"/>
      <c r="T3917" s="275"/>
      <c r="U3917" s="275"/>
      <c r="V3917" s="275"/>
      <c r="W3917" s="274"/>
    </row>
    <row r="3918" spans="13:23" x14ac:dyDescent="0.2">
      <c r="M3918" s="275"/>
      <c r="N3918" s="275"/>
      <c r="S3918" s="274"/>
      <c r="T3918" s="275"/>
      <c r="U3918" s="275"/>
      <c r="V3918" s="275"/>
      <c r="W3918" s="274"/>
    </row>
    <row r="3919" spans="13:23" x14ac:dyDescent="0.2">
      <c r="M3919" s="275"/>
      <c r="N3919" s="275"/>
      <c r="S3919" s="274"/>
      <c r="T3919" s="275"/>
      <c r="U3919" s="275"/>
      <c r="V3919" s="275"/>
      <c r="W3919" s="274"/>
    </row>
    <row r="3920" spans="13:23" x14ac:dyDescent="0.2">
      <c r="M3920" s="275"/>
      <c r="N3920" s="275"/>
      <c r="S3920" s="274"/>
      <c r="T3920" s="275"/>
      <c r="U3920" s="275"/>
      <c r="V3920" s="275"/>
      <c r="W3920" s="274"/>
    </row>
    <row r="3921" spans="13:23" x14ac:dyDescent="0.2">
      <c r="M3921" s="275"/>
      <c r="N3921" s="275"/>
      <c r="S3921" s="274"/>
      <c r="T3921" s="275"/>
      <c r="U3921" s="275"/>
      <c r="V3921" s="275"/>
      <c r="W3921" s="274"/>
    </row>
    <row r="3922" spans="13:23" x14ac:dyDescent="0.2">
      <c r="M3922" s="275"/>
      <c r="N3922" s="275"/>
      <c r="S3922" s="274"/>
      <c r="T3922" s="275"/>
      <c r="U3922" s="275"/>
      <c r="V3922" s="275"/>
      <c r="W3922" s="274"/>
    </row>
    <row r="3923" spans="13:23" x14ac:dyDescent="0.2">
      <c r="M3923" s="275"/>
      <c r="N3923" s="275"/>
      <c r="S3923" s="274"/>
      <c r="T3923" s="275"/>
      <c r="U3923" s="275"/>
      <c r="V3923" s="275"/>
      <c r="W3923" s="274"/>
    </row>
    <row r="3924" spans="13:23" x14ac:dyDescent="0.2">
      <c r="M3924" s="275"/>
      <c r="N3924" s="275"/>
      <c r="S3924" s="274"/>
      <c r="T3924" s="275"/>
      <c r="U3924" s="275"/>
      <c r="V3924" s="275"/>
      <c r="W3924" s="274"/>
    </row>
    <row r="3925" spans="13:23" x14ac:dyDescent="0.2">
      <c r="M3925" s="275"/>
      <c r="N3925" s="275"/>
      <c r="S3925" s="274"/>
      <c r="T3925" s="275"/>
      <c r="U3925" s="275"/>
      <c r="V3925" s="275"/>
      <c r="W3925" s="274"/>
    </row>
    <row r="3926" spans="13:23" x14ac:dyDescent="0.2">
      <c r="M3926" s="275"/>
      <c r="N3926" s="275"/>
      <c r="S3926" s="274"/>
      <c r="T3926" s="275"/>
      <c r="U3926" s="275"/>
      <c r="V3926" s="275"/>
      <c r="W3926" s="274"/>
    </row>
    <row r="3927" spans="13:23" x14ac:dyDescent="0.2">
      <c r="M3927" s="275"/>
      <c r="N3927" s="275"/>
      <c r="S3927" s="274"/>
      <c r="T3927" s="275"/>
      <c r="U3927" s="275"/>
      <c r="V3927" s="275"/>
      <c r="W3927" s="274"/>
    </row>
    <row r="3928" spans="13:23" x14ac:dyDescent="0.2">
      <c r="M3928" s="275"/>
      <c r="N3928" s="275"/>
      <c r="S3928" s="274"/>
      <c r="T3928" s="275"/>
      <c r="U3928" s="275"/>
      <c r="V3928" s="275"/>
      <c r="W3928" s="274"/>
    </row>
    <row r="3929" spans="13:23" x14ac:dyDescent="0.2">
      <c r="M3929" s="275"/>
      <c r="N3929" s="275"/>
      <c r="S3929" s="274"/>
      <c r="T3929" s="275"/>
      <c r="U3929" s="275"/>
      <c r="V3929" s="275"/>
      <c r="W3929" s="274"/>
    </row>
    <row r="3930" spans="13:23" x14ac:dyDescent="0.2">
      <c r="M3930" s="275"/>
      <c r="N3930" s="275"/>
      <c r="S3930" s="274"/>
      <c r="T3930" s="275"/>
      <c r="U3930" s="275"/>
      <c r="V3930" s="275"/>
      <c r="W3930" s="274"/>
    </row>
    <row r="3931" spans="13:23" x14ac:dyDescent="0.2">
      <c r="M3931" s="275"/>
      <c r="N3931" s="275"/>
      <c r="S3931" s="274"/>
      <c r="T3931" s="275"/>
      <c r="U3931" s="275"/>
      <c r="V3931" s="275"/>
      <c r="W3931" s="274"/>
    </row>
    <row r="3932" spans="13:23" x14ac:dyDescent="0.2">
      <c r="M3932" s="275"/>
      <c r="N3932" s="275"/>
      <c r="S3932" s="274"/>
      <c r="T3932" s="275"/>
      <c r="U3932" s="275"/>
      <c r="V3932" s="275"/>
      <c r="W3932" s="274"/>
    </row>
    <row r="3933" spans="13:23" x14ac:dyDescent="0.2">
      <c r="M3933" s="275"/>
      <c r="N3933" s="275"/>
      <c r="S3933" s="274"/>
      <c r="T3933" s="275"/>
      <c r="U3933" s="275"/>
      <c r="V3933" s="275"/>
      <c r="W3933" s="274"/>
    </row>
    <row r="3934" spans="13:23" x14ac:dyDescent="0.2">
      <c r="M3934" s="275"/>
      <c r="N3934" s="275"/>
      <c r="S3934" s="274"/>
      <c r="T3934" s="275"/>
      <c r="U3934" s="275"/>
      <c r="V3934" s="275"/>
      <c r="W3934" s="274"/>
    </row>
    <row r="3935" spans="13:23" x14ac:dyDescent="0.2">
      <c r="M3935" s="275"/>
      <c r="N3935" s="275"/>
      <c r="S3935" s="274"/>
      <c r="T3935" s="275"/>
      <c r="U3935" s="275"/>
      <c r="V3935" s="275"/>
      <c r="W3935" s="274"/>
    </row>
    <row r="3936" spans="13:23" x14ac:dyDescent="0.2">
      <c r="M3936" s="275"/>
      <c r="N3936" s="275"/>
      <c r="S3936" s="274"/>
      <c r="T3936" s="275"/>
      <c r="U3936" s="275"/>
      <c r="V3936" s="275"/>
      <c r="W3936" s="274"/>
    </row>
    <row r="3937" spans="13:23" x14ac:dyDescent="0.2">
      <c r="M3937" s="275"/>
      <c r="N3937" s="275"/>
      <c r="S3937" s="274"/>
      <c r="T3937" s="275"/>
      <c r="U3937" s="275"/>
      <c r="V3937" s="275"/>
      <c r="W3937" s="274"/>
    </row>
    <row r="3938" spans="13:23" x14ac:dyDescent="0.2">
      <c r="M3938" s="275"/>
      <c r="N3938" s="275"/>
      <c r="S3938" s="274"/>
      <c r="T3938" s="275"/>
      <c r="U3938" s="275"/>
      <c r="V3938" s="275"/>
      <c r="W3938" s="274"/>
    </row>
    <row r="3939" spans="13:23" x14ac:dyDescent="0.2">
      <c r="M3939" s="275"/>
      <c r="N3939" s="275"/>
      <c r="S3939" s="274"/>
      <c r="T3939" s="275"/>
      <c r="U3939" s="275"/>
      <c r="V3939" s="275"/>
      <c r="W3939" s="274"/>
    </row>
    <row r="3940" spans="13:23" x14ac:dyDescent="0.2">
      <c r="M3940" s="275"/>
      <c r="N3940" s="275"/>
      <c r="S3940" s="274"/>
      <c r="T3940" s="275"/>
      <c r="U3940" s="275"/>
      <c r="V3940" s="275"/>
      <c r="W3940" s="274"/>
    </row>
    <row r="3941" spans="13:23" x14ac:dyDescent="0.2">
      <c r="M3941" s="275"/>
      <c r="N3941" s="275"/>
      <c r="S3941" s="274"/>
      <c r="T3941" s="275"/>
      <c r="U3941" s="275"/>
      <c r="V3941" s="275"/>
      <c r="W3941" s="274"/>
    </row>
    <row r="3942" spans="13:23" x14ac:dyDescent="0.2">
      <c r="M3942" s="275"/>
      <c r="N3942" s="275"/>
      <c r="S3942" s="274"/>
      <c r="T3942" s="275"/>
      <c r="U3942" s="275"/>
      <c r="V3942" s="275"/>
      <c r="W3942" s="274"/>
    </row>
    <row r="3943" spans="13:23" x14ac:dyDescent="0.2">
      <c r="M3943" s="275"/>
      <c r="N3943" s="275"/>
      <c r="S3943" s="274"/>
      <c r="T3943" s="275"/>
      <c r="U3943" s="275"/>
      <c r="V3943" s="275"/>
      <c r="W3943" s="274"/>
    </row>
    <row r="3944" spans="13:23" x14ac:dyDescent="0.2">
      <c r="M3944" s="275"/>
      <c r="N3944" s="275"/>
      <c r="S3944" s="274"/>
      <c r="T3944" s="275"/>
      <c r="U3944" s="275"/>
      <c r="V3944" s="275"/>
      <c r="W3944" s="274"/>
    </row>
    <row r="3945" spans="13:23" x14ac:dyDescent="0.2">
      <c r="M3945" s="275"/>
      <c r="N3945" s="275"/>
      <c r="S3945" s="274"/>
      <c r="T3945" s="275"/>
      <c r="U3945" s="275"/>
      <c r="V3945" s="275"/>
      <c r="W3945" s="274"/>
    </row>
    <row r="3946" spans="13:23" x14ac:dyDescent="0.2">
      <c r="M3946" s="275"/>
      <c r="N3946" s="275"/>
      <c r="S3946" s="274"/>
      <c r="T3946" s="275"/>
      <c r="U3946" s="275"/>
      <c r="V3946" s="275"/>
      <c r="W3946" s="274"/>
    </row>
    <row r="3947" spans="13:23" x14ac:dyDescent="0.2">
      <c r="M3947" s="275"/>
      <c r="N3947" s="275"/>
      <c r="S3947" s="274"/>
      <c r="T3947" s="275"/>
      <c r="U3947" s="275"/>
      <c r="V3947" s="275"/>
      <c r="W3947" s="274"/>
    </row>
    <row r="3948" spans="13:23" x14ac:dyDescent="0.2">
      <c r="M3948" s="275"/>
      <c r="N3948" s="275"/>
      <c r="S3948" s="274"/>
      <c r="T3948" s="275"/>
      <c r="U3948" s="275"/>
      <c r="V3948" s="275"/>
      <c r="W3948" s="274"/>
    </row>
    <row r="3949" spans="13:23" x14ac:dyDescent="0.2">
      <c r="M3949" s="275"/>
      <c r="N3949" s="275"/>
      <c r="S3949" s="274"/>
      <c r="T3949" s="275"/>
      <c r="U3949" s="275"/>
      <c r="V3949" s="275"/>
      <c r="W3949" s="274"/>
    </row>
    <row r="3950" spans="13:23" x14ac:dyDescent="0.2">
      <c r="M3950" s="275"/>
      <c r="N3950" s="275"/>
      <c r="S3950" s="274"/>
      <c r="T3950" s="275"/>
      <c r="U3950" s="275"/>
      <c r="V3950" s="275"/>
      <c r="W3950" s="274"/>
    </row>
    <row r="3951" spans="13:23" x14ac:dyDescent="0.2">
      <c r="M3951" s="275"/>
      <c r="N3951" s="275"/>
      <c r="S3951" s="274"/>
      <c r="T3951" s="275"/>
      <c r="U3951" s="275"/>
      <c r="V3951" s="275"/>
      <c r="W3951" s="274"/>
    </row>
    <row r="3952" spans="13:23" x14ac:dyDescent="0.2">
      <c r="M3952" s="275"/>
      <c r="N3952" s="275"/>
      <c r="S3952" s="274"/>
      <c r="T3952" s="275"/>
      <c r="U3952" s="275"/>
      <c r="V3952" s="275"/>
      <c r="W3952" s="274"/>
    </row>
    <row r="3953" spans="13:23" x14ac:dyDescent="0.2">
      <c r="M3953" s="275"/>
      <c r="N3953" s="275"/>
      <c r="S3953" s="274"/>
      <c r="T3953" s="275"/>
      <c r="U3953" s="275"/>
      <c r="V3953" s="275"/>
      <c r="W3953" s="274"/>
    </row>
    <row r="3954" spans="13:23" x14ac:dyDescent="0.2">
      <c r="M3954" s="275"/>
      <c r="N3954" s="275"/>
      <c r="S3954" s="274"/>
      <c r="T3954" s="275"/>
      <c r="U3954" s="275"/>
      <c r="V3954" s="275"/>
      <c r="W3954" s="274"/>
    </row>
    <row r="3955" spans="13:23" x14ac:dyDescent="0.2">
      <c r="M3955" s="275"/>
      <c r="N3955" s="275"/>
      <c r="S3955" s="274"/>
      <c r="T3955" s="275"/>
      <c r="U3955" s="275"/>
      <c r="V3955" s="275"/>
      <c r="W3955" s="274"/>
    </row>
    <row r="3956" spans="13:23" x14ac:dyDescent="0.2">
      <c r="M3956" s="275"/>
      <c r="N3956" s="275"/>
      <c r="S3956" s="274"/>
      <c r="T3956" s="275"/>
      <c r="U3956" s="275"/>
      <c r="V3956" s="275"/>
      <c r="W3956" s="274"/>
    </row>
    <row r="3957" spans="13:23" x14ac:dyDescent="0.2">
      <c r="M3957" s="275"/>
      <c r="N3957" s="275"/>
      <c r="S3957" s="274"/>
      <c r="T3957" s="275"/>
      <c r="U3957" s="275"/>
      <c r="V3957" s="275"/>
      <c r="W3957" s="274"/>
    </row>
    <row r="3958" spans="13:23" x14ac:dyDescent="0.2">
      <c r="M3958" s="275"/>
      <c r="N3958" s="275"/>
      <c r="S3958" s="274"/>
      <c r="T3958" s="275"/>
      <c r="U3958" s="275"/>
      <c r="V3958" s="275"/>
      <c r="W3958" s="274"/>
    </row>
    <row r="3959" spans="13:23" x14ac:dyDescent="0.2">
      <c r="M3959" s="275"/>
      <c r="N3959" s="275"/>
      <c r="S3959" s="274"/>
      <c r="T3959" s="275"/>
      <c r="U3959" s="275"/>
      <c r="V3959" s="275"/>
      <c r="W3959" s="274"/>
    </row>
    <row r="3960" spans="13:23" x14ac:dyDescent="0.2">
      <c r="M3960" s="275"/>
      <c r="N3960" s="275"/>
      <c r="S3960" s="274"/>
      <c r="T3960" s="275"/>
      <c r="U3960" s="275"/>
      <c r="V3960" s="275"/>
      <c r="W3960" s="274"/>
    </row>
    <row r="3961" spans="13:23" x14ac:dyDescent="0.2">
      <c r="M3961" s="275"/>
      <c r="N3961" s="275"/>
      <c r="S3961" s="274"/>
      <c r="T3961" s="275"/>
      <c r="U3961" s="275"/>
      <c r="V3961" s="275"/>
      <c r="W3961" s="274"/>
    </row>
    <row r="3962" spans="13:23" x14ac:dyDescent="0.2">
      <c r="M3962" s="275"/>
      <c r="N3962" s="275"/>
      <c r="S3962" s="274"/>
      <c r="T3962" s="275"/>
      <c r="U3962" s="275"/>
      <c r="V3962" s="275"/>
      <c r="W3962" s="274"/>
    </row>
    <row r="3963" spans="13:23" x14ac:dyDescent="0.2">
      <c r="M3963" s="275"/>
      <c r="N3963" s="275"/>
      <c r="S3963" s="274"/>
      <c r="T3963" s="275"/>
      <c r="U3963" s="275"/>
      <c r="V3963" s="275"/>
      <c r="W3963" s="274"/>
    </row>
    <row r="3964" spans="13:23" x14ac:dyDescent="0.2">
      <c r="M3964" s="275"/>
      <c r="N3964" s="275"/>
      <c r="S3964" s="274"/>
      <c r="T3964" s="275"/>
      <c r="U3964" s="275"/>
      <c r="V3964" s="275"/>
      <c r="W3964" s="274"/>
    </row>
    <row r="3965" spans="13:23" x14ac:dyDescent="0.2">
      <c r="M3965" s="275"/>
      <c r="N3965" s="275"/>
      <c r="S3965" s="274"/>
      <c r="T3965" s="275"/>
      <c r="U3965" s="275"/>
      <c r="V3965" s="275"/>
      <c r="W3965" s="274"/>
    </row>
    <row r="3966" spans="13:23" x14ac:dyDescent="0.2">
      <c r="M3966" s="275"/>
      <c r="N3966" s="275"/>
      <c r="S3966" s="274"/>
      <c r="T3966" s="275"/>
      <c r="U3966" s="275"/>
      <c r="V3966" s="275"/>
      <c r="W3966" s="274"/>
    </row>
    <row r="3967" spans="13:23" x14ac:dyDescent="0.2">
      <c r="M3967" s="275"/>
      <c r="N3967" s="275"/>
      <c r="S3967" s="274"/>
      <c r="T3967" s="275"/>
      <c r="U3967" s="275"/>
      <c r="V3967" s="275"/>
      <c r="W3967" s="274"/>
    </row>
    <row r="3968" spans="13:23" x14ac:dyDescent="0.2">
      <c r="M3968" s="275"/>
      <c r="N3968" s="275"/>
      <c r="S3968" s="274"/>
      <c r="T3968" s="275"/>
      <c r="U3968" s="275"/>
      <c r="V3968" s="275"/>
      <c r="W3968" s="274"/>
    </row>
    <row r="3969" spans="13:23" x14ac:dyDescent="0.2">
      <c r="M3969" s="275"/>
      <c r="N3969" s="275"/>
      <c r="S3969" s="274"/>
      <c r="T3969" s="275"/>
      <c r="U3969" s="275"/>
      <c r="V3969" s="275"/>
      <c r="W3969" s="274"/>
    </row>
    <row r="3970" spans="13:23" x14ac:dyDescent="0.2">
      <c r="M3970" s="275"/>
      <c r="N3970" s="275"/>
      <c r="S3970" s="274"/>
      <c r="T3970" s="275"/>
      <c r="U3970" s="275"/>
      <c r="V3970" s="275"/>
      <c r="W3970" s="274"/>
    </row>
    <row r="3971" spans="13:23" x14ac:dyDescent="0.2">
      <c r="M3971" s="275"/>
      <c r="N3971" s="275"/>
      <c r="S3971" s="274"/>
      <c r="T3971" s="275"/>
      <c r="U3971" s="275"/>
      <c r="V3971" s="275"/>
      <c r="W3971" s="274"/>
    </row>
    <row r="3972" spans="13:23" x14ac:dyDescent="0.2">
      <c r="M3972" s="275"/>
      <c r="N3972" s="275"/>
      <c r="S3972" s="274"/>
      <c r="T3972" s="275"/>
      <c r="U3972" s="275"/>
      <c r="V3972" s="275"/>
      <c r="W3972" s="274"/>
    </row>
    <row r="3973" spans="13:23" x14ac:dyDescent="0.2">
      <c r="M3973" s="275"/>
      <c r="N3973" s="275"/>
      <c r="S3973" s="274"/>
      <c r="T3973" s="275"/>
      <c r="U3973" s="275"/>
      <c r="V3973" s="275"/>
      <c r="W3973" s="274"/>
    </row>
    <row r="3974" spans="13:23" x14ac:dyDescent="0.2">
      <c r="M3974" s="275"/>
      <c r="N3974" s="275"/>
      <c r="S3974" s="274"/>
      <c r="T3974" s="275"/>
      <c r="U3974" s="275"/>
      <c r="V3974" s="275"/>
      <c r="W3974" s="274"/>
    </row>
    <row r="3975" spans="13:23" x14ac:dyDescent="0.2">
      <c r="M3975" s="275"/>
      <c r="N3975" s="275"/>
      <c r="S3975" s="274"/>
      <c r="T3975" s="275"/>
      <c r="U3975" s="275"/>
      <c r="V3975" s="275"/>
      <c r="W3975" s="274"/>
    </row>
    <row r="3976" spans="13:23" x14ac:dyDescent="0.2">
      <c r="M3976" s="275"/>
      <c r="N3976" s="275"/>
      <c r="S3976" s="274"/>
      <c r="T3976" s="275"/>
      <c r="U3976" s="275"/>
      <c r="V3976" s="275"/>
      <c r="W3976" s="274"/>
    </row>
    <row r="3977" spans="13:23" x14ac:dyDescent="0.2">
      <c r="M3977" s="275"/>
      <c r="N3977" s="275"/>
      <c r="S3977" s="274"/>
      <c r="T3977" s="275"/>
      <c r="U3977" s="275"/>
      <c r="V3977" s="275"/>
      <c r="W3977" s="274"/>
    </row>
    <row r="3978" spans="13:23" x14ac:dyDescent="0.2">
      <c r="M3978" s="275"/>
      <c r="N3978" s="275"/>
      <c r="S3978" s="274"/>
      <c r="T3978" s="275"/>
      <c r="U3978" s="275"/>
      <c r="V3978" s="275"/>
      <c r="W3978" s="274"/>
    </row>
    <row r="3979" spans="13:23" x14ac:dyDescent="0.2">
      <c r="M3979" s="275"/>
      <c r="N3979" s="275"/>
      <c r="S3979" s="274"/>
      <c r="T3979" s="275"/>
      <c r="U3979" s="275"/>
      <c r="V3979" s="275"/>
      <c r="W3979" s="274"/>
    </row>
    <row r="3980" spans="13:23" x14ac:dyDescent="0.2">
      <c r="M3980" s="275"/>
      <c r="N3980" s="275"/>
      <c r="S3980" s="274"/>
      <c r="T3980" s="275"/>
      <c r="U3980" s="275"/>
      <c r="V3980" s="275"/>
      <c r="W3980" s="274"/>
    </row>
    <row r="3981" spans="13:23" x14ac:dyDescent="0.2">
      <c r="M3981" s="275"/>
      <c r="N3981" s="275"/>
      <c r="S3981" s="274"/>
      <c r="T3981" s="275"/>
      <c r="U3981" s="275"/>
      <c r="V3981" s="275"/>
      <c r="W3981" s="274"/>
    </row>
    <row r="3982" spans="13:23" x14ac:dyDescent="0.2">
      <c r="M3982" s="275"/>
      <c r="N3982" s="275"/>
      <c r="S3982" s="274"/>
      <c r="T3982" s="275"/>
      <c r="U3982" s="275"/>
      <c r="V3982" s="275"/>
      <c r="W3982" s="274"/>
    </row>
    <row r="3983" spans="13:23" x14ac:dyDescent="0.2">
      <c r="M3983" s="275"/>
      <c r="N3983" s="275"/>
      <c r="S3983" s="274"/>
      <c r="T3983" s="275"/>
      <c r="U3983" s="275"/>
      <c r="V3983" s="275"/>
      <c r="W3983" s="274"/>
    </row>
    <row r="3984" spans="13:23" x14ac:dyDescent="0.2">
      <c r="M3984" s="275"/>
      <c r="N3984" s="275"/>
      <c r="S3984" s="274"/>
      <c r="T3984" s="275"/>
      <c r="U3984" s="275"/>
      <c r="V3984" s="275"/>
      <c r="W3984" s="274"/>
    </row>
    <row r="3985" spans="13:23" x14ac:dyDescent="0.2">
      <c r="M3985" s="275"/>
      <c r="N3985" s="275"/>
      <c r="S3985" s="274"/>
      <c r="T3985" s="275"/>
      <c r="U3985" s="275"/>
      <c r="V3985" s="275"/>
      <c r="W3985" s="274"/>
    </row>
    <row r="3986" spans="13:23" x14ac:dyDescent="0.2">
      <c r="M3986" s="275"/>
      <c r="N3986" s="275"/>
      <c r="S3986" s="274"/>
      <c r="T3986" s="275"/>
      <c r="U3986" s="275"/>
      <c r="V3986" s="275"/>
      <c r="W3986" s="274"/>
    </row>
    <row r="3987" spans="13:23" x14ac:dyDescent="0.2">
      <c r="M3987" s="275"/>
      <c r="N3987" s="275"/>
      <c r="S3987" s="274"/>
      <c r="T3987" s="275"/>
      <c r="U3987" s="275"/>
      <c r="V3987" s="275"/>
      <c r="W3987" s="274"/>
    </row>
    <row r="3988" spans="13:23" x14ac:dyDescent="0.2">
      <c r="M3988" s="275"/>
      <c r="N3988" s="275"/>
      <c r="S3988" s="274"/>
      <c r="T3988" s="275"/>
      <c r="U3988" s="275"/>
      <c r="V3988" s="275"/>
      <c r="W3988" s="274"/>
    </row>
    <row r="3989" spans="13:23" x14ac:dyDescent="0.2">
      <c r="M3989" s="275"/>
      <c r="N3989" s="275"/>
      <c r="S3989" s="274"/>
      <c r="T3989" s="275"/>
      <c r="U3989" s="275"/>
      <c r="V3989" s="275"/>
      <c r="W3989" s="274"/>
    </row>
    <row r="3990" spans="13:23" x14ac:dyDescent="0.2">
      <c r="M3990" s="275"/>
      <c r="N3990" s="275"/>
      <c r="S3990" s="274"/>
      <c r="T3990" s="275"/>
      <c r="U3990" s="275"/>
      <c r="V3990" s="275"/>
      <c r="W3990" s="274"/>
    </row>
    <row r="3991" spans="13:23" x14ac:dyDescent="0.2">
      <c r="M3991" s="275"/>
      <c r="N3991" s="275"/>
      <c r="S3991" s="274"/>
      <c r="T3991" s="275"/>
      <c r="U3991" s="275"/>
      <c r="V3991" s="275"/>
      <c r="W3991" s="274"/>
    </row>
    <row r="3992" spans="13:23" x14ac:dyDescent="0.2">
      <c r="M3992" s="275"/>
      <c r="N3992" s="275"/>
      <c r="S3992" s="274"/>
      <c r="T3992" s="275"/>
      <c r="U3992" s="275"/>
      <c r="V3992" s="275"/>
      <c r="W3992" s="274"/>
    </row>
    <row r="3993" spans="13:23" x14ac:dyDescent="0.2">
      <c r="M3993" s="275"/>
      <c r="N3993" s="275"/>
      <c r="S3993" s="274"/>
      <c r="T3993" s="275"/>
      <c r="U3993" s="275"/>
      <c r="V3993" s="275"/>
      <c r="W3993" s="274"/>
    </row>
    <row r="3994" spans="13:23" x14ac:dyDescent="0.2">
      <c r="M3994" s="275"/>
      <c r="N3994" s="275"/>
      <c r="S3994" s="274"/>
      <c r="T3994" s="275"/>
      <c r="U3994" s="275"/>
      <c r="V3994" s="275"/>
      <c r="W3994" s="274"/>
    </row>
    <row r="3995" spans="13:23" x14ac:dyDescent="0.2">
      <c r="M3995" s="275"/>
      <c r="N3995" s="275"/>
      <c r="S3995" s="274"/>
      <c r="T3995" s="275"/>
      <c r="U3995" s="275"/>
      <c r="V3995" s="275"/>
      <c r="W3995" s="274"/>
    </row>
    <row r="3996" spans="13:23" x14ac:dyDescent="0.2">
      <c r="M3996" s="275"/>
      <c r="N3996" s="275"/>
      <c r="S3996" s="274"/>
      <c r="T3996" s="275"/>
      <c r="U3996" s="275"/>
      <c r="V3996" s="275"/>
      <c r="W3996" s="274"/>
    </row>
    <row r="3997" spans="13:23" x14ac:dyDescent="0.2">
      <c r="M3997" s="275"/>
      <c r="N3997" s="275"/>
      <c r="S3997" s="274"/>
      <c r="T3997" s="275"/>
      <c r="U3997" s="275"/>
      <c r="V3997" s="275"/>
      <c r="W3997" s="274"/>
    </row>
    <row r="3998" spans="13:23" x14ac:dyDescent="0.2">
      <c r="M3998" s="275"/>
      <c r="N3998" s="275"/>
      <c r="S3998" s="274"/>
      <c r="T3998" s="275"/>
      <c r="U3998" s="275"/>
      <c r="V3998" s="275"/>
      <c r="W3998" s="274"/>
    </row>
    <row r="3999" spans="13:23" x14ac:dyDescent="0.2">
      <c r="M3999" s="275"/>
      <c r="N3999" s="275"/>
      <c r="S3999" s="274"/>
      <c r="T3999" s="275"/>
      <c r="U3999" s="275"/>
      <c r="V3999" s="275"/>
      <c r="W3999" s="274"/>
    </row>
    <row r="4000" spans="13:23" x14ac:dyDescent="0.2">
      <c r="M4000" s="275"/>
      <c r="N4000" s="275"/>
      <c r="S4000" s="274"/>
      <c r="T4000" s="275"/>
      <c r="U4000" s="275"/>
      <c r="V4000" s="275"/>
      <c r="W4000" s="274"/>
    </row>
    <row r="4001" spans="13:23" x14ac:dyDescent="0.2">
      <c r="M4001" s="275"/>
      <c r="N4001" s="275"/>
      <c r="S4001" s="274"/>
      <c r="T4001" s="275"/>
      <c r="U4001" s="275"/>
      <c r="V4001" s="275"/>
      <c r="W4001" s="274"/>
    </row>
    <row r="4002" spans="13:23" x14ac:dyDescent="0.2">
      <c r="M4002" s="275"/>
      <c r="N4002" s="275"/>
      <c r="S4002" s="274"/>
      <c r="T4002" s="275"/>
      <c r="U4002" s="275"/>
      <c r="V4002" s="275"/>
      <c r="W4002" s="274"/>
    </row>
    <row r="4003" spans="13:23" x14ac:dyDescent="0.2">
      <c r="M4003" s="275"/>
      <c r="N4003" s="275"/>
      <c r="S4003" s="274"/>
      <c r="T4003" s="275"/>
      <c r="U4003" s="275"/>
      <c r="V4003" s="275"/>
      <c r="W4003" s="274"/>
    </row>
    <row r="4004" spans="13:23" x14ac:dyDescent="0.2">
      <c r="M4004" s="275"/>
      <c r="N4004" s="275"/>
      <c r="S4004" s="274"/>
      <c r="T4004" s="275"/>
      <c r="U4004" s="275"/>
      <c r="V4004" s="275"/>
      <c r="W4004" s="274"/>
    </row>
    <row r="4005" spans="13:23" x14ac:dyDescent="0.2">
      <c r="M4005" s="275"/>
      <c r="N4005" s="275"/>
      <c r="S4005" s="274"/>
      <c r="T4005" s="275"/>
      <c r="U4005" s="275"/>
      <c r="V4005" s="275"/>
      <c r="W4005" s="274"/>
    </row>
    <row r="4006" spans="13:23" x14ac:dyDescent="0.2">
      <c r="M4006" s="275"/>
      <c r="N4006" s="275"/>
      <c r="S4006" s="274"/>
      <c r="T4006" s="275"/>
      <c r="U4006" s="275"/>
      <c r="V4006" s="275"/>
      <c r="W4006" s="274"/>
    </row>
    <row r="4007" spans="13:23" x14ac:dyDescent="0.2">
      <c r="M4007" s="275"/>
      <c r="N4007" s="275"/>
      <c r="S4007" s="274"/>
      <c r="T4007" s="275"/>
      <c r="U4007" s="275"/>
      <c r="V4007" s="275"/>
      <c r="W4007" s="274"/>
    </row>
    <row r="4008" spans="13:23" x14ac:dyDescent="0.2">
      <c r="M4008" s="275"/>
      <c r="N4008" s="275"/>
      <c r="S4008" s="274"/>
      <c r="T4008" s="275"/>
      <c r="U4008" s="275"/>
      <c r="V4008" s="275"/>
      <c r="W4008" s="274"/>
    </row>
    <row r="4009" spans="13:23" x14ac:dyDescent="0.2">
      <c r="M4009" s="275"/>
      <c r="N4009" s="275"/>
      <c r="S4009" s="274"/>
      <c r="T4009" s="275"/>
      <c r="U4009" s="275"/>
      <c r="V4009" s="275"/>
      <c r="W4009" s="274"/>
    </row>
    <row r="4010" spans="13:23" x14ac:dyDescent="0.2">
      <c r="M4010" s="275"/>
      <c r="N4010" s="275"/>
      <c r="S4010" s="274"/>
      <c r="T4010" s="275"/>
      <c r="U4010" s="275"/>
      <c r="V4010" s="275"/>
      <c r="W4010" s="274"/>
    </row>
    <row r="4011" spans="13:23" x14ac:dyDescent="0.2">
      <c r="M4011" s="275"/>
      <c r="N4011" s="275"/>
      <c r="S4011" s="274"/>
      <c r="T4011" s="275"/>
      <c r="U4011" s="275"/>
      <c r="V4011" s="275"/>
      <c r="W4011" s="274"/>
    </row>
    <row r="4012" spans="13:23" x14ac:dyDescent="0.2">
      <c r="M4012" s="275"/>
      <c r="N4012" s="275"/>
      <c r="S4012" s="274"/>
      <c r="T4012" s="275"/>
      <c r="U4012" s="275"/>
      <c r="V4012" s="275"/>
      <c r="W4012" s="274"/>
    </row>
    <row r="4013" spans="13:23" x14ac:dyDescent="0.2">
      <c r="M4013" s="275"/>
      <c r="N4013" s="275"/>
      <c r="S4013" s="274"/>
      <c r="T4013" s="275"/>
      <c r="U4013" s="275"/>
      <c r="V4013" s="275"/>
      <c r="W4013" s="274"/>
    </row>
    <row r="4014" spans="13:23" x14ac:dyDescent="0.2">
      <c r="M4014" s="275"/>
      <c r="N4014" s="275"/>
      <c r="S4014" s="274"/>
      <c r="T4014" s="275"/>
      <c r="U4014" s="275"/>
      <c r="V4014" s="275"/>
      <c r="W4014" s="274"/>
    </row>
    <row r="4015" spans="13:23" x14ac:dyDescent="0.2">
      <c r="M4015" s="275"/>
      <c r="N4015" s="275"/>
      <c r="S4015" s="274"/>
      <c r="T4015" s="275"/>
      <c r="U4015" s="275"/>
      <c r="V4015" s="275"/>
      <c r="W4015" s="274"/>
    </row>
    <row r="4016" spans="13:23" x14ac:dyDescent="0.2">
      <c r="M4016" s="275"/>
      <c r="N4016" s="275"/>
      <c r="S4016" s="274"/>
      <c r="T4016" s="275"/>
      <c r="U4016" s="275"/>
      <c r="V4016" s="275"/>
      <c r="W4016" s="274"/>
    </row>
    <row r="4017" spans="13:23" x14ac:dyDescent="0.2">
      <c r="M4017" s="275"/>
      <c r="N4017" s="275"/>
      <c r="S4017" s="274"/>
      <c r="T4017" s="275"/>
      <c r="U4017" s="275"/>
      <c r="V4017" s="275"/>
      <c r="W4017" s="274"/>
    </row>
    <row r="4018" spans="13:23" x14ac:dyDescent="0.2">
      <c r="M4018" s="275"/>
      <c r="N4018" s="275"/>
      <c r="S4018" s="274"/>
      <c r="T4018" s="275"/>
      <c r="U4018" s="275"/>
      <c r="V4018" s="275"/>
      <c r="W4018" s="274"/>
    </row>
    <row r="4019" spans="13:23" x14ac:dyDescent="0.2">
      <c r="M4019" s="275"/>
      <c r="N4019" s="275"/>
      <c r="S4019" s="274"/>
      <c r="T4019" s="275"/>
      <c r="U4019" s="275"/>
      <c r="V4019" s="275"/>
      <c r="W4019" s="274"/>
    </row>
    <row r="4020" spans="13:23" x14ac:dyDescent="0.2">
      <c r="M4020" s="275"/>
      <c r="N4020" s="275"/>
      <c r="S4020" s="274"/>
      <c r="T4020" s="275"/>
      <c r="U4020" s="275"/>
      <c r="V4020" s="275"/>
      <c r="W4020" s="274"/>
    </row>
    <row r="4021" spans="13:23" x14ac:dyDescent="0.2">
      <c r="M4021" s="275"/>
      <c r="N4021" s="275"/>
      <c r="S4021" s="274"/>
      <c r="T4021" s="275"/>
      <c r="U4021" s="275"/>
      <c r="V4021" s="275"/>
      <c r="W4021" s="274"/>
    </row>
    <row r="4022" spans="13:23" x14ac:dyDescent="0.2">
      <c r="M4022" s="275"/>
      <c r="N4022" s="275"/>
      <c r="S4022" s="274"/>
      <c r="T4022" s="275"/>
      <c r="U4022" s="275"/>
      <c r="V4022" s="275"/>
      <c r="W4022" s="274"/>
    </row>
    <row r="4023" spans="13:23" x14ac:dyDescent="0.2">
      <c r="M4023" s="275"/>
      <c r="N4023" s="275"/>
      <c r="S4023" s="274"/>
      <c r="T4023" s="275"/>
      <c r="U4023" s="275"/>
      <c r="V4023" s="275"/>
      <c r="W4023" s="274"/>
    </row>
    <row r="4024" spans="13:23" x14ac:dyDescent="0.2">
      <c r="M4024" s="275"/>
      <c r="N4024" s="275"/>
      <c r="S4024" s="274"/>
      <c r="T4024" s="275"/>
      <c r="U4024" s="275"/>
      <c r="V4024" s="275"/>
      <c r="W4024" s="274"/>
    </row>
    <row r="4025" spans="13:23" x14ac:dyDescent="0.2">
      <c r="M4025" s="275"/>
      <c r="N4025" s="275"/>
      <c r="S4025" s="274"/>
      <c r="T4025" s="275"/>
      <c r="U4025" s="275"/>
      <c r="V4025" s="275"/>
      <c r="W4025" s="274"/>
    </row>
    <row r="4026" spans="13:23" x14ac:dyDescent="0.2">
      <c r="M4026" s="275"/>
      <c r="N4026" s="275"/>
      <c r="S4026" s="274"/>
      <c r="T4026" s="275"/>
      <c r="U4026" s="275"/>
      <c r="V4026" s="275"/>
      <c r="W4026" s="274"/>
    </row>
    <row r="4027" spans="13:23" x14ac:dyDescent="0.2">
      <c r="M4027" s="275"/>
      <c r="N4027" s="275"/>
      <c r="S4027" s="274"/>
      <c r="T4027" s="275"/>
      <c r="U4027" s="275"/>
      <c r="V4027" s="275"/>
      <c r="W4027" s="274"/>
    </row>
    <row r="4028" spans="13:23" x14ac:dyDescent="0.2">
      <c r="M4028" s="275"/>
      <c r="N4028" s="275"/>
      <c r="S4028" s="274"/>
      <c r="T4028" s="275"/>
      <c r="U4028" s="275"/>
      <c r="V4028" s="275"/>
      <c r="W4028" s="274"/>
    </row>
    <row r="4029" spans="13:23" x14ac:dyDescent="0.2">
      <c r="M4029" s="275"/>
      <c r="N4029" s="275"/>
      <c r="S4029" s="274"/>
      <c r="T4029" s="275"/>
      <c r="U4029" s="275"/>
      <c r="V4029" s="275"/>
      <c r="W4029" s="274"/>
    </row>
    <row r="4030" spans="13:23" x14ac:dyDescent="0.2">
      <c r="M4030" s="275"/>
      <c r="N4030" s="275"/>
      <c r="S4030" s="274"/>
      <c r="T4030" s="275"/>
      <c r="U4030" s="275"/>
      <c r="V4030" s="275"/>
      <c r="W4030" s="274"/>
    </row>
    <row r="4031" spans="13:23" x14ac:dyDescent="0.2">
      <c r="M4031" s="275"/>
      <c r="N4031" s="275"/>
      <c r="S4031" s="274"/>
      <c r="T4031" s="275"/>
      <c r="U4031" s="275"/>
      <c r="V4031" s="275"/>
      <c r="W4031" s="274"/>
    </row>
    <row r="4032" spans="13:23" x14ac:dyDescent="0.2">
      <c r="M4032" s="275"/>
      <c r="N4032" s="275"/>
      <c r="S4032" s="274"/>
      <c r="T4032" s="275"/>
      <c r="U4032" s="275"/>
      <c r="V4032" s="275"/>
      <c r="W4032" s="274"/>
    </row>
    <row r="4033" spans="13:23" x14ac:dyDescent="0.2">
      <c r="M4033" s="275"/>
      <c r="N4033" s="275"/>
      <c r="S4033" s="274"/>
      <c r="T4033" s="275"/>
      <c r="U4033" s="275"/>
      <c r="V4033" s="275"/>
      <c r="W4033" s="274"/>
    </row>
    <row r="4034" spans="13:23" x14ac:dyDescent="0.2">
      <c r="M4034" s="275"/>
      <c r="N4034" s="275"/>
      <c r="S4034" s="274"/>
      <c r="T4034" s="275"/>
      <c r="U4034" s="275"/>
      <c r="V4034" s="275"/>
      <c r="W4034" s="274"/>
    </row>
    <row r="4035" spans="13:23" x14ac:dyDescent="0.2">
      <c r="M4035" s="275"/>
      <c r="N4035" s="275"/>
      <c r="S4035" s="274"/>
      <c r="T4035" s="275"/>
      <c r="U4035" s="275"/>
      <c r="V4035" s="275"/>
      <c r="W4035" s="274"/>
    </row>
    <row r="4036" spans="13:23" x14ac:dyDescent="0.2">
      <c r="M4036" s="275"/>
      <c r="N4036" s="275"/>
      <c r="S4036" s="274"/>
      <c r="T4036" s="275"/>
      <c r="U4036" s="275"/>
      <c r="V4036" s="275"/>
      <c r="W4036" s="274"/>
    </row>
    <row r="4037" spans="13:23" x14ac:dyDescent="0.2">
      <c r="M4037" s="275"/>
      <c r="N4037" s="275"/>
      <c r="S4037" s="274"/>
      <c r="T4037" s="275"/>
      <c r="U4037" s="275"/>
      <c r="V4037" s="275"/>
      <c r="W4037" s="274"/>
    </row>
    <row r="4038" spans="13:23" x14ac:dyDescent="0.2">
      <c r="M4038" s="275"/>
      <c r="N4038" s="275"/>
      <c r="S4038" s="274"/>
      <c r="T4038" s="275"/>
      <c r="U4038" s="275"/>
      <c r="V4038" s="275"/>
      <c r="W4038" s="274"/>
    </row>
    <row r="4039" spans="13:23" x14ac:dyDescent="0.2">
      <c r="M4039" s="275"/>
      <c r="N4039" s="275"/>
      <c r="S4039" s="274"/>
      <c r="T4039" s="275"/>
      <c r="U4039" s="275"/>
      <c r="V4039" s="275"/>
      <c r="W4039" s="274"/>
    </row>
    <row r="4040" spans="13:23" x14ac:dyDescent="0.2">
      <c r="M4040" s="275"/>
      <c r="N4040" s="275"/>
      <c r="S4040" s="274"/>
      <c r="T4040" s="275"/>
      <c r="U4040" s="275"/>
      <c r="V4040" s="275"/>
      <c r="W4040" s="274"/>
    </row>
    <row r="4041" spans="13:23" x14ac:dyDescent="0.2">
      <c r="M4041" s="275"/>
      <c r="N4041" s="275"/>
      <c r="S4041" s="274"/>
      <c r="T4041" s="275"/>
      <c r="U4041" s="275"/>
      <c r="V4041" s="275"/>
      <c r="W4041" s="274"/>
    </row>
    <row r="4042" spans="13:23" x14ac:dyDescent="0.2">
      <c r="M4042" s="275"/>
      <c r="N4042" s="275"/>
      <c r="S4042" s="274"/>
      <c r="T4042" s="275"/>
      <c r="U4042" s="275"/>
      <c r="V4042" s="275"/>
      <c r="W4042" s="274"/>
    </row>
    <row r="4043" spans="13:23" x14ac:dyDescent="0.2">
      <c r="M4043" s="275"/>
      <c r="N4043" s="275"/>
      <c r="S4043" s="274"/>
      <c r="T4043" s="275"/>
      <c r="U4043" s="275"/>
      <c r="V4043" s="275"/>
      <c r="W4043" s="274"/>
    </row>
    <row r="4044" spans="13:23" x14ac:dyDescent="0.2">
      <c r="M4044" s="275"/>
      <c r="N4044" s="275"/>
      <c r="S4044" s="274"/>
      <c r="T4044" s="275"/>
      <c r="U4044" s="275"/>
      <c r="V4044" s="275"/>
      <c r="W4044" s="274"/>
    </row>
    <row r="4045" spans="13:23" x14ac:dyDescent="0.2">
      <c r="M4045" s="275"/>
      <c r="N4045" s="275"/>
      <c r="S4045" s="274"/>
      <c r="T4045" s="275"/>
      <c r="U4045" s="275"/>
      <c r="V4045" s="275"/>
      <c r="W4045" s="274"/>
    </row>
    <row r="4046" spans="13:23" x14ac:dyDescent="0.2">
      <c r="M4046" s="275"/>
      <c r="N4046" s="275"/>
      <c r="S4046" s="274"/>
      <c r="T4046" s="275"/>
      <c r="U4046" s="275"/>
      <c r="V4046" s="275"/>
      <c r="W4046" s="274"/>
    </row>
    <row r="4047" spans="13:23" x14ac:dyDescent="0.2">
      <c r="M4047" s="275"/>
      <c r="N4047" s="275"/>
      <c r="S4047" s="274"/>
      <c r="T4047" s="275"/>
      <c r="U4047" s="275"/>
      <c r="V4047" s="275"/>
      <c r="W4047" s="274"/>
    </row>
    <row r="4048" spans="13:23" x14ac:dyDescent="0.2">
      <c r="M4048" s="275"/>
      <c r="N4048" s="275"/>
      <c r="S4048" s="274"/>
      <c r="T4048" s="275"/>
      <c r="U4048" s="275"/>
      <c r="V4048" s="275"/>
      <c r="W4048" s="274"/>
    </row>
    <row r="4049" spans="13:23" x14ac:dyDescent="0.2">
      <c r="M4049" s="275"/>
      <c r="N4049" s="275"/>
      <c r="S4049" s="274"/>
      <c r="T4049" s="275"/>
      <c r="U4049" s="275"/>
      <c r="V4049" s="275"/>
      <c r="W4049" s="274"/>
    </row>
    <row r="4050" spans="13:23" x14ac:dyDescent="0.2">
      <c r="M4050" s="275"/>
      <c r="N4050" s="275"/>
      <c r="S4050" s="274"/>
      <c r="T4050" s="275"/>
      <c r="U4050" s="275"/>
      <c r="V4050" s="275"/>
      <c r="W4050" s="274"/>
    </row>
    <row r="4051" spans="13:23" x14ac:dyDescent="0.2">
      <c r="M4051" s="275"/>
      <c r="N4051" s="275"/>
      <c r="S4051" s="274"/>
      <c r="T4051" s="275"/>
      <c r="U4051" s="275"/>
      <c r="V4051" s="275"/>
      <c r="W4051" s="274"/>
    </row>
    <row r="4052" spans="13:23" x14ac:dyDescent="0.2">
      <c r="M4052" s="275"/>
      <c r="N4052" s="275"/>
      <c r="S4052" s="274"/>
      <c r="T4052" s="275"/>
      <c r="U4052" s="275"/>
      <c r="V4052" s="275"/>
      <c r="W4052" s="274"/>
    </row>
    <row r="4053" spans="13:23" x14ac:dyDescent="0.2">
      <c r="M4053" s="275"/>
      <c r="N4053" s="275"/>
      <c r="S4053" s="274"/>
      <c r="T4053" s="275"/>
      <c r="U4053" s="275"/>
      <c r="V4053" s="275"/>
      <c r="W4053" s="274"/>
    </row>
    <row r="4054" spans="13:23" x14ac:dyDescent="0.2">
      <c r="M4054" s="275"/>
      <c r="N4054" s="275"/>
      <c r="S4054" s="274"/>
      <c r="T4054" s="275"/>
      <c r="U4054" s="275"/>
      <c r="V4054" s="275"/>
      <c r="W4054" s="274"/>
    </row>
    <row r="4055" spans="13:23" x14ac:dyDescent="0.2">
      <c r="M4055" s="275"/>
      <c r="N4055" s="275"/>
      <c r="S4055" s="274"/>
      <c r="T4055" s="275"/>
      <c r="U4055" s="275"/>
      <c r="V4055" s="275"/>
      <c r="W4055" s="274"/>
    </row>
    <row r="4056" spans="13:23" x14ac:dyDescent="0.2">
      <c r="M4056" s="275"/>
      <c r="N4056" s="275"/>
      <c r="S4056" s="274"/>
      <c r="T4056" s="275"/>
      <c r="U4056" s="275"/>
      <c r="V4056" s="275"/>
      <c r="W4056" s="274"/>
    </row>
    <row r="4057" spans="13:23" x14ac:dyDescent="0.2">
      <c r="M4057" s="275"/>
      <c r="N4057" s="275"/>
      <c r="S4057" s="274"/>
      <c r="T4057" s="275"/>
      <c r="U4057" s="275"/>
      <c r="V4057" s="275"/>
      <c r="W4057" s="274"/>
    </row>
    <row r="4058" spans="13:23" x14ac:dyDescent="0.2">
      <c r="M4058" s="275"/>
      <c r="N4058" s="275"/>
      <c r="S4058" s="274"/>
      <c r="T4058" s="275"/>
      <c r="U4058" s="275"/>
      <c r="V4058" s="275"/>
      <c r="W4058" s="274"/>
    </row>
    <row r="4059" spans="13:23" x14ac:dyDescent="0.2">
      <c r="M4059" s="275"/>
      <c r="N4059" s="275"/>
      <c r="S4059" s="274"/>
      <c r="T4059" s="275"/>
      <c r="U4059" s="275"/>
      <c r="V4059" s="275"/>
      <c r="W4059" s="274"/>
    </row>
    <row r="4060" spans="13:23" x14ac:dyDescent="0.2">
      <c r="M4060" s="275"/>
      <c r="N4060" s="275"/>
      <c r="S4060" s="274"/>
      <c r="T4060" s="275"/>
      <c r="U4060" s="275"/>
      <c r="V4060" s="275"/>
      <c r="W4060" s="274"/>
    </row>
    <row r="4061" spans="13:23" x14ac:dyDescent="0.2">
      <c r="M4061" s="275"/>
      <c r="N4061" s="275"/>
      <c r="S4061" s="274"/>
      <c r="T4061" s="275"/>
      <c r="U4061" s="275"/>
      <c r="V4061" s="275"/>
      <c r="W4061" s="274"/>
    </row>
    <row r="4062" spans="13:23" x14ac:dyDescent="0.2">
      <c r="M4062" s="275"/>
      <c r="N4062" s="275"/>
      <c r="S4062" s="274"/>
      <c r="T4062" s="275"/>
      <c r="U4062" s="275"/>
      <c r="V4062" s="275"/>
      <c r="W4062" s="274"/>
    </row>
    <row r="4063" spans="13:23" x14ac:dyDescent="0.2">
      <c r="M4063" s="275"/>
      <c r="N4063" s="275"/>
      <c r="S4063" s="274"/>
      <c r="T4063" s="275"/>
      <c r="U4063" s="275"/>
      <c r="V4063" s="275"/>
      <c r="W4063" s="274"/>
    </row>
    <row r="4064" spans="13:23" x14ac:dyDescent="0.2">
      <c r="M4064" s="275"/>
      <c r="N4064" s="275"/>
      <c r="S4064" s="274"/>
      <c r="T4064" s="275"/>
      <c r="U4064" s="275"/>
      <c r="V4064" s="275"/>
      <c r="W4064" s="274"/>
    </row>
    <row r="4065" spans="13:23" x14ac:dyDescent="0.2">
      <c r="M4065" s="275"/>
      <c r="N4065" s="275"/>
      <c r="S4065" s="274"/>
      <c r="T4065" s="275"/>
      <c r="U4065" s="275"/>
      <c r="V4065" s="275"/>
      <c r="W4065" s="274"/>
    </row>
    <row r="4066" spans="13:23" x14ac:dyDescent="0.2">
      <c r="M4066" s="275"/>
      <c r="N4066" s="275"/>
      <c r="S4066" s="274"/>
      <c r="T4066" s="275"/>
      <c r="U4066" s="275"/>
      <c r="V4066" s="275"/>
      <c r="W4066" s="274"/>
    </row>
    <row r="4067" spans="13:23" x14ac:dyDescent="0.2">
      <c r="M4067" s="275"/>
      <c r="N4067" s="275"/>
      <c r="S4067" s="274"/>
      <c r="T4067" s="275"/>
      <c r="U4067" s="275"/>
      <c r="V4067" s="275"/>
      <c r="W4067" s="274"/>
    </row>
    <row r="4068" spans="13:23" x14ac:dyDescent="0.2">
      <c r="M4068" s="275"/>
      <c r="N4068" s="275"/>
      <c r="S4068" s="274"/>
      <c r="T4068" s="275"/>
      <c r="U4068" s="275"/>
      <c r="V4068" s="275"/>
      <c r="W4068" s="274"/>
    </row>
    <row r="4069" spans="13:23" x14ac:dyDescent="0.2">
      <c r="M4069" s="275"/>
      <c r="N4069" s="275"/>
      <c r="S4069" s="274"/>
      <c r="T4069" s="275"/>
      <c r="U4069" s="275"/>
      <c r="V4069" s="275"/>
      <c r="W4069" s="274"/>
    </row>
    <row r="4070" spans="13:23" x14ac:dyDescent="0.2">
      <c r="M4070" s="275"/>
      <c r="N4070" s="275"/>
      <c r="S4070" s="274"/>
      <c r="T4070" s="275"/>
      <c r="U4070" s="275"/>
      <c r="V4070" s="275"/>
      <c r="W4070" s="274"/>
    </row>
    <row r="4071" spans="13:23" x14ac:dyDescent="0.2">
      <c r="M4071" s="275"/>
      <c r="N4071" s="275"/>
      <c r="S4071" s="274"/>
      <c r="T4071" s="275"/>
      <c r="U4071" s="275"/>
      <c r="V4071" s="275"/>
      <c r="W4071" s="274"/>
    </row>
    <row r="4072" spans="13:23" x14ac:dyDescent="0.2">
      <c r="M4072" s="275"/>
      <c r="N4072" s="275"/>
      <c r="S4072" s="274"/>
      <c r="T4072" s="275"/>
      <c r="U4072" s="275"/>
      <c r="V4072" s="275"/>
      <c r="W4072" s="274"/>
    </row>
    <row r="4073" spans="13:23" x14ac:dyDescent="0.2">
      <c r="M4073" s="275"/>
      <c r="N4073" s="275"/>
      <c r="S4073" s="274"/>
      <c r="T4073" s="275"/>
      <c r="U4073" s="275"/>
      <c r="V4073" s="275"/>
      <c r="W4073" s="274"/>
    </row>
    <row r="4074" spans="13:23" x14ac:dyDescent="0.2">
      <c r="M4074" s="275"/>
      <c r="N4074" s="275"/>
      <c r="S4074" s="274"/>
      <c r="T4074" s="275"/>
      <c r="U4074" s="275"/>
      <c r="V4074" s="275"/>
      <c r="W4074" s="274"/>
    </row>
    <row r="4075" spans="13:23" x14ac:dyDescent="0.2">
      <c r="M4075" s="275"/>
      <c r="N4075" s="275"/>
      <c r="S4075" s="274"/>
      <c r="T4075" s="275"/>
      <c r="U4075" s="275"/>
      <c r="V4075" s="275"/>
      <c r="W4075" s="274"/>
    </row>
    <row r="4076" spans="13:23" x14ac:dyDescent="0.2">
      <c r="M4076" s="275"/>
      <c r="N4076" s="275"/>
      <c r="S4076" s="274"/>
      <c r="T4076" s="275"/>
      <c r="U4076" s="275"/>
      <c r="V4076" s="275"/>
      <c r="W4076" s="274"/>
    </row>
    <row r="4077" spans="13:23" x14ac:dyDescent="0.2">
      <c r="M4077" s="275"/>
      <c r="N4077" s="275"/>
      <c r="S4077" s="274"/>
      <c r="T4077" s="275"/>
      <c r="U4077" s="275"/>
      <c r="V4077" s="275"/>
      <c r="W4077" s="274"/>
    </row>
    <row r="4078" spans="13:23" x14ac:dyDescent="0.2">
      <c r="M4078" s="275"/>
      <c r="N4078" s="275"/>
      <c r="S4078" s="274"/>
      <c r="T4078" s="275"/>
      <c r="U4078" s="275"/>
      <c r="V4078" s="275"/>
      <c r="W4078" s="274"/>
    </row>
    <row r="4079" spans="13:23" x14ac:dyDescent="0.2">
      <c r="M4079" s="275"/>
      <c r="N4079" s="275"/>
      <c r="S4079" s="274"/>
      <c r="T4079" s="275"/>
      <c r="U4079" s="275"/>
      <c r="V4079" s="275"/>
      <c r="W4079" s="274"/>
    </row>
    <row r="4080" spans="13:23" x14ac:dyDescent="0.2">
      <c r="M4080" s="275"/>
      <c r="N4080" s="275"/>
      <c r="S4080" s="274"/>
      <c r="T4080" s="275"/>
      <c r="U4080" s="275"/>
      <c r="V4080" s="275"/>
      <c r="W4080" s="274"/>
    </row>
    <row r="4081" spans="13:23" x14ac:dyDescent="0.2">
      <c r="M4081" s="275"/>
      <c r="N4081" s="275"/>
      <c r="S4081" s="274"/>
      <c r="T4081" s="275"/>
      <c r="U4081" s="275"/>
      <c r="V4081" s="275"/>
      <c r="W4081" s="274"/>
    </row>
    <row r="4082" spans="13:23" x14ac:dyDescent="0.2">
      <c r="M4082" s="275"/>
      <c r="N4082" s="275"/>
      <c r="S4082" s="274"/>
      <c r="T4082" s="275"/>
      <c r="U4082" s="275"/>
      <c r="V4082" s="275"/>
      <c r="W4082" s="274"/>
    </row>
    <row r="4083" spans="13:23" x14ac:dyDescent="0.2">
      <c r="M4083" s="275"/>
      <c r="N4083" s="275"/>
      <c r="S4083" s="274"/>
      <c r="T4083" s="275"/>
      <c r="U4083" s="275"/>
      <c r="V4083" s="275"/>
      <c r="W4083" s="274"/>
    </row>
    <row r="4084" spans="13:23" x14ac:dyDescent="0.2">
      <c r="M4084" s="275"/>
      <c r="N4084" s="275"/>
      <c r="S4084" s="274"/>
      <c r="T4084" s="275"/>
      <c r="U4084" s="275"/>
      <c r="V4084" s="275"/>
      <c r="W4084" s="274"/>
    </row>
    <row r="4085" spans="13:23" x14ac:dyDescent="0.2">
      <c r="M4085" s="275"/>
      <c r="N4085" s="275"/>
      <c r="S4085" s="274"/>
      <c r="T4085" s="275"/>
      <c r="U4085" s="275"/>
      <c r="V4085" s="275"/>
      <c r="W4085" s="274"/>
    </row>
    <row r="4086" spans="13:23" x14ac:dyDescent="0.2">
      <c r="M4086" s="275"/>
      <c r="N4086" s="275"/>
      <c r="S4086" s="274"/>
      <c r="T4086" s="275"/>
      <c r="U4086" s="275"/>
      <c r="V4086" s="275"/>
      <c r="W4086" s="274"/>
    </row>
    <row r="4087" spans="13:23" x14ac:dyDescent="0.2">
      <c r="M4087" s="275"/>
      <c r="N4087" s="275"/>
      <c r="S4087" s="274"/>
      <c r="T4087" s="275"/>
      <c r="U4087" s="275"/>
      <c r="V4087" s="275"/>
      <c r="W4087" s="274"/>
    </row>
    <row r="4088" spans="13:23" x14ac:dyDescent="0.2">
      <c r="M4088" s="275"/>
      <c r="N4088" s="275"/>
      <c r="S4088" s="274"/>
      <c r="T4088" s="275"/>
      <c r="U4088" s="275"/>
      <c r="V4088" s="275"/>
      <c r="W4088" s="274"/>
    </row>
    <row r="4089" spans="13:23" x14ac:dyDescent="0.2">
      <c r="M4089" s="275"/>
      <c r="N4089" s="275"/>
      <c r="S4089" s="274"/>
      <c r="T4089" s="275"/>
      <c r="U4089" s="275"/>
      <c r="V4089" s="275"/>
      <c r="W4089" s="274"/>
    </row>
    <row r="4090" spans="13:23" x14ac:dyDescent="0.2">
      <c r="M4090" s="275"/>
      <c r="N4090" s="275"/>
      <c r="S4090" s="274"/>
      <c r="T4090" s="275"/>
      <c r="U4090" s="275"/>
      <c r="V4090" s="275"/>
      <c r="W4090" s="274"/>
    </row>
    <row r="4091" spans="13:23" x14ac:dyDescent="0.2">
      <c r="M4091" s="275"/>
      <c r="N4091" s="275"/>
      <c r="S4091" s="274"/>
      <c r="T4091" s="275"/>
      <c r="U4091" s="275"/>
      <c r="V4091" s="275"/>
      <c r="W4091" s="274"/>
    </row>
    <row r="4092" spans="13:23" x14ac:dyDescent="0.2">
      <c r="M4092" s="275"/>
      <c r="N4092" s="275"/>
      <c r="S4092" s="274"/>
      <c r="T4092" s="275"/>
      <c r="U4092" s="275"/>
      <c r="V4092" s="275"/>
      <c r="W4092" s="274"/>
    </row>
    <row r="4093" spans="13:23" x14ac:dyDescent="0.2">
      <c r="M4093" s="275"/>
      <c r="N4093" s="275"/>
      <c r="S4093" s="274"/>
      <c r="T4093" s="275"/>
      <c r="U4093" s="275"/>
      <c r="V4093" s="275"/>
      <c r="W4093" s="274"/>
    </row>
    <row r="4094" spans="13:23" x14ac:dyDescent="0.2">
      <c r="M4094" s="275"/>
      <c r="N4094" s="275"/>
      <c r="S4094" s="274"/>
      <c r="T4094" s="275"/>
      <c r="U4094" s="275"/>
      <c r="V4094" s="275"/>
      <c r="W4094" s="274"/>
    </row>
    <row r="4095" spans="13:23" x14ac:dyDescent="0.2">
      <c r="M4095" s="275"/>
      <c r="N4095" s="275"/>
      <c r="S4095" s="274"/>
      <c r="T4095" s="275"/>
      <c r="U4095" s="275"/>
      <c r="V4095" s="275"/>
      <c r="W4095" s="274"/>
    </row>
    <row r="4096" spans="13:23" x14ac:dyDescent="0.2">
      <c r="M4096" s="275"/>
      <c r="N4096" s="275"/>
      <c r="S4096" s="274"/>
      <c r="T4096" s="275"/>
      <c r="U4096" s="275"/>
      <c r="V4096" s="275"/>
      <c r="W4096" s="274"/>
    </row>
    <row r="4097" spans="13:23" x14ac:dyDescent="0.2">
      <c r="M4097" s="275"/>
      <c r="N4097" s="275"/>
      <c r="S4097" s="274"/>
      <c r="T4097" s="275"/>
      <c r="U4097" s="275"/>
      <c r="V4097" s="275"/>
      <c r="W4097" s="274"/>
    </row>
    <row r="4098" spans="13:23" x14ac:dyDescent="0.2">
      <c r="M4098" s="275"/>
      <c r="N4098" s="275"/>
      <c r="S4098" s="274"/>
      <c r="T4098" s="275"/>
      <c r="U4098" s="275"/>
      <c r="V4098" s="275"/>
      <c r="W4098" s="274"/>
    </row>
    <row r="4099" spans="13:23" x14ac:dyDescent="0.2">
      <c r="M4099" s="275"/>
      <c r="N4099" s="275"/>
      <c r="S4099" s="274"/>
      <c r="T4099" s="275"/>
      <c r="U4099" s="275"/>
      <c r="V4099" s="275"/>
      <c r="W4099" s="274"/>
    </row>
    <row r="4100" spans="13:23" x14ac:dyDescent="0.2">
      <c r="M4100" s="275"/>
      <c r="N4100" s="275"/>
      <c r="S4100" s="274"/>
      <c r="T4100" s="275"/>
      <c r="U4100" s="275"/>
      <c r="V4100" s="275"/>
      <c r="W4100" s="274"/>
    </row>
    <row r="4101" spans="13:23" x14ac:dyDescent="0.2">
      <c r="M4101" s="275"/>
      <c r="N4101" s="275"/>
      <c r="S4101" s="274"/>
      <c r="T4101" s="275"/>
      <c r="U4101" s="275"/>
      <c r="V4101" s="275"/>
      <c r="W4101" s="274"/>
    </row>
    <row r="4102" spans="13:23" x14ac:dyDescent="0.2">
      <c r="M4102" s="275"/>
      <c r="N4102" s="275"/>
      <c r="S4102" s="274"/>
      <c r="T4102" s="275"/>
      <c r="U4102" s="275"/>
      <c r="V4102" s="275"/>
      <c r="W4102" s="274"/>
    </row>
    <row r="4103" spans="13:23" x14ac:dyDescent="0.2">
      <c r="M4103" s="275"/>
      <c r="N4103" s="275"/>
      <c r="S4103" s="274"/>
      <c r="T4103" s="275"/>
      <c r="U4103" s="275"/>
      <c r="V4103" s="275"/>
      <c r="W4103" s="274"/>
    </row>
    <row r="4104" spans="13:23" x14ac:dyDescent="0.2">
      <c r="M4104" s="275"/>
      <c r="N4104" s="275"/>
      <c r="S4104" s="274"/>
      <c r="T4104" s="275"/>
      <c r="U4104" s="275"/>
      <c r="V4104" s="275"/>
      <c r="W4104" s="274"/>
    </row>
    <row r="4105" spans="13:23" x14ac:dyDescent="0.2">
      <c r="M4105" s="275"/>
      <c r="N4105" s="275"/>
      <c r="S4105" s="274"/>
      <c r="T4105" s="275"/>
      <c r="U4105" s="275"/>
      <c r="V4105" s="275"/>
      <c r="W4105" s="274"/>
    </row>
    <row r="4106" spans="13:23" x14ac:dyDescent="0.2">
      <c r="M4106" s="275"/>
      <c r="N4106" s="275"/>
      <c r="S4106" s="274"/>
      <c r="T4106" s="275"/>
      <c r="U4106" s="275"/>
      <c r="V4106" s="275"/>
      <c r="W4106" s="274"/>
    </row>
    <row r="4107" spans="13:23" x14ac:dyDescent="0.2">
      <c r="M4107" s="275"/>
      <c r="N4107" s="275"/>
      <c r="S4107" s="274"/>
      <c r="T4107" s="275"/>
      <c r="U4107" s="275"/>
      <c r="V4107" s="275"/>
      <c r="W4107" s="274"/>
    </row>
    <row r="4108" spans="13:23" x14ac:dyDescent="0.2">
      <c r="M4108" s="275"/>
      <c r="N4108" s="275"/>
      <c r="S4108" s="274"/>
      <c r="T4108" s="275"/>
      <c r="U4108" s="275"/>
      <c r="V4108" s="275"/>
      <c r="W4108" s="274"/>
    </row>
    <row r="4109" spans="13:23" x14ac:dyDescent="0.2">
      <c r="M4109" s="275"/>
      <c r="N4109" s="275"/>
      <c r="S4109" s="274"/>
      <c r="T4109" s="275"/>
      <c r="U4109" s="275"/>
      <c r="V4109" s="275"/>
      <c r="W4109" s="274"/>
    </row>
    <row r="4110" spans="13:23" x14ac:dyDescent="0.2">
      <c r="M4110" s="275"/>
      <c r="N4110" s="275"/>
      <c r="S4110" s="274"/>
      <c r="T4110" s="275"/>
      <c r="U4110" s="275"/>
      <c r="V4110" s="275"/>
      <c r="W4110" s="274"/>
    </row>
    <row r="4111" spans="13:23" x14ac:dyDescent="0.2">
      <c r="M4111" s="275"/>
      <c r="N4111" s="275"/>
      <c r="S4111" s="274"/>
      <c r="T4111" s="275"/>
      <c r="U4111" s="275"/>
      <c r="V4111" s="275"/>
      <c r="W4111" s="274"/>
    </row>
    <row r="4112" spans="13:23" x14ac:dyDescent="0.2">
      <c r="M4112" s="275"/>
      <c r="N4112" s="275"/>
      <c r="S4112" s="274"/>
      <c r="T4112" s="275"/>
      <c r="U4112" s="275"/>
      <c r="V4112" s="275"/>
      <c r="W4112" s="274"/>
    </row>
    <row r="4113" spans="13:23" x14ac:dyDescent="0.2">
      <c r="M4113" s="275"/>
      <c r="N4113" s="275"/>
      <c r="S4113" s="274"/>
      <c r="T4113" s="275"/>
      <c r="U4113" s="275"/>
      <c r="V4113" s="275"/>
      <c r="W4113" s="274"/>
    </row>
    <row r="4114" spans="13:23" x14ac:dyDescent="0.2">
      <c r="M4114" s="275"/>
      <c r="N4114" s="275"/>
      <c r="S4114" s="274"/>
      <c r="T4114" s="275"/>
      <c r="U4114" s="275"/>
      <c r="V4114" s="275"/>
      <c r="W4114" s="274"/>
    </row>
    <row r="4115" spans="13:23" x14ac:dyDescent="0.2">
      <c r="M4115" s="275"/>
      <c r="N4115" s="275"/>
      <c r="S4115" s="274"/>
      <c r="T4115" s="275"/>
      <c r="U4115" s="275"/>
      <c r="V4115" s="275"/>
      <c r="W4115" s="274"/>
    </row>
    <row r="4116" spans="13:23" x14ac:dyDescent="0.2">
      <c r="M4116" s="275"/>
      <c r="N4116" s="275"/>
      <c r="S4116" s="274"/>
      <c r="T4116" s="275"/>
      <c r="U4116" s="275"/>
      <c r="V4116" s="275"/>
      <c r="W4116" s="274"/>
    </row>
    <row r="4117" spans="13:23" x14ac:dyDescent="0.2">
      <c r="M4117" s="275"/>
      <c r="N4117" s="275"/>
      <c r="S4117" s="274"/>
      <c r="T4117" s="275"/>
      <c r="U4117" s="275"/>
      <c r="V4117" s="275"/>
      <c r="W4117" s="274"/>
    </row>
    <row r="4118" spans="13:23" x14ac:dyDescent="0.2">
      <c r="M4118" s="275"/>
      <c r="N4118" s="275"/>
      <c r="S4118" s="274"/>
      <c r="T4118" s="275"/>
      <c r="U4118" s="275"/>
      <c r="V4118" s="275"/>
      <c r="W4118" s="274"/>
    </row>
    <row r="4119" spans="13:23" x14ac:dyDescent="0.2">
      <c r="M4119" s="275"/>
      <c r="N4119" s="275"/>
      <c r="S4119" s="274"/>
      <c r="T4119" s="275"/>
      <c r="U4119" s="275"/>
      <c r="V4119" s="275"/>
      <c r="W4119" s="274"/>
    </row>
    <row r="4120" spans="13:23" x14ac:dyDescent="0.2">
      <c r="M4120" s="275"/>
      <c r="N4120" s="275"/>
      <c r="S4120" s="274"/>
      <c r="T4120" s="275"/>
      <c r="U4120" s="275"/>
      <c r="V4120" s="275"/>
      <c r="W4120" s="274"/>
    </row>
    <row r="4121" spans="13:23" x14ac:dyDescent="0.2">
      <c r="M4121" s="275"/>
      <c r="N4121" s="275"/>
      <c r="S4121" s="274"/>
      <c r="T4121" s="275"/>
      <c r="U4121" s="275"/>
      <c r="V4121" s="275"/>
      <c r="W4121" s="274"/>
    </row>
    <row r="4122" spans="13:23" x14ac:dyDescent="0.2">
      <c r="M4122" s="275"/>
      <c r="N4122" s="275"/>
      <c r="S4122" s="274"/>
      <c r="T4122" s="275"/>
      <c r="U4122" s="275"/>
      <c r="V4122" s="275"/>
      <c r="W4122" s="274"/>
    </row>
    <row r="4123" spans="13:23" x14ac:dyDescent="0.2">
      <c r="M4123" s="275"/>
      <c r="N4123" s="275"/>
      <c r="S4123" s="274"/>
      <c r="T4123" s="275"/>
      <c r="U4123" s="275"/>
      <c r="V4123" s="275"/>
      <c r="W4123" s="274"/>
    </row>
    <row r="4124" spans="13:23" x14ac:dyDescent="0.2">
      <c r="M4124" s="275"/>
      <c r="N4124" s="275"/>
      <c r="S4124" s="274"/>
      <c r="T4124" s="275"/>
      <c r="U4124" s="275"/>
      <c r="V4124" s="275"/>
      <c r="W4124" s="274"/>
    </row>
    <row r="4125" spans="13:23" x14ac:dyDescent="0.2">
      <c r="M4125" s="275"/>
      <c r="N4125" s="275"/>
      <c r="S4125" s="274"/>
      <c r="T4125" s="275"/>
      <c r="U4125" s="275"/>
      <c r="V4125" s="275"/>
      <c r="W4125" s="274"/>
    </row>
    <row r="4126" spans="13:23" x14ac:dyDescent="0.2">
      <c r="M4126" s="275"/>
      <c r="N4126" s="275"/>
      <c r="S4126" s="274"/>
      <c r="T4126" s="275"/>
      <c r="U4126" s="275"/>
      <c r="V4126" s="275"/>
      <c r="W4126" s="274"/>
    </row>
    <row r="4127" spans="13:23" x14ac:dyDescent="0.2">
      <c r="M4127" s="275"/>
      <c r="N4127" s="275"/>
      <c r="S4127" s="274"/>
      <c r="T4127" s="275"/>
      <c r="U4127" s="275"/>
      <c r="V4127" s="275"/>
      <c r="W4127" s="274"/>
    </row>
    <row r="4128" spans="13:23" x14ac:dyDescent="0.2">
      <c r="M4128" s="275"/>
      <c r="N4128" s="275"/>
      <c r="S4128" s="274"/>
      <c r="T4128" s="275"/>
      <c r="U4128" s="275"/>
      <c r="V4128" s="275"/>
      <c r="W4128" s="274"/>
    </row>
    <row r="4129" spans="13:23" x14ac:dyDescent="0.2">
      <c r="M4129" s="275"/>
      <c r="N4129" s="275"/>
      <c r="S4129" s="274"/>
      <c r="T4129" s="275"/>
      <c r="U4129" s="275"/>
      <c r="V4129" s="275"/>
      <c r="W4129" s="274"/>
    </row>
    <row r="4130" spans="13:23" x14ac:dyDescent="0.2">
      <c r="M4130" s="275"/>
      <c r="N4130" s="275"/>
      <c r="S4130" s="274"/>
      <c r="T4130" s="275"/>
      <c r="U4130" s="275"/>
      <c r="V4130" s="275"/>
      <c r="W4130" s="274"/>
    </row>
    <row r="4131" spans="13:23" x14ac:dyDescent="0.2">
      <c r="M4131" s="275"/>
      <c r="N4131" s="275"/>
      <c r="S4131" s="274"/>
      <c r="T4131" s="275"/>
      <c r="U4131" s="275"/>
      <c r="V4131" s="275"/>
      <c r="W4131" s="274"/>
    </row>
    <row r="4132" spans="13:23" x14ac:dyDescent="0.2">
      <c r="M4132" s="275"/>
      <c r="N4132" s="275"/>
      <c r="S4132" s="274"/>
      <c r="T4132" s="275"/>
      <c r="U4132" s="275"/>
      <c r="V4132" s="275"/>
      <c r="W4132" s="274"/>
    </row>
    <row r="4133" spans="13:23" x14ac:dyDescent="0.2">
      <c r="M4133" s="275"/>
      <c r="N4133" s="275"/>
      <c r="S4133" s="274"/>
      <c r="T4133" s="275"/>
      <c r="U4133" s="275"/>
      <c r="V4133" s="275"/>
      <c r="W4133" s="274"/>
    </row>
    <row r="4134" spans="13:23" x14ac:dyDescent="0.2">
      <c r="M4134" s="275"/>
      <c r="N4134" s="275"/>
      <c r="S4134" s="274"/>
      <c r="T4134" s="275"/>
      <c r="U4134" s="275"/>
      <c r="V4134" s="275"/>
      <c r="W4134" s="274"/>
    </row>
    <row r="4135" spans="13:23" x14ac:dyDescent="0.2">
      <c r="M4135" s="275"/>
      <c r="N4135" s="275"/>
      <c r="S4135" s="274"/>
      <c r="T4135" s="275"/>
      <c r="U4135" s="275"/>
      <c r="V4135" s="275"/>
      <c r="W4135" s="274"/>
    </row>
    <row r="4136" spans="13:23" x14ac:dyDescent="0.2">
      <c r="M4136" s="275"/>
      <c r="N4136" s="275"/>
      <c r="S4136" s="274"/>
      <c r="T4136" s="275"/>
      <c r="U4136" s="275"/>
      <c r="V4136" s="275"/>
      <c r="W4136" s="274"/>
    </row>
    <row r="4137" spans="13:23" x14ac:dyDescent="0.2">
      <c r="M4137" s="275"/>
      <c r="N4137" s="275"/>
      <c r="S4137" s="274"/>
      <c r="T4137" s="275"/>
      <c r="U4137" s="275"/>
      <c r="V4137" s="275"/>
      <c r="W4137" s="274"/>
    </row>
    <row r="4138" spans="13:23" x14ac:dyDescent="0.2">
      <c r="M4138" s="275"/>
      <c r="N4138" s="275"/>
      <c r="S4138" s="274"/>
      <c r="T4138" s="275"/>
      <c r="U4138" s="275"/>
      <c r="V4138" s="275"/>
      <c r="W4138" s="274"/>
    </row>
    <row r="4139" spans="13:23" x14ac:dyDescent="0.2">
      <c r="M4139" s="275"/>
      <c r="N4139" s="275"/>
      <c r="S4139" s="274"/>
      <c r="T4139" s="275"/>
      <c r="U4139" s="275"/>
      <c r="V4139" s="275"/>
      <c r="W4139" s="274"/>
    </row>
    <row r="4140" spans="13:23" x14ac:dyDescent="0.2">
      <c r="M4140" s="275"/>
      <c r="N4140" s="275"/>
      <c r="S4140" s="274"/>
      <c r="T4140" s="275"/>
      <c r="U4140" s="275"/>
      <c r="V4140" s="275"/>
      <c r="W4140" s="274"/>
    </row>
    <row r="4141" spans="13:23" x14ac:dyDescent="0.2">
      <c r="M4141" s="275"/>
      <c r="N4141" s="275"/>
      <c r="S4141" s="274"/>
      <c r="T4141" s="275"/>
      <c r="U4141" s="275"/>
      <c r="V4141" s="275"/>
      <c r="W4141" s="274"/>
    </row>
    <row r="4142" spans="13:23" x14ac:dyDescent="0.2">
      <c r="M4142" s="275"/>
      <c r="N4142" s="275"/>
      <c r="S4142" s="274"/>
      <c r="T4142" s="275"/>
      <c r="U4142" s="275"/>
      <c r="V4142" s="275"/>
      <c r="W4142" s="274"/>
    </row>
    <row r="4143" spans="13:23" x14ac:dyDescent="0.2">
      <c r="M4143" s="275"/>
      <c r="N4143" s="275"/>
      <c r="S4143" s="274"/>
      <c r="T4143" s="275"/>
      <c r="U4143" s="275"/>
      <c r="V4143" s="275"/>
      <c r="W4143" s="274"/>
    </row>
    <row r="4144" spans="13:23" x14ac:dyDescent="0.2">
      <c r="M4144" s="275"/>
      <c r="N4144" s="275"/>
      <c r="S4144" s="274"/>
      <c r="T4144" s="275"/>
      <c r="U4144" s="275"/>
      <c r="V4144" s="275"/>
      <c r="W4144" s="274"/>
    </row>
    <row r="4145" spans="13:23" x14ac:dyDescent="0.2">
      <c r="M4145" s="275"/>
      <c r="N4145" s="275"/>
      <c r="S4145" s="274"/>
      <c r="T4145" s="275"/>
      <c r="U4145" s="275"/>
      <c r="V4145" s="275"/>
      <c r="W4145" s="274"/>
    </row>
    <row r="4146" spans="13:23" x14ac:dyDescent="0.2">
      <c r="M4146" s="275"/>
      <c r="N4146" s="275"/>
      <c r="S4146" s="274"/>
      <c r="T4146" s="275"/>
      <c r="U4146" s="275"/>
      <c r="V4146" s="275"/>
      <c r="W4146" s="274"/>
    </row>
    <row r="4147" spans="13:23" x14ac:dyDescent="0.2">
      <c r="M4147" s="275"/>
      <c r="N4147" s="275"/>
      <c r="S4147" s="274"/>
      <c r="T4147" s="275"/>
      <c r="U4147" s="275"/>
      <c r="V4147" s="275"/>
      <c r="W4147" s="274"/>
    </row>
    <row r="4148" spans="13:23" x14ac:dyDescent="0.2">
      <c r="M4148" s="275"/>
      <c r="N4148" s="275"/>
      <c r="S4148" s="274"/>
      <c r="T4148" s="275"/>
      <c r="U4148" s="275"/>
      <c r="V4148" s="275"/>
      <c r="W4148" s="274"/>
    </row>
    <row r="4149" spans="13:23" x14ac:dyDescent="0.2">
      <c r="M4149" s="275"/>
      <c r="N4149" s="275"/>
      <c r="S4149" s="274"/>
      <c r="T4149" s="275"/>
      <c r="U4149" s="275"/>
      <c r="V4149" s="275"/>
      <c r="W4149" s="274"/>
    </row>
    <row r="4150" spans="13:23" x14ac:dyDescent="0.2">
      <c r="M4150" s="275"/>
      <c r="N4150" s="275"/>
      <c r="S4150" s="274"/>
      <c r="T4150" s="275"/>
      <c r="U4150" s="275"/>
      <c r="V4150" s="275"/>
      <c r="W4150" s="274"/>
    </row>
    <row r="4151" spans="13:23" x14ac:dyDescent="0.2">
      <c r="M4151" s="275"/>
      <c r="N4151" s="275"/>
      <c r="S4151" s="274"/>
      <c r="T4151" s="275"/>
      <c r="U4151" s="275"/>
      <c r="V4151" s="275"/>
      <c r="W4151" s="274"/>
    </row>
    <row r="4152" spans="13:23" x14ac:dyDescent="0.2">
      <c r="M4152" s="275"/>
      <c r="N4152" s="275"/>
      <c r="S4152" s="274"/>
      <c r="T4152" s="275"/>
      <c r="U4152" s="275"/>
      <c r="V4152" s="275"/>
      <c r="W4152" s="274"/>
    </row>
    <row r="4153" spans="13:23" x14ac:dyDescent="0.2">
      <c r="M4153" s="275"/>
      <c r="N4153" s="275"/>
      <c r="S4153" s="274"/>
      <c r="T4153" s="275"/>
      <c r="U4153" s="275"/>
      <c r="V4153" s="275"/>
      <c r="W4153" s="274"/>
    </row>
    <row r="4154" spans="13:23" x14ac:dyDescent="0.2">
      <c r="M4154" s="275"/>
      <c r="N4154" s="275"/>
      <c r="S4154" s="274"/>
      <c r="T4154" s="275"/>
      <c r="U4154" s="275"/>
      <c r="V4154" s="275"/>
      <c r="W4154" s="274"/>
    </row>
    <row r="4155" spans="13:23" x14ac:dyDescent="0.2">
      <c r="M4155" s="275"/>
      <c r="N4155" s="275"/>
      <c r="S4155" s="274"/>
      <c r="T4155" s="275"/>
      <c r="U4155" s="275"/>
      <c r="V4155" s="275"/>
      <c r="W4155" s="274"/>
    </row>
    <row r="4156" spans="13:23" x14ac:dyDescent="0.2">
      <c r="M4156" s="275"/>
      <c r="N4156" s="275"/>
      <c r="S4156" s="274"/>
      <c r="T4156" s="275"/>
      <c r="U4156" s="275"/>
      <c r="V4156" s="275"/>
      <c r="W4156" s="274"/>
    </row>
    <row r="4157" spans="13:23" x14ac:dyDescent="0.2">
      <c r="M4157" s="275"/>
      <c r="N4157" s="275"/>
      <c r="S4157" s="274"/>
      <c r="T4157" s="275"/>
      <c r="U4157" s="275"/>
      <c r="V4157" s="275"/>
      <c r="W4157" s="274"/>
    </row>
    <row r="4158" spans="13:23" x14ac:dyDescent="0.2">
      <c r="M4158" s="275"/>
      <c r="N4158" s="275"/>
      <c r="S4158" s="274"/>
      <c r="T4158" s="275"/>
      <c r="U4158" s="275"/>
      <c r="V4158" s="275"/>
      <c r="W4158" s="274"/>
    </row>
    <row r="4159" spans="13:23" x14ac:dyDescent="0.2">
      <c r="M4159" s="275"/>
      <c r="N4159" s="275"/>
      <c r="S4159" s="274"/>
      <c r="T4159" s="275"/>
      <c r="U4159" s="275"/>
      <c r="V4159" s="275"/>
      <c r="W4159" s="274"/>
    </row>
    <row r="4160" spans="13:23" x14ac:dyDescent="0.2">
      <c r="M4160" s="275"/>
      <c r="N4160" s="275"/>
      <c r="S4160" s="274"/>
      <c r="T4160" s="275"/>
      <c r="U4160" s="275"/>
      <c r="V4160" s="275"/>
      <c r="W4160" s="274"/>
    </row>
    <row r="4161" spans="13:23" x14ac:dyDescent="0.2">
      <c r="M4161" s="275"/>
      <c r="N4161" s="275"/>
      <c r="S4161" s="274"/>
      <c r="T4161" s="275"/>
      <c r="U4161" s="275"/>
      <c r="V4161" s="275"/>
      <c r="W4161" s="274"/>
    </row>
    <row r="4162" spans="13:23" x14ac:dyDescent="0.2">
      <c r="M4162" s="275"/>
      <c r="N4162" s="275"/>
      <c r="S4162" s="274"/>
      <c r="T4162" s="275"/>
      <c r="U4162" s="275"/>
      <c r="V4162" s="275"/>
      <c r="W4162" s="274"/>
    </row>
    <row r="4163" spans="13:23" x14ac:dyDescent="0.2">
      <c r="M4163" s="275"/>
      <c r="N4163" s="275"/>
      <c r="S4163" s="274"/>
      <c r="T4163" s="275"/>
      <c r="U4163" s="275"/>
      <c r="V4163" s="275"/>
      <c r="W4163" s="274"/>
    </row>
    <row r="4164" spans="13:23" x14ac:dyDescent="0.2">
      <c r="M4164" s="275"/>
      <c r="N4164" s="275"/>
      <c r="S4164" s="274"/>
      <c r="T4164" s="275"/>
      <c r="U4164" s="275"/>
      <c r="V4164" s="275"/>
      <c r="W4164" s="274"/>
    </row>
    <row r="4165" spans="13:23" x14ac:dyDescent="0.2">
      <c r="M4165" s="275"/>
      <c r="N4165" s="275"/>
      <c r="S4165" s="274"/>
      <c r="T4165" s="275"/>
      <c r="U4165" s="275"/>
      <c r="V4165" s="275"/>
      <c r="W4165" s="274"/>
    </row>
    <row r="4166" spans="13:23" x14ac:dyDescent="0.2">
      <c r="M4166" s="275"/>
      <c r="N4166" s="275"/>
      <c r="S4166" s="274"/>
      <c r="T4166" s="275"/>
      <c r="U4166" s="275"/>
      <c r="V4166" s="275"/>
      <c r="W4166" s="274"/>
    </row>
    <row r="4167" spans="13:23" x14ac:dyDescent="0.2">
      <c r="M4167" s="275"/>
      <c r="N4167" s="275"/>
      <c r="S4167" s="274"/>
      <c r="T4167" s="275"/>
      <c r="U4167" s="275"/>
      <c r="V4167" s="275"/>
      <c r="W4167" s="274"/>
    </row>
    <row r="4168" spans="13:23" x14ac:dyDescent="0.2">
      <c r="M4168" s="275"/>
      <c r="N4168" s="275"/>
      <c r="S4168" s="274"/>
      <c r="T4168" s="275"/>
      <c r="U4168" s="275"/>
      <c r="V4168" s="275"/>
      <c r="W4168" s="274"/>
    </row>
    <row r="4169" spans="13:23" x14ac:dyDescent="0.2">
      <c r="M4169" s="275"/>
      <c r="N4169" s="275"/>
      <c r="S4169" s="274"/>
      <c r="T4169" s="275"/>
      <c r="U4169" s="275"/>
      <c r="V4169" s="275"/>
      <c r="W4169" s="274"/>
    </row>
    <row r="4170" spans="13:23" x14ac:dyDescent="0.2">
      <c r="M4170" s="275"/>
      <c r="N4170" s="275"/>
      <c r="S4170" s="274"/>
      <c r="T4170" s="275"/>
      <c r="U4170" s="275"/>
      <c r="V4170" s="275"/>
      <c r="W4170" s="274"/>
    </row>
    <row r="4171" spans="13:23" x14ac:dyDescent="0.2">
      <c r="M4171" s="275"/>
      <c r="N4171" s="275"/>
      <c r="S4171" s="274"/>
      <c r="T4171" s="275"/>
      <c r="U4171" s="275"/>
      <c r="V4171" s="275"/>
      <c r="W4171" s="274"/>
    </row>
    <row r="4172" spans="13:23" x14ac:dyDescent="0.2">
      <c r="M4172" s="275"/>
      <c r="N4172" s="275"/>
      <c r="S4172" s="274"/>
      <c r="T4172" s="275"/>
      <c r="U4172" s="275"/>
      <c r="V4172" s="275"/>
      <c r="W4172" s="274"/>
    </row>
    <row r="4173" spans="13:23" x14ac:dyDescent="0.2">
      <c r="M4173" s="275"/>
      <c r="N4173" s="275"/>
      <c r="S4173" s="274"/>
      <c r="T4173" s="275"/>
      <c r="U4173" s="275"/>
      <c r="V4173" s="275"/>
      <c r="W4173" s="274"/>
    </row>
    <row r="4174" spans="13:23" x14ac:dyDescent="0.2">
      <c r="M4174" s="275"/>
      <c r="N4174" s="275"/>
      <c r="S4174" s="274"/>
      <c r="T4174" s="275"/>
      <c r="U4174" s="275"/>
      <c r="V4174" s="275"/>
      <c r="W4174" s="274"/>
    </row>
    <row r="4175" spans="13:23" x14ac:dyDescent="0.2">
      <c r="M4175" s="275"/>
      <c r="N4175" s="275"/>
      <c r="S4175" s="274"/>
      <c r="T4175" s="275"/>
      <c r="U4175" s="275"/>
      <c r="V4175" s="275"/>
      <c r="W4175" s="274"/>
    </row>
    <row r="4176" spans="13:23" x14ac:dyDescent="0.2">
      <c r="M4176" s="275"/>
      <c r="N4176" s="275"/>
      <c r="S4176" s="274"/>
      <c r="T4176" s="275"/>
      <c r="U4176" s="275"/>
      <c r="V4176" s="275"/>
      <c r="W4176" s="274"/>
    </row>
    <row r="4177" spans="13:23" x14ac:dyDescent="0.2">
      <c r="M4177" s="275"/>
      <c r="N4177" s="275"/>
      <c r="S4177" s="274"/>
      <c r="T4177" s="275"/>
      <c r="U4177" s="275"/>
      <c r="V4177" s="275"/>
      <c r="W4177" s="274"/>
    </row>
    <row r="4178" spans="13:23" x14ac:dyDescent="0.2">
      <c r="M4178" s="275"/>
      <c r="N4178" s="275"/>
      <c r="S4178" s="274"/>
      <c r="T4178" s="275"/>
      <c r="U4178" s="275"/>
      <c r="V4178" s="275"/>
      <c r="W4178" s="274"/>
    </row>
    <row r="4179" spans="13:23" x14ac:dyDescent="0.2">
      <c r="M4179" s="275"/>
      <c r="N4179" s="275"/>
      <c r="S4179" s="274"/>
      <c r="T4179" s="275"/>
      <c r="U4179" s="275"/>
      <c r="V4179" s="275"/>
      <c r="W4179" s="274"/>
    </row>
    <row r="4180" spans="13:23" x14ac:dyDescent="0.2">
      <c r="M4180" s="275"/>
      <c r="N4180" s="275"/>
      <c r="S4180" s="274"/>
      <c r="T4180" s="275"/>
      <c r="U4180" s="275"/>
      <c r="V4180" s="275"/>
      <c r="W4180" s="274"/>
    </row>
    <row r="4181" spans="13:23" x14ac:dyDescent="0.2">
      <c r="M4181" s="275"/>
      <c r="N4181" s="275"/>
      <c r="S4181" s="274"/>
      <c r="T4181" s="275"/>
      <c r="U4181" s="275"/>
      <c r="V4181" s="275"/>
      <c r="W4181" s="274"/>
    </row>
    <row r="4182" spans="13:23" x14ac:dyDescent="0.2">
      <c r="M4182" s="275"/>
      <c r="N4182" s="275"/>
      <c r="S4182" s="274"/>
      <c r="T4182" s="275"/>
      <c r="U4182" s="275"/>
      <c r="V4182" s="275"/>
      <c r="W4182" s="274"/>
    </row>
    <row r="4183" spans="13:23" x14ac:dyDescent="0.2">
      <c r="M4183" s="275"/>
      <c r="N4183" s="275"/>
      <c r="S4183" s="274"/>
      <c r="T4183" s="275"/>
      <c r="U4183" s="275"/>
      <c r="V4183" s="275"/>
      <c r="W4183" s="274"/>
    </row>
    <row r="4184" spans="13:23" x14ac:dyDescent="0.2">
      <c r="M4184" s="275"/>
      <c r="N4184" s="275"/>
      <c r="S4184" s="274"/>
      <c r="T4184" s="275"/>
      <c r="U4184" s="275"/>
      <c r="V4184" s="275"/>
      <c r="W4184" s="274"/>
    </row>
    <row r="4185" spans="13:23" x14ac:dyDescent="0.2">
      <c r="M4185" s="275"/>
      <c r="N4185" s="275"/>
      <c r="S4185" s="274"/>
      <c r="T4185" s="275"/>
      <c r="U4185" s="275"/>
      <c r="V4185" s="275"/>
      <c r="W4185" s="274"/>
    </row>
    <row r="4186" spans="13:23" x14ac:dyDescent="0.2">
      <c r="M4186" s="275"/>
      <c r="N4186" s="275"/>
      <c r="S4186" s="274"/>
      <c r="T4186" s="275"/>
      <c r="U4186" s="275"/>
      <c r="V4186" s="275"/>
      <c r="W4186" s="274"/>
    </row>
    <row r="4187" spans="13:23" x14ac:dyDescent="0.2">
      <c r="M4187" s="275"/>
      <c r="N4187" s="275"/>
      <c r="S4187" s="274"/>
      <c r="T4187" s="275"/>
      <c r="U4187" s="275"/>
      <c r="V4187" s="275"/>
      <c r="W4187" s="274"/>
    </row>
    <row r="4188" spans="13:23" x14ac:dyDescent="0.2">
      <c r="M4188" s="275"/>
      <c r="N4188" s="275"/>
      <c r="S4188" s="274"/>
      <c r="T4188" s="275"/>
      <c r="U4188" s="275"/>
      <c r="V4188" s="275"/>
      <c r="W4188" s="274"/>
    </row>
    <row r="4189" spans="13:23" x14ac:dyDescent="0.2">
      <c r="M4189" s="275"/>
      <c r="N4189" s="275"/>
      <c r="S4189" s="274"/>
      <c r="T4189" s="275"/>
      <c r="U4189" s="275"/>
      <c r="V4189" s="275"/>
      <c r="W4189" s="274"/>
    </row>
    <row r="4190" spans="13:23" x14ac:dyDescent="0.2">
      <c r="M4190" s="275"/>
      <c r="N4190" s="275"/>
      <c r="S4190" s="274"/>
      <c r="T4190" s="275"/>
      <c r="U4190" s="275"/>
      <c r="V4190" s="275"/>
      <c r="W4190" s="274"/>
    </row>
    <row r="4191" spans="13:23" x14ac:dyDescent="0.2">
      <c r="M4191" s="275"/>
      <c r="N4191" s="275"/>
      <c r="S4191" s="274"/>
      <c r="T4191" s="275"/>
      <c r="U4191" s="275"/>
      <c r="V4191" s="275"/>
      <c r="W4191" s="274"/>
    </row>
    <row r="4192" spans="13:23" x14ac:dyDescent="0.2">
      <c r="M4192" s="275"/>
      <c r="N4192" s="275"/>
      <c r="S4192" s="274"/>
      <c r="T4192" s="275"/>
      <c r="U4192" s="275"/>
      <c r="V4192" s="275"/>
      <c r="W4192" s="274"/>
    </row>
    <row r="4193" spans="13:23" x14ac:dyDescent="0.2">
      <c r="M4193" s="275"/>
      <c r="N4193" s="275"/>
      <c r="S4193" s="274"/>
      <c r="T4193" s="275"/>
      <c r="U4193" s="275"/>
      <c r="V4193" s="275"/>
      <c r="W4193" s="274"/>
    </row>
    <row r="4194" spans="13:23" x14ac:dyDescent="0.2">
      <c r="M4194" s="275"/>
      <c r="N4194" s="275"/>
      <c r="S4194" s="274"/>
      <c r="T4194" s="275"/>
      <c r="U4194" s="275"/>
      <c r="V4194" s="275"/>
      <c r="W4194" s="274"/>
    </row>
    <row r="4195" spans="13:23" x14ac:dyDescent="0.2">
      <c r="M4195" s="275"/>
      <c r="N4195" s="275"/>
      <c r="S4195" s="274"/>
      <c r="T4195" s="275"/>
      <c r="U4195" s="275"/>
      <c r="V4195" s="275"/>
      <c r="W4195" s="274"/>
    </row>
    <row r="4196" spans="13:23" x14ac:dyDescent="0.2">
      <c r="M4196" s="275"/>
      <c r="N4196" s="275"/>
      <c r="S4196" s="274"/>
      <c r="T4196" s="275"/>
      <c r="U4196" s="275"/>
      <c r="V4196" s="275"/>
      <c r="W4196" s="274"/>
    </row>
    <row r="4197" spans="13:23" x14ac:dyDescent="0.2">
      <c r="M4197" s="275"/>
      <c r="N4197" s="275"/>
      <c r="S4197" s="274"/>
      <c r="T4197" s="275"/>
      <c r="U4197" s="275"/>
      <c r="V4197" s="275"/>
      <c r="W4197" s="274"/>
    </row>
    <row r="4198" spans="13:23" x14ac:dyDescent="0.2">
      <c r="M4198" s="275"/>
      <c r="N4198" s="275"/>
      <c r="S4198" s="274"/>
      <c r="T4198" s="275"/>
      <c r="U4198" s="275"/>
      <c r="V4198" s="275"/>
      <c r="W4198" s="274"/>
    </row>
    <row r="4199" spans="13:23" x14ac:dyDescent="0.2">
      <c r="M4199" s="275"/>
      <c r="N4199" s="275"/>
      <c r="S4199" s="274"/>
      <c r="T4199" s="275"/>
      <c r="U4199" s="275"/>
      <c r="V4199" s="275"/>
      <c r="W4199" s="274"/>
    </row>
    <row r="4200" spans="13:23" x14ac:dyDescent="0.2">
      <c r="M4200" s="275"/>
      <c r="N4200" s="275"/>
      <c r="S4200" s="274"/>
      <c r="T4200" s="275"/>
      <c r="U4200" s="275"/>
      <c r="V4200" s="275"/>
      <c r="W4200" s="274"/>
    </row>
    <row r="4201" spans="13:23" x14ac:dyDescent="0.2">
      <c r="M4201" s="275"/>
      <c r="N4201" s="275"/>
      <c r="S4201" s="274"/>
      <c r="T4201" s="275"/>
      <c r="U4201" s="275"/>
      <c r="V4201" s="275"/>
      <c r="W4201" s="274"/>
    </row>
    <row r="4202" spans="13:23" x14ac:dyDescent="0.2">
      <c r="M4202" s="275"/>
      <c r="N4202" s="275"/>
      <c r="S4202" s="274"/>
      <c r="T4202" s="275"/>
      <c r="U4202" s="275"/>
      <c r="V4202" s="275"/>
      <c r="W4202" s="274"/>
    </row>
    <row r="4203" spans="13:23" x14ac:dyDescent="0.2">
      <c r="M4203" s="275"/>
      <c r="N4203" s="275"/>
      <c r="S4203" s="274"/>
      <c r="T4203" s="275"/>
      <c r="U4203" s="275"/>
      <c r="V4203" s="275"/>
      <c r="W4203" s="274"/>
    </row>
    <row r="4204" spans="13:23" x14ac:dyDescent="0.2">
      <c r="M4204" s="275"/>
      <c r="N4204" s="275"/>
      <c r="S4204" s="274"/>
      <c r="T4204" s="275"/>
      <c r="U4204" s="275"/>
      <c r="V4204" s="275"/>
      <c r="W4204" s="274"/>
    </row>
    <row r="4205" spans="13:23" x14ac:dyDescent="0.2">
      <c r="M4205" s="275"/>
      <c r="N4205" s="275"/>
      <c r="S4205" s="274"/>
      <c r="T4205" s="275"/>
      <c r="U4205" s="275"/>
      <c r="V4205" s="275"/>
      <c r="W4205" s="274"/>
    </row>
    <row r="4206" spans="13:23" x14ac:dyDescent="0.2">
      <c r="M4206" s="275"/>
      <c r="N4206" s="275"/>
      <c r="S4206" s="274"/>
      <c r="T4206" s="275"/>
      <c r="U4206" s="275"/>
      <c r="V4206" s="275"/>
      <c r="W4206" s="274"/>
    </row>
    <row r="4207" spans="13:23" x14ac:dyDescent="0.2">
      <c r="M4207" s="275"/>
      <c r="N4207" s="275"/>
      <c r="S4207" s="274"/>
      <c r="T4207" s="275"/>
      <c r="U4207" s="275"/>
      <c r="V4207" s="275"/>
      <c r="W4207" s="274"/>
    </row>
    <row r="4208" spans="13:23" x14ac:dyDescent="0.2">
      <c r="M4208" s="275"/>
      <c r="N4208" s="275"/>
      <c r="S4208" s="274"/>
      <c r="T4208" s="275"/>
      <c r="U4208" s="275"/>
      <c r="V4208" s="275"/>
      <c r="W4208" s="274"/>
    </row>
    <row r="4209" spans="13:23" x14ac:dyDescent="0.2">
      <c r="M4209" s="275"/>
      <c r="N4209" s="275"/>
      <c r="S4209" s="274"/>
      <c r="T4209" s="275"/>
      <c r="U4209" s="275"/>
      <c r="V4209" s="275"/>
      <c r="W4209" s="274"/>
    </row>
    <row r="4210" spans="13:23" x14ac:dyDescent="0.2">
      <c r="M4210" s="275"/>
      <c r="N4210" s="275"/>
      <c r="S4210" s="274"/>
      <c r="T4210" s="275"/>
      <c r="U4210" s="275"/>
      <c r="V4210" s="275"/>
      <c r="W4210" s="274"/>
    </row>
    <row r="4211" spans="13:23" x14ac:dyDescent="0.2">
      <c r="M4211" s="275"/>
      <c r="N4211" s="275"/>
      <c r="S4211" s="274"/>
      <c r="T4211" s="275"/>
      <c r="U4211" s="275"/>
      <c r="V4211" s="275"/>
      <c r="W4211" s="274"/>
    </row>
    <row r="4212" spans="13:23" x14ac:dyDescent="0.2">
      <c r="M4212" s="275"/>
      <c r="N4212" s="275"/>
      <c r="S4212" s="274"/>
      <c r="T4212" s="275"/>
      <c r="U4212" s="275"/>
      <c r="V4212" s="275"/>
      <c r="W4212" s="274"/>
    </row>
    <row r="4213" spans="13:23" x14ac:dyDescent="0.2">
      <c r="M4213" s="275"/>
      <c r="N4213" s="275"/>
      <c r="S4213" s="274"/>
      <c r="T4213" s="275"/>
      <c r="U4213" s="275"/>
      <c r="V4213" s="275"/>
      <c r="W4213" s="274"/>
    </row>
    <row r="4214" spans="13:23" x14ac:dyDescent="0.2">
      <c r="M4214" s="275"/>
      <c r="N4214" s="275"/>
      <c r="S4214" s="274"/>
      <c r="T4214" s="275"/>
      <c r="U4214" s="275"/>
      <c r="V4214" s="275"/>
      <c r="W4214" s="274"/>
    </row>
    <row r="4215" spans="13:23" x14ac:dyDescent="0.2">
      <c r="M4215" s="275"/>
      <c r="N4215" s="275"/>
      <c r="S4215" s="274"/>
      <c r="T4215" s="275"/>
      <c r="U4215" s="275"/>
      <c r="V4215" s="275"/>
      <c r="W4215" s="274"/>
    </row>
    <row r="4216" spans="13:23" x14ac:dyDescent="0.2">
      <c r="M4216" s="275"/>
      <c r="N4216" s="275"/>
      <c r="S4216" s="274"/>
      <c r="T4216" s="275"/>
      <c r="U4216" s="275"/>
      <c r="V4216" s="275"/>
      <c r="W4216" s="274"/>
    </row>
    <row r="4217" spans="13:23" x14ac:dyDescent="0.2">
      <c r="M4217" s="275"/>
      <c r="N4217" s="275"/>
      <c r="S4217" s="274"/>
      <c r="T4217" s="275"/>
      <c r="U4217" s="275"/>
      <c r="V4217" s="275"/>
      <c r="W4217" s="274"/>
    </row>
    <row r="4218" spans="13:23" x14ac:dyDescent="0.2">
      <c r="M4218" s="275"/>
      <c r="N4218" s="275"/>
      <c r="S4218" s="274"/>
      <c r="T4218" s="275"/>
      <c r="U4218" s="275"/>
      <c r="V4218" s="275"/>
      <c r="W4218" s="274"/>
    </row>
    <row r="4219" spans="13:23" x14ac:dyDescent="0.2">
      <c r="M4219" s="275"/>
      <c r="N4219" s="275"/>
      <c r="S4219" s="274"/>
      <c r="T4219" s="275"/>
      <c r="U4219" s="275"/>
      <c r="V4219" s="275"/>
      <c r="W4219" s="274"/>
    </row>
    <row r="4220" spans="13:23" x14ac:dyDescent="0.2">
      <c r="M4220" s="275"/>
      <c r="N4220" s="275"/>
      <c r="S4220" s="274"/>
      <c r="T4220" s="275"/>
      <c r="U4220" s="275"/>
      <c r="V4220" s="275"/>
      <c r="W4220" s="274"/>
    </row>
    <row r="4221" spans="13:23" x14ac:dyDescent="0.2">
      <c r="M4221" s="275"/>
      <c r="N4221" s="275"/>
      <c r="S4221" s="274"/>
      <c r="T4221" s="275"/>
      <c r="U4221" s="275"/>
      <c r="V4221" s="275"/>
      <c r="W4221" s="274"/>
    </row>
    <row r="4222" spans="13:23" x14ac:dyDescent="0.2">
      <c r="M4222" s="275"/>
      <c r="N4222" s="275"/>
      <c r="S4222" s="274"/>
      <c r="T4222" s="275"/>
      <c r="U4222" s="275"/>
      <c r="V4222" s="275"/>
      <c r="W4222" s="274"/>
    </row>
    <row r="4223" spans="13:23" x14ac:dyDescent="0.2">
      <c r="M4223" s="275"/>
      <c r="N4223" s="275"/>
      <c r="S4223" s="274"/>
      <c r="T4223" s="275"/>
      <c r="U4223" s="275"/>
      <c r="V4223" s="275"/>
      <c r="W4223" s="274"/>
    </row>
    <row r="4224" spans="13:23" x14ac:dyDescent="0.2">
      <c r="M4224" s="275"/>
      <c r="N4224" s="275"/>
      <c r="S4224" s="274"/>
      <c r="T4224" s="275"/>
      <c r="U4224" s="275"/>
      <c r="V4224" s="275"/>
      <c r="W4224" s="274"/>
    </row>
    <row r="4225" spans="13:23" x14ac:dyDescent="0.2">
      <c r="M4225" s="275"/>
      <c r="N4225" s="275"/>
      <c r="S4225" s="274"/>
      <c r="T4225" s="275"/>
      <c r="U4225" s="275"/>
      <c r="V4225" s="275"/>
      <c r="W4225" s="274"/>
    </row>
    <row r="4226" spans="13:23" x14ac:dyDescent="0.2">
      <c r="M4226" s="275"/>
      <c r="N4226" s="275"/>
      <c r="S4226" s="274"/>
      <c r="T4226" s="275"/>
      <c r="U4226" s="275"/>
      <c r="V4226" s="275"/>
      <c r="W4226" s="274"/>
    </row>
    <row r="4227" spans="13:23" x14ac:dyDescent="0.2">
      <c r="M4227" s="275"/>
      <c r="N4227" s="275"/>
      <c r="S4227" s="274"/>
      <c r="T4227" s="275"/>
      <c r="U4227" s="275"/>
      <c r="V4227" s="275"/>
      <c r="W4227" s="274"/>
    </row>
    <row r="4228" spans="13:23" x14ac:dyDescent="0.2">
      <c r="M4228" s="275"/>
      <c r="N4228" s="275"/>
      <c r="S4228" s="274"/>
      <c r="T4228" s="275"/>
      <c r="U4228" s="275"/>
      <c r="V4228" s="275"/>
      <c r="W4228" s="274"/>
    </row>
    <row r="4229" spans="13:23" x14ac:dyDescent="0.2">
      <c r="M4229" s="275"/>
      <c r="N4229" s="275"/>
      <c r="S4229" s="274"/>
      <c r="T4229" s="275"/>
      <c r="U4229" s="275"/>
      <c r="V4229" s="275"/>
      <c r="W4229" s="274"/>
    </row>
    <row r="4230" spans="13:23" x14ac:dyDescent="0.2">
      <c r="M4230" s="275"/>
      <c r="N4230" s="275"/>
      <c r="S4230" s="274"/>
      <c r="T4230" s="275"/>
      <c r="U4230" s="275"/>
      <c r="V4230" s="275"/>
      <c r="W4230" s="274"/>
    </row>
    <row r="4231" spans="13:23" x14ac:dyDescent="0.2">
      <c r="M4231" s="275"/>
      <c r="N4231" s="275"/>
      <c r="S4231" s="274"/>
      <c r="T4231" s="275"/>
      <c r="U4231" s="275"/>
      <c r="V4231" s="275"/>
      <c r="W4231" s="274"/>
    </row>
    <row r="4232" spans="13:23" x14ac:dyDescent="0.2">
      <c r="M4232" s="275"/>
      <c r="N4232" s="275"/>
      <c r="S4232" s="274"/>
      <c r="T4232" s="275"/>
      <c r="U4232" s="275"/>
      <c r="V4232" s="275"/>
      <c r="W4232" s="274"/>
    </row>
    <row r="4233" spans="13:23" x14ac:dyDescent="0.2">
      <c r="M4233" s="275"/>
      <c r="N4233" s="275"/>
      <c r="S4233" s="274"/>
      <c r="T4233" s="275"/>
      <c r="U4233" s="275"/>
      <c r="V4233" s="275"/>
      <c r="W4233" s="274"/>
    </row>
    <row r="4234" spans="13:23" x14ac:dyDescent="0.2">
      <c r="M4234" s="275"/>
      <c r="N4234" s="275"/>
      <c r="S4234" s="274"/>
      <c r="T4234" s="275"/>
      <c r="U4234" s="275"/>
      <c r="V4234" s="275"/>
      <c r="W4234" s="274"/>
    </row>
    <row r="4235" spans="13:23" x14ac:dyDescent="0.2">
      <c r="M4235" s="275"/>
      <c r="N4235" s="275"/>
      <c r="S4235" s="274"/>
      <c r="T4235" s="275"/>
      <c r="U4235" s="275"/>
      <c r="V4235" s="275"/>
      <c r="W4235" s="274"/>
    </row>
    <row r="4236" spans="13:23" x14ac:dyDescent="0.2">
      <c r="M4236" s="275"/>
      <c r="N4236" s="275"/>
      <c r="S4236" s="274"/>
      <c r="T4236" s="275"/>
      <c r="U4236" s="275"/>
      <c r="V4236" s="275"/>
      <c r="W4236" s="274"/>
    </row>
    <row r="4237" spans="13:23" x14ac:dyDescent="0.2">
      <c r="M4237" s="275"/>
      <c r="N4237" s="275"/>
      <c r="S4237" s="274"/>
      <c r="T4237" s="275"/>
      <c r="U4237" s="275"/>
      <c r="V4237" s="275"/>
      <c r="W4237" s="274"/>
    </row>
    <row r="4238" spans="13:23" x14ac:dyDescent="0.2">
      <c r="M4238" s="275"/>
      <c r="N4238" s="275"/>
      <c r="S4238" s="274"/>
      <c r="T4238" s="275"/>
      <c r="U4238" s="275"/>
      <c r="V4238" s="275"/>
      <c r="W4238" s="274"/>
    </row>
    <row r="4239" spans="13:23" x14ac:dyDescent="0.2">
      <c r="M4239" s="275"/>
      <c r="N4239" s="275"/>
      <c r="S4239" s="274"/>
      <c r="T4239" s="275"/>
      <c r="U4239" s="275"/>
      <c r="V4239" s="275"/>
      <c r="W4239" s="274"/>
    </row>
    <row r="4240" spans="13:23" x14ac:dyDescent="0.2">
      <c r="M4240" s="275"/>
      <c r="N4240" s="275"/>
      <c r="S4240" s="274"/>
      <c r="T4240" s="275"/>
      <c r="U4240" s="275"/>
      <c r="V4240" s="275"/>
      <c r="W4240" s="274"/>
    </row>
    <row r="4241" spans="13:23" x14ac:dyDescent="0.2">
      <c r="M4241" s="275"/>
      <c r="N4241" s="275"/>
      <c r="S4241" s="274"/>
      <c r="T4241" s="275"/>
      <c r="U4241" s="275"/>
      <c r="V4241" s="275"/>
      <c r="W4241" s="274"/>
    </row>
    <row r="4242" spans="13:23" x14ac:dyDescent="0.2">
      <c r="M4242" s="275"/>
      <c r="N4242" s="275"/>
      <c r="S4242" s="274"/>
      <c r="T4242" s="275"/>
      <c r="U4242" s="275"/>
      <c r="V4242" s="275"/>
      <c r="W4242" s="274"/>
    </row>
    <row r="4243" spans="13:23" x14ac:dyDescent="0.2">
      <c r="M4243" s="275"/>
      <c r="N4243" s="275"/>
      <c r="S4243" s="274"/>
      <c r="T4243" s="275"/>
      <c r="U4243" s="275"/>
      <c r="V4243" s="275"/>
      <c r="W4243" s="274"/>
    </row>
    <row r="4244" spans="13:23" x14ac:dyDescent="0.2">
      <c r="M4244" s="275"/>
      <c r="N4244" s="275"/>
      <c r="S4244" s="274"/>
      <c r="T4244" s="275"/>
      <c r="U4244" s="275"/>
      <c r="V4244" s="275"/>
      <c r="W4244" s="274"/>
    </row>
    <row r="4245" spans="13:23" x14ac:dyDescent="0.2">
      <c r="M4245" s="275"/>
      <c r="N4245" s="275"/>
      <c r="S4245" s="274"/>
      <c r="T4245" s="275"/>
      <c r="U4245" s="275"/>
      <c r="V4245" s="275"/>
      <c r="W4245" s="274"/>
    </row>
    <row r="4246" spans="13:23" x14ac:dyDescent="0.2">
      <c r="M4246" s="275"/>
      <c r="N4246" s="275"/>
      <c r="S4246" s="274"/>
      <c r="T4246" s="275"/>
      <c r="U4246" s="275"/>
      <c r="V4246" s="275"/>
      <c r="W4246" s="274"/>
    </row>
    <row r="4247" spans="13:23" x14ac:dyDescent="0.2">
      <c r="M4247" s="275"/>
      <c r="N4247" s="275"/>
      <c r="S4247" s="274"/>
      <c r="T4247" s="275"/>
      <c r="U4247" s="275"/>
      <c r="V4247" s="275"/>
      <c r="W4247" s="274"/>
    </row>
    <row r="4248" spans="13:23" x14ac:dyDescent="0.2">
      <c r="M4248" s="275"/>
      <c r="N4248" s="275"/>
      <c r="S4248" s="274"/>
      <c r="T4248" s="275"/>
      <c r="U4248" s="275"/>
      <c r="V4248" s="275"/>
      <c r="W4248" s="274"/>
    </row>
    <row r="4249" spans="13:23" x14ac:dyDescent="0.2">
      <c r="M4249" s="275"/>
      <c r="N4249" s="275"/>
      <c r="S4249" s="274"/>
      <c r="T4249" s="275"/>
      <c r="U4249" s="275"/>
      <c r="V4249" s="275"/>
      <c r="W4249" s="274"/>
    </row>
    <row r="4250" spans="13:23" x14ac:dyDescent="0.2">
      <c r="M4250" s="275"/>
      <c r="N4250" s="275"/>
      <c r="S4250" s="274"/>
      <c r="T4250" s="275"/>
      <c r="U4250" s="275"/>
      <c r="V4250" s="275"/>
      <c r="W4250" s="274"/>
    </row>
    <row r="4251" spans="13:23" x14ac:dyDescent="0.2">
      <c r="M4251" s="275"/>
      <c r="N4251" s="275"/>
      <c r="S4251" s="274"/>
      <c r="T4251" s="275"/>
      <c r="U4251" s="275"/>
      <c r="V4251" s="275"/>
      <c r="W4251" s="274"/>
    </row>
    <row r="4252" spans="13:23" x14ac:dyDescent="0.2">
      <c r="M4252" s="275"/>
      <c r="N4252" s="275"/>
      <c r="S4252" s="274"/>
      <c r="T4252" s="275"/>
      <c r="U4252" s="275"/>
      <c r="V4252" s="275"/>
      <c r="W4252" s="274"/>
    </row>
    <row r="4253" spans="13:23" x14ac:dyDescent="0.2">
      <c r="M4253" s="275"/>
      <c r="N4253" s="275"/>
      <c r="S4253" s="274"/>
      <c r="T4253" s="275"/>
      <c r="U4253" s="275"/>
      <c r="V4253" s="275"/>
      <c r="W4253" s="274"/>
    </row>
    <row r="4254" spans="13:23" x14ac:dyDescent="0.2">
      <c r="M4254" s="275"/>
      <c r="N4254" s="275"/>
      <c r="S4254" s="274"/>
      <c r="T4254" s="275"/>
      <c r="U4254" s="275"/>
      <c r="V4254" s="275"/>
      <c r="W4254" s="274"/>
    </row>
    <row r="4255" spans="13:23" x14ac:dyDescent="0.2">
      <c r="M4255" s="275"/>
      <c r="N4255" s="275"/>
      <c r="S4255" s="274"/>
      <c r="T4255" s="275"/>
      <c r="U4255" s="275"/>
      <c r="V4255" s="275"/>
      <c r="W4255" s="274"/>
    </row>
    <row r="4256" spans="13:23" x14ac:dyDescent="0.2">
      <c r="M4256" s="275"/>
      <c r="N4256" s="275"/>
      <c r="S4256" s="274"/>
      <c r="T4256" s="275"/>
      <c r="U4256" s="275"/>
      <c r="V4256" s="275"/>
      <c r="W4256" s="274"/>
    </row>
    <row r="4257" spans="13:23" x14ac:dyDescent="0.2">
      <c r="M4257" s="275"/>
      <c r="N4257" s="275"/>
      <c r="S4257" s="274"/>
      <c r="T4257" s="275"/>
      <c r="U4257" s="275"/>
      <c r="V4257" s="275"/>
      <c r="W4257" s="274"/>
    </row>
    <row r="4258" spans="13:23" x14ac:dyDescent="0.2">
      <c r="M4258" s="275"/>
      <c r="N4258" s="275"/>
      <c r="S4258" s="274"/>
      <c r="T4258" s="275"/>
      <c r="U4258" s="275"/>
      <c r="V4258" s="275"/>
      <c r="W4258" s="274"/>
    </row>
    <row r="4259" spans="13:23" x14ac:dyDescent="0.2">
      <c r="M4259" s="275"/>
      <c r="N4259" s="275"/>
      <c r="S4259" s="274"/>
      <c r="T4259" s="275"/>
      <c r="U4259" s="275"/>
      <c r="V4259" s="275"/>
      <c r="W4259" s="274"/>
    </row>
    <row r="4260" spans="13:23" x14ac:dyDescent="0.2">
      <c r="M4260" s="275"/>
      <c r="N4260" s="275"/>
      <c r="S4260" s="274"/>
      <c r="T4260" s="275"/>
      <c r="U4260" s="275"/>
      <c r="V4260" s="275"/>
      <c r="W4260" s="274"/>
    </row>
    <row r="4261" spans="13:23" x14ac:dyDescent="0.2">
      <c r="M4261" s="275"/>
      <c r="N4261" s="275"/>
      <c r="S4261" s="274"/>
      <c r="T4261" s="275"/>
      <c r="U4261" s="275"/>
      <c r="V4261" s="275"/>
      <c r="W4261" s="274"/>
    </row>
    <row r="4262" spans="13:23" x14ac:dyDescent="0.2">
      <c r="M4262" s="275"/>
      <c r="N4262" s="275"/>
      <c r="S4262" s="274"/>
      <c r="T4262" s="275"/>
      <c r="U4262" s="275"/>
      <c r="V4262" s="275"/>
      <c r="W4262" s="274"/>
    </row>
    <row r="4263" spans="13:23" x14ac:dyDescent="0.2">
      <c r="M4263" s="275"/>
      <c r="N4263" s="275"/>
      <c r="S4263" s="274"/>
      <c r="T4263" s="275"/>
      <c r="U4263" s="275"/>
      <c r="V4263" s="275"/>
      <c r="W4263" s="274"/>
    </row>
    <row r="4264" spans="13:23" x14ac:dyDescent="0.2">
      <c r="M4264" s="275"/>
      <c r="N4264" s="275"/>
      <c r="S4264" s="274"/>
      <c r="T4264" s="275"/>
      <c r="U4264" s="275"/>
      <c r="V4264" s="275"/>
      <c r="W4264" s="274"/>
    </row>
    <row r="4265" spans="13:23" x14ac:dyDescent="0.2">
      <c r="M4265" s="275"/>
      <c r="N4265" s="275"/>
      <c r="S4265" s="274"/>
      <c r="T4265" s="275"/>
      <c r="U4265" s="275"/>
      <c r="V4265" s="275"/>
      <c r="W4265" s="274"/>
    </row>
    <row r="4266" spans="13:23" x14ac:dyDescent="0.2">
      <c r="M4266" s="275"/>
      <c r="N4266" s="275"/>
      <c r="S4266" s="274"/>
      <c r="T4266" s="275"/>
      <c r="U4266" s="275"/>
      <c r="V4266" s="275"/>
      <c r="W4266" s="274"/>
    </row>
    <row r="4267" spans="13:23" x14ac:dyDescent="0.2">
      <c r="M4267" s="275"/>
      <c r="N4267" s="275"/>
      <c r="S4267" s="274"/>
      <c r="T4267" s="275"/>
      <c r="U4267" s="275"/>
      <c r="V4267" s="275"/>
      <c r="W4267" s="274"/>
    </row>
    <row r="4268" spans="13:23" x14ac:dyDescent="0.2">
      <c r="M4268" s="275"/>
      <c r="N4268" s="275"/>
      <c r="S4268" s="274"/>
      <c r="T4268" s="275"/>
      <c r="U4268" s="275"/>
      <c r="V4268" s="275"/>
      <c r="W4268" s="274"/>
    </row>
    <row r="4269" spans="13:23" x14ac:dyDescent="0.2">
      <c r="M4269" s="275"/>
      <c r="N4269" s="275"/>
      <c r="S4269" s="274"/>
      <c r="T4269" s="275"/>
      <c r="U4269" s="275"/>
      <c r="V4269" s="275"/>
      <c r="W4269" s="274"/>
    </row>
    <row r="4270" spans="13:23" x14ac:dyDescent="0.2">
      <c r="M4270" s="275"/>
      <c r="N4270" s="275"/>
      <c r="S4270" s="274"/>
      <c r="T4270" s="275"/>
      <c r="U4270" s="275"/>
      <c r="V4270" s="275"/>
      <c r="W4270" s="274"/>
    </row>
    <row r="4271" spans="13:23" x14ac:dyDescent="0.2">
      <c r="M4271" s="275"/>
      <c r="N4271" s="275"/>
      <c r="S4271" s="274"/>
      <c r="T4271" s="275"/>
      <c r="U4271" s="275"/>
      <c r="V4271" s="275"/>
      <c r="W4271" s="274"/>
    </row>
    <row r="4272" spans="13:23" x14ac:dyDescent="0.2">
      <c r="M4272" s="275"/>
      <c r="N4272" s="275"/>
      <c r="S4272" s="274"/>
      <c r="T4272" s="275"/>
      <c r="U4272" s="275"/>
      <c r="V4272" s="275"/>
      <c r="W4272" s="274"/>
    </row>
    <row r="4273" spans="13:23" x14ac:dyDescent="0.2">
      <c r="M4273" s="275"/>
      <c r="N4273" s="275"/>
      <c r="S4273" s="274"/>
      <c r="T4273" s="275"/>
      <c r="U4273" s="275"/>
      <c r="V4273" s="275"/>
      <c r="W4273" s="274"/>
    </row>
    <row r="4274" spans="13:23" x14ac:dyDescent="0.2">
      <c r="M4274" s="275"/>
      <c r="N4274" s="275"/>
      <c r="S4274" s="274"/>
      <c r="T4274" s="275"/>
      <c r="U4274" s="275"/>
      <c r="V4274" s="275"/>
      <c r="W4274" s="274"/>
    </row>
    <row r="4275" spans="13:23" x14ac:dyDescent="0.2">
      <c r="M4275" s="275"/>
      <c r="N4275" s="275"/>
      <c r="S4275" s="274"/>
      <c r="T4275" s="275"/>
      <c r="U4275" s="275"/>
      <c r="V4275" s="275"/>
      <c r="W4275" s="274"/>
    </row>
    <row r="4276" spans="13:23" x14ac:dyDescent="0.2">
      <c r="M4276" s="275"/>
      <c r="N4276" s="275"/>
      <c r="S4276" s="274"/>
      <c r="T4276" s="275"/>
      <c r="U4276" s="275"/>
      <c r="V4276" s="275"/>
      <c r="W4276" s="274"/>
    </row>
    <row r="4277" spans="13:23" x14ac:dyDescent="0.2">
      <c r="M4277" s="275"/>
      <c r="N4277" s="275"/>
      <c r="S4277" s="274"/>
      <c r="T4277" s="275"/>
      <c r="U4277" s="275"/>
      <c r="V4277" s="275"/>
      <c r="W4277" s="274"/>
    </row>
    <row r="4278" spans="13:23" x14ac:dyDescent="0.2">
      <c r="M4278" s="275"/>
      <c r="N4278" s="275"/>
      <c r="S4278" s="274"/>
      <c r="T4278" s="275"/>
      <c r="U4278" s="275"/>
      <c r="V4278" s="275"/>
      <c r="W4278" s="274"/>
    </row>
    <row r="4279" spans="13:23" x14ac:dyDescent="0.2">
      <c r="M4279" s="275"/>
      <c r="N4279" s="275"/>
      <c r="S4279" s="274"/>
      <c r="T4279" s="275"/>
      <c r="U4279" s="275"/>
      <c r="V4279" s="275"/>
      <c r="W4279" s="274"/>
    </row>
    <row r="4280" spans="13:23" x14ac:dyDescent="0.2">
      <c r="M4280" s="275"/>
      <c r="N4280" s="275"/>
      <c r="S4280" s="274"/>
      <c r="T4280" s="275"/>
      <c r="U4280" s="275"/>
      <c r="V4280" s="275"/>
      <c r="W4280" s="274"/>
    </row>
    <row r="4281" spans="13:23" x14ac:dyDescent="0.2">
      <c r="M4281" s="275"/>
      <c r="N4281" s="275"/>
      <c r="S4281" s="274"/>
      <c r="T4281" s="275"/>
      <c r="U4281" s="275"/>
      <c r="V4281" s="275"/>
      <c r="W4281" s="274"/>
    </row>
    <row r="4282" spans="13:23" x14ac:dyDescent="0.2">
      <c r="M4282" s="275"/>
      <c r="N4282" s="275"/>
      <c r="S4282" s="274"/>
      <c r="T4282" s="275"/>
      <c r="U4282" s="275"/>
      <c r="V4282" s="275"/>
      <c r="W4282" s="274"/>
    </row>
    <row r="4283" spans="13:23" x14ac:dyDescent="0.2">
      <c r="M4283" s="275"/>
      <c r="N4283" s="275"/>
      <c r="S4283" s="274"/>
      <c r="T4283" s="275"/>
      <c r="U4283" s="275"/>
      <c r="V4283" s="275"/>
      <c r="W4283" s="274"/>
    </row>
    <row r="4284" spans="13:23" x14ac:dyDescent="0.2">
      <c r="M4284" s="275"/>
      <c r="N4284" s="275"/>
      <c r="S4284" s="274"/>
      <c r="T4284" s="275"/>
      <c r="U4284" s="275"/>
      <c r="V4284" s="275"/>
      <c r="W4284" s="274"/>
    </row>
    <row r="4285" spans="13:23" x14ac:dyDescent="0.2">
      <c r="M4285" s="275"/>
      <c r="N4285" s="275"/>
      <c r="S4285" s="274"/>
      <c r="T4285" s="275"/>
      <c r="U4285" s="275"/>
      <c r="V4285" s="275"/>
      <c r="W4285" s="274"/>
    </row>
    <row r="4286" spans="13:23" x14ac:dyDescent="0.2">
      <c r="M4286" s="275"/>
      <c r="N4286" s="275"/>
      <c r="S4286" s="274"/>
      <c r="T4286" s="275"/>
      <c r="U4286" s="275"/>
      <c r="V4286" s="275"/>
      <c r="W4286" s="274"/>
    </row>
    <row r="4287" spans="13:23" x14ac:dyDescent="0.2">
      <c r="M4287" s="275"/>
      <c r="N4287" s="275"/>
      <c r="S4287" s="274"/>
      <c r="T4287" s="275"/>
      <c r="U4287" s="275"/>
      <c r="V4287" s="275"/>
      <c r="W4287" s="274"/>
    </row>
    <row r="4288" spans="13:23" x14ac:dyDescent="0.2">
      <c r="M4288" s="275"/>
      <c r="N4288" s="275"/>
      <c r="S4288" s="274"/>
      <c r="T4288" s="275"/>
      <c r="U4288" s="275"/>
      <c r="V4288" s="275"/>
      <c r="W4288" s="274"/>
    </row>
    <row r="4289" spans="13:23" x14ac:dyDescent="0.2">
      <c r="M4289" s="275"/>
      <c r="N4289" s="275"/>
      <c r="S4289" s="274"/>
      <c r="T4289" s="275"/>
      <c r="U4289" s="275"/>
      <c r="V4289" s="275"/>
      <c r="W4289" s="274"/>
    </row>
    <row r="4290" spans="13:23" x14ac:dyDescent="0.2">
      <c r="M4290" s="275"/>
      <c r="N4290" s="275"/>
      <c r="S4290" s="274"/>
      <c r="T4290" s="275"/>
      <c r="U4290" s="275"/>
      <c r="V4290" s="275"/>
      <c r="W4290" s="274"/>
    </row>
    <row r="4291" spans="13:23" x14ac:dyDescent="0.2">
      <c r="M4291" s="275"/>
      <c r="N4291" s="275"/>
      <c r="S4291" s="274"/>
      <c r="T4291" s="275"/>
      <c r="U4291" s="275"/>
      <c r="V4291" s="275"/>
      <c r="W4291" s="274"/>
    </row>
    <row r="4292" spans="13:23" x14ac:dyDescent="0.2">
      <c r="M4292" s="275"/>
      <c r="N4292" s="275"/>
      <c r="S4292" s="274"/>
      <c r="T4292" s="275"/>
      <c r="U4292" s="275"/>
      <c r="V4292" s="275"/>
      <c r="W4292" s="274"/>
    </row>
    <row r="4293" spans="13:23" x14ac:dyDescent="0.2">
      <c r="M4293" s="275"/>
      <c r="N4293" s="275"/>
      <c r="S4293" s="274"/>
      <c r="T4293" s="275"/>
      <c r="U4293" s="275"/>
      <c r="V4293" s="275"/>
      <c r="W4293" s="274"/>
    </row>
    <row r="4294" spans="13:23" x14ac:dyDescent="0.2">
      <c r="M4294" s="275"/>
      <c r="N4294" s="275"/>
      <c r="S4294" s="274"/>
      <c r="T4294" s="275"/>
      <c r="U4294" s="275"/>
      <c r="V4294" s="275"/>
      <c r="W4294" s="274"/>
    </row>
    <row r="4295" spans="13:23" x14ac:dyDescent="0.2">
      <c r="M4295" s="275"/>
      <c r="N4295" s="275"/>
      <c r="S4295" s="274"/>
      <c r="T4295" s="275"/>
      <c r="U4295" s="275"/>
      <c r="V4295" s="275"/>
      <c r="W4295" s="274"/>
    </row>
    <row r="4296" spans="13:23" x14ac:dyDescent="0.2">
      <c r="M4296" s="275"/>
      <c r="N4296" s="275"/>
      <c r="S4296" s="274"/>
      <c r="T4296" s="275"/>
      <c r="U4296" s="275"/>
      <c r="V4296" s="275"/>
      <c r="W4296" s="274"/>
    </row>
    <row r="4297" spans="13:23" x14ac:dyDescent="0.2">
      <c r="M4297" s="275"/>
      <c r="N4297" s="275"/>
      <c r="S4297" s="274"/>
      <c r="T4297" s="275"/>
      <c r="U4297" s="275"/>
      <c r="V4297" s="275"/>
      <c r="W4297" s="274"/>
    </row>
    <row r="4298" spans="13:23" x14ac:dyDescent="0.2">
      <c r="M4298" s="275"/>
      <c r="N4298" s="275"/>
      <c r="S4298" s="274"/>
      <c r="T4298" s="275"/>
      <c r="U4298" s="275"/>
      <c r="V4298" s="275"/>
      <c r="W4298" s="274"/>
    </row>
    <row r="4299" spans="13:23" x14ac:dyDescent="0.2">
      <c r="M4299" s="275"/>
      <c r="N4299" s="275"/>
      <c r="S4299" s="274"/>
      <c r="T4299" s="275"/>
      <c r="U4299" s="275"/>
      <c r="V4299" s="275"/>
      <c r="W4299" s="274"/>
    </row>
    <row r="4300" spans="13:23" x14ac:dyDescent="0.2">
      <c r="M4300" s="275"/>
      <c r="N4300" s="275"/>
      <c r="S4300" s="274"/>
      <c r="T4300" s="275"/>
      <c r="U4300" s="275"/>
      <c r="V4300" s="275"/>
      <c r="W4300" s="274"/>
    </row>
    <row r="4301" spans="13:23" x14ac:dyDescent="0.2">
      <c r="M4301" s="275"/>
      <c r="N4301" s="275"/>
      <c r="S4301" s="274"/>
      <c r="T4301" s="275"/>
      <c r="U4301" s="275"/>
      <c r="V4301" s="275"/>
      <c r="W4301" s="274"/>
    </row>
    <row r="4302" spans="13:23" x14ac:dyDescent="0.2">
      <c r="M4302" s="275"/>
      <c r="N4302" s="275"/>
      <c r="S4302" s="274"/>
      <c r="T4302" s="275"/>
      <c r="U4302" s="275"/>
      <c r="V4302" s="275"/>
      <c r="W4302" s="274"/>
    </row>
    <row r="4303" spans="13:23" x14ac:dyDescent="0.2">
      <c r="M4303" s="275"/>
      <c r="N4303" s="275"/>
      <c r="S4303" s="274"/>
      <c r="T4303" s="275"/>
      <c r="U4303" s="275"/>
      <c r="V4303" s="275"/>
      <c r="W4303" s="274"/>
    </row>
    <row r="4304" spans="13:23" x14ac:dyDescent="0.2">
      <c r="M4304" s="275"/>
      <c r="N4304" s="275"/>
      <c r="S4304" s="274"/>
      <c r="T4304" s="275"/>
      <c r="U4304" s="275"/>
      <c r="V4304" s="275"/>
      <c r="W4304" s="274"/>
    </row>
    <row r="4305" spans="13:23" x14ac:dyDescent="0.2">
      <c r="M4305" s="275"/>
      <c r="N4305" s="275"/>
      <c r="S4305" s="274"/>
      <c r="T4305" s="275"/>
      <c r="U4305" s="275"/>
      <c r="V4305" s="275"/>
      <c r="W4305" s="274"/>
    </row>
    <row r="4306" spans="13:23" x14ac:dyDescent="0.2">
      <c r="M4306" s="275"/>
      <c r="N4306" s="275"/>
      <c r="S4306" s="274"/>
      <c r="T4306" s="275"/>
      <c r="U4306" s="275"/>
      <c r="V4306" s="275"/>
      <c r="W4306" s="274"/>
    </row>
    <row r="4307" spans="13:23" x14ac:dyDescent="0.2">
      <c r="M4307" s="275"/>
      <c r="N4307" s="275"/>
      <c r="S4307" s="274"/>
      <c r="T4307" s="275"/>
      <c r="U4307" s="275"/>
      <c r="V4307" s="275"/>
      <c r="W4307" s="274"/>
    </row>
    <row r="4308" spans="13:23" x14ac:dyDescent="0.2">
      <c r="M4308" s="275"/>
      <c r="N4308" s="275"/>
      <c r="S4308" s="274"/>
      <c r="T4308" s="275"/>
      <c r="U4308" s="275"/>
      <c r="V4308" s="275"/>
      <c r="W4308" s="274"/>
    </row>
    <row r="4309" spans="13:23" x14ac:dyDescent="0.2">
      <c r="M4309" s="275"/>
      <c r="N4309" s="275"/>
      <c r="S4309" s="274"/>
      <c r="T4309" s="275"/>
      <c r="U4309" s="275"/>
      <c r="V4309" s="275"/>
      <c r="W4309" s="274"/>
    </row>
    <row r="4310" spans="13:23" x14ac:dyDescent="0.2">
      <c r="M4310" s="275"/>
      <c r="N4310" s="275"/>
      <c r="S4310" s="274"/>
      <c r="T4310" s="275"/>
      <c r="U4310" s="275"/>
      <c r="V4310" s="275"/>
      <c r="W4310" s="274"/>
    </row>
    <row r="4311" spans="13:23" x14ac:dyDescent="0.2">
      <c r="M4311" s="275"/>
      <c r="N4311" s="275"/>
      <c r="S4311" s="274"/>
      <c r="T4311" s="275"/>
      <c r="U4311" s="275"/>
      <c r="V4311" s="275"/>
      <c r="W4311" s="274"/>
    </row>
    <row r="4312" spans="13:23" x14ac:dyDescent="0.2">
      <c r="M4312" s="275"/>
      <c r="N4312" s="275"/>
      <c r="S4312" s="274"/>
      <c r="T4312" s="275"/>
      <c r="U4312" s="275"/>
      <c r="V4312" s="275"/>
      <c r="W4312" s="274"/>
    </row>
    <row r="4313" spans="13:23" x14ac:dyDescent="0.2">
      <c r="M4313" s="275"/>
      <c r="N4313" s="275"/>
      <c r="S4313" s="274"/>
      <c r="T4313" s="275"/>
      <c r="U4313" s="275"/>
      <c r="V4313" s="275"/>
      <c r="W4313" s="274"/>
    </row>
    <row r="4314" spans="13:23" x14ac:dyDescent="0.2">
      <c r="M4314" s="275"/>
      <c r="N4314" s="275"/>
      <c r="S4314" s="274"/>
      <c r="T4314" s="275"/>
      <c r="U4314" s="275"/>
      <c r="V4314" s="275"/>
      <c r="W4314" s="274"/>
    </row>
    <row r="4315" spans="13:23" x14ac:dyDescent="0.2">
      <c r="M4315" s="275"/>
      <c r="N4315" s="275"/>
      <c r="S4315" s="274"/>
      <c r="T4315" s="275"/>
      <c r="U4315" s="275"/>
      <c r="V4315" s="275"/>
      <c r="W4315" s="274"/>
    </row>
    <row r="4316" spans="13:23" x14ac:dyDescent="0.2">
      <c r="M4316" s="275"/>
      <c r="N4316" s="275"/>
      <c r="S4316" s="274"/>
      <c r="T4316" s="275"/>
      <c r="U4316" s="275"/>
      <c r="V4316" s="275"/>
      <c r="W4316" s="274"/>
    </row>
    <row r="4317" spans="13:23" x14ac:dyDescent="0.2">
      <c r="M4317" s="275"/>
      <c r="N4317" s="275"/>
      <c r="S4317" s="274"/>
      <c r="T4317" s="275"/>
      <c r="U4317" s="275"/>
      <c r="V4317" s="275"/>
      <c r="W4317" s="274"/>
    </row>
    <row r="4318" spans="13:23" x14ac:dyDescent="0.2">
      <c r="M4318" s="275"/>
      <c r="N4318" s="275"/>
      <c r="S4318" s="274"/>
      <c r="T4318" s="275"/>
      <c r="U4318" s="275"/>
      <c r="V4318" s="275"/>
      <c r="W4318" s="274"/>
    </row>
    <row r="4319" spans="13:23" x14ac:dyDescent="0.2">
      <c r="M4319" s="275"/>
      <c r="N4319" s="275"/>
      <c r="S4319" s="274"/>
      <c r="T4319" s="275"/>
      <c r="U4319" s="275"/>
      <c r="V4319" s="275"/>
      <c r="W4319" s="274"/>
    </row>
    <row r="4320" spans="13:23" x14ac:dyDescent="0.2">
      <c r="M4320" s="275"/>
      <c r="N4320" s="275"/>
      <c r="S4320" s="274"/>
      <c r="T4320" s="275"/>
      <c r="U4320" s="275"/>
      <c r="V4320" s="275"/>
      <c r="W4320" s="274"/>
    </row>
    <row r="4321" spans="13:23" x14ac:dyDescent="0.2">
      <c r="M4321" s="275"/>
      <c r="N4321" s="275"/>
      <c r="S4321" s="274"/>
      <c r="T4321" s="275"/>
      <c r="U4321" s="275"/>
      <c r="V4321" s="275"/>
      <c r="W4321" s="274"/>
    </row>
    <row r="4322" spans="13:23" x14ac:dyDescent="0.2">
      <c r="M4322" s="275"/>
      <c r="N4322" s="275"/>
      <c r="S4322" s="274"/>
      <c r="T4322" s="275"/>
      <c r="U4322" s="275"/>
      <c r="V4322" s="275"/>
      <c r="W4322" s="274"/>
    </row>
    <row r="4323" spans="13:23" x14ac:dyDescent="0.2">
      <c r="M4323" s="275"/>
      <c r="N4323" s="275"/>
      <c r="S4323" s="274"/>
      <c r="T4323" s="275"/>
      <c r="U4323" s="275"/>
      <c r="V4323" s="275"/>
      <c r="W4323" s="274"/>
    </row>
    <row r="4324" spans="13:23" x14ac:dyDescent="0.2">
      <c r="M4324" s="275"/>
      <c r="N4324" s="275"/>
      <c r="S4324" s="274"/>
      <c r="T4324" s="275"/>
      <c r="U4324" s="275"/>
      <c r="V4324" s="275"/>
      <c r="W4324" s="274"/>
    </row>
    <row r="4325" spans="13:23" x14ac:dyDescent="0.2">
      <c r="M4325" s="275"/>
      <c r="N4325" s="275"/>
      <c r="S4325" s="274"/>
      <c r="T4325" s="275"/>
      <c r="U4325" s="275"/>
      <c r="V4325" s="275"/>
      <c r="W4325" s="274"/>
    </row>
    <row r="4326" spans="13:23" x14ac:dyDescent="0.2">
      <c r="M4326" s="275"/>
      <c r="N4326" s="275"/>
      <c r="S4326" s="274"/>
      <c r="T4326" s="275"/>
      <c r="U4326" s="275"/>
      <c r="V4326" s="275"/>
      <c r="W4326" s="274"/>
    </row>
    <row r="4327" spans="13:23" x14ac:dyDescent="0.2">
      <c r="M4327" s="275"/>
      <c r="N4327" s="275"/>
      <c r="S4327" s="274"/>
      <c r="T4327" s="275"/>
      <c r="U4327" s="275"/>
      <c r="V4327" s="275"/>
      <c r="W4327" s="274"/>
    </row>
    <row r="4328" spans="13:23" x14ac:dyDescent="0.2">
      <c r="M4328" s="275"/>
      <c r="N4328" s="275"/>
      <c r="S4328" s="274"/>
      <c r="T4328" s="275"/>
      <c r="U4328" s="275"/>
      <c r="V4328" s="275"/>
      <c r="W4328" s="274"/>
    </row>
    <row r="4329" spans="13:23" x14ac:dyDescent="0.2">
      <c r="M4329" s="275"/>
      <c r="N4329" s="275"/>
      <c r="S4329" s="274"/>
      <c r="T4329" s="275"/>
      <c r="U4329" s="275"/>
      <c r="V4329" s="275"/>
      <c r="W4329" s="274"/>
    </row>
    <row r="4330" spans="13:23" x14ac:dyDescent="0.2">
      <c r="M4330" s="275"/>
      <c r="N4330" s="275"/>
      <c r="S4330" s="274"/>
      <c r="T4330" s="275"/>
      <c r="U4330" s="275"/>
      <c r="V4330" s="275"/>
      <c r="W4330" s="274"/>
    </row>
    <row r="4331" spans="13:23" x14ac:dyDescent="0.2">
      <c r="M4331" s="275"/>
      <c r="N4331" s="275"/>
      <c r="S4331" s="274"/>
      <c r="T4331" s="275"/>
      <c r="U4331" s="275"/>
      <c r="V4331" s="275"/>
      <c r="W4331" s="274"/>
    </row>
    <row r="4332" spans="13:23" x14ac:dyDescent="0.2">
      <c r="M4332" s="275"/>
      <c r="N4332" s="275"/>
      <c r="S4332" s="274"/>
      <c r="T4332" s="275"/>
      <c r="U4332" s="275"/>
      <c r="V4332" s="275"/>
      <c r="W4332" s="274"/>
    </row>
    <row r="4333" spans="13:23" x14ac:dyDescent="0.2">
      <c r="M4333" s="275"/>
      <c r="N4333" s="275"/>
      <c r="S4333" s="274"/>
      <c r="T4333" s="275"/>
      <c r="U4333" s="275"/>
      <c r="V4333" s="275"/>
      <c r="W4333" s="274"/>
    </row>
    <row r="4334" spans="13:23" x14ac:dyDescent="0.2">
      <c r="M4334" s="275"/>
      <c r="N4334" s="275"/>
      <c r="S4334" s="274"/>
      <c r="T4334" s="275"/>
      <c r="U4334" s="275"/>
      <c r="V4334" s="275"/>
      <c r="W4334" s="274"/>
    </row>
    <row r="4335" spans="13:23" x14ac:dyDescent="0.2">
      <c r="M4335" s="275"/>
      <c r="N4335" s="275"/>
      <c r="S4335" s="274"/>
      <c r="T4335" s="275"/>
      <c r="U4335" s="275"/>
      <c r="V4335" s="275"/>
      <c r="W4335" s="274"/>
    </row>
    <row r="4336" spans="13:23" x14ac:dyDescent="0.2">
      <c r="M4336" s="275"/>
      <c r="N4336" s="275"/>
      <c r="S4336" s="274"/>
      <c r="T4336" s="275"/>
      <c r="U4336" s="275"/>
      <c r="V4336" s="275"/>
      <c r="W4336" s="274"/>
    </row>
    <row r="4337" spans="13:23" x14ac:dyDescent="0.2">
      <c r="M4337" s="275"/>
      <c r="N4337" s="275"/>
      <c r="S4337" s="274"/>
      <c r="T4337" s="275"/>
      <c r="U4337" s="275"/>
      <c r="V4337" s="275"/>
      <c r="W4337" s="274"/>
    </row>
    <row r="4338" spans="13:23" x14ac:dyDescent="0.2">
      <c r="M4338" s="275"/>
      <c r="N4338" s="275"/>
      <c r="S4338" s="274"/>
      <c r="T4338" s="275"/>
      <c r="U4338" s="275"/>
      <c r="V4338" s="275"/>
      <c r="W4338" s="274"/>
    </row>
    <row r="4339" spans="13:23" x14ac:dyDescent="0.2">
      <c r="M4339" s="275"/>
      <c r="N4339" s="275"/>
      <c r="S4339" s="274"/>
      <c r="T4339" s="275"/>
      <c r="U4339" s="275"/>
      <c r="V4339" s="275"/>
      <c r="W4339" s="274"/>
    </row>
    <row r="4340" spans="13:23" x14ac:dyDescent="0.2">
      <c r="M4340" s="275"/>
      <c r="N4340" s="275"/>
      <c r="S4340" s="274"/>
      <c r="T4340" s="275"/>
      <c r="U4340" s="275"/>
      <c r="V4340" s="275"/>
      <c r="W4340" s="274"/>
    </row>
    <row r="4341" spans="13:23" x14ac:dyDescent="0.2">
      <c r="M4341" s="275"/>
      <c r="N4341" s="275"/>
      <c r="S4341" s="274"/>
      <c r="T4341" s="275"/>
      <c r="U4341" s="275"/>
      <c r="V4341" s="275"/>
      <c r="W4341" s="274"/>
    </row>
    <row r="4342" spans="13:23" x14ac:dyDescent="0.2">
      <c r="M4342" s="275"/>
      <c r="N4342" s="275"/>
      <c r="S4342" s="274"/>
      <c r="T4342" s="275"/>
      <c r="U4342" s="275"/>
      <c r="V4342" s="275"/>
      <c r="W4342" s="274"/>
    </row>
    <row r="4343" spans="13:23" x14ac:dyDescent="0.2">
      <c r="M4343" s="275"/>
      <c r="N4343" s="275"/>
      <c r="S4343" s="274"/>
      <c r="T4343" s="275"/>
      <c r="U4343" s="275"/>
      <c r="V4343" s="275"/>
      <c r="W4343" s="274"/>
    </row>
    <row r="4344" spans="13:23" x14ac:dyDescent="0.2">
      <c r="M4344" s="275"/>
      <c r="N4344" s="275"/>
      <c r="S4344" s="274"/>
      <c r="T4344" s="275"/>
      <c r="U4344" s="275"/>
      <c r="V4344" s="275"/>
      <c r="W4344" s="274"/>
    </row>
    <row r="4345" spans="13:23" x14ac:dyDescent="0.2">
      <c r="M4345" s="275"/>
      <c r="N4345" s="275"/>
      <c r="S4345" s="274"/>
      <c r="T4345" s="275"/>
      <c r="U4345" s="275"/>
      <c r="V4345" s="275"/>
      <c r="W4345" s="274"/>
    </row>
    <row r="4346" spans="13:23" x14ac:dyDescent="0.2">
      <c r="M4346" s="275"/>
      <c r="N4346" s="275"/>
      <c r="S4346" s="274"/>
      <c r="T4346" s="275"/>
      <c r="U4346" s="275"/>
      <c r="V4346" s="275"/>
      <c r="W4346" s="274"/>
    </row>
    <row r="4347" spans="13:23" x14ac:dyDescent="0.2">
      <c r="M4347" s="275"/>
      <c r="N4347" s="275"/>
      <c r="S4347" s="274"/>
      <c r="T4347" s="275"/>
      <c r="U4347" s="275"/>
      <c r="V4347" s="275"/>
      <c r="W4347" s="274"/>
    </row>
    <row r="4348" spans="13:23" x14ac:dyDescent="0.2">
      <c r="M4348" s="275"/>
      <c r="N4348" s="275"/>
      <c r="S4348" s="274"/>
      <c r="T4348" s="275"/>
      <c r="U4348" s="275"/>
      <c r="V4348" s="275"/>
      <c r="W4348" s="274"/>
    </row>
    <row r="4349" spans="13:23" x14ac:dyDescent="0.2">
      <c r="M4349" s="275"/>
      <c r="N4349" s="275"/>
      <c r="S4349" s="274"/>
      <c r="T4349" s="275"/>
      <c r="U4349" s="275"/>
      <c r="V4349" s="275"/>
      <c r="W4349" s="274"/>
    </row>
    <row r="4350" spans="13:23" x14ac:dyDescent="0.2">
      <c r="M4350" s="275"/>
      <c r="N4350" s="275"/>
      <c r="S4350" s="274"/>
      <c r="T4350" s="275"/>
      <c r="U4350" s="275"/>
      <c r="V4350" s="275"/>
      <c r="W4350" s="274"/>
    </row>
    <row r="4351" spans="13:23" x14ac:dyDescent="0.2">
      <c r="M4351" s="275"/>
      <c r="N4351" s="275"/>
      <c r="S4351" s="274"/>
      <c r="T4351" s="275"/>
      <c r="U4351" s="275"/>
      <c r="V4351" s="275"/>
      <c r="W4351" s="274"/>
    </row>
    <row r="4352" spans="13:23" x14ac:dyDescent="0.2">
      <c r="M4352" s="275"/>
      <c r="N4352" s="275"/>
      <c r="S4352" s="274"/>
      <c r="T4352" s="275"/>
      <c r="U4352" s="275"/>
      <c r="V4352" s="275"/>
      <c r="W4352" s="274"/>
    </row>
    <row r="4353" spans="13:23" x14ac:dyDescent="0.2">
      <c r="M4353" s="275"/>
      <c r="N4353" s="275"/>
      <c r="S4353" s="274"/>
      <c r="T4353" s="275"/>
      <c r="U4353" s="275"/>
      <c r="V4353" s="275"/>
      <c r="W4353" s="274"/>
    </row>
    <row r="4354" spans="13:23" x14ac:dyDescent="0.2">
      <c r="M4354" s="275"/>
      <c r="N4354" s="275"/>
      <c r="S4354" s="274"/>
      <c r="T4354" s="275"/>
      <c r="U4354" s="275"/>
      <c r="V4354" s="275"/>
      <c r="W4354" s="274"/>
    </row>
    <row r="4355" spans="13:23" x14ac:dyDescent="0.2">
      <c r="M4355" s="275"/>
      <c r="N4355" s="275"/>
      <c r="S4355" s="274"/>
      <c r="T4355" s="275"/>
      <c r="U4355" s="275"/>
      <c r="V4355" s="275"/>
      <c r="W4355" s="274"/>
    </row>
    <row r="4356" spans="13:23" x14ac:dyDescent="0.2">
      <c r="M4356" s="275"/>
      <c r="N4356" s="275"/>
      <c r="S4356" s="274"/>
      <c r="T4356" s="275"/>
      <c r="U4356" s="275"/>
      <c r="V4356" s="275"/>
      <c r="W4356" s="274"/>
    </row>
    <row r="4357" spans="13:23" x14ac:dyDescent="0.2">
      <c r="M4357" s="275"/>
      <c r="N4357" s="275"/>
      <c r="S4357" s="274"/>
      <c r="T4357" s="275"/>
      <c r="U4357" s="275"/>
      <c r="V4357" s="275"/>
      <c r="W4357" s="274"/>
    </row>
    <row r="4358" spans="13:23" x14ac:dyDescent="0.2">
      <c r="M4358" s="275"/>
      <c r="N4358" s="275"/>
      <c r="S4358" s="274"/>
      <c r="T4358" s="275"/>
      <c r="U4358" s="275"/>
      <c r="V4358" s="275"/>
      <c r="W4358" s="274"/>
    </row>
    <row r="4359" spans="13:23" x14ac:dyDescent="0.2">
      <c r="M4359" s="275"/>
      <c r="N4359" s="275"/>
      <c r="S4359" s="274"/>
      <c r="T4359" s="275"/>
      <c r="U4359" s="275"/>
      <c r="V4359" s="275"/>
      <c r="W4359" s="274"/>
    </row>
    <row r="4360" spans="13:23" x14ac:dyDescent="0.2">
      <c r="M4360" s="275"/>
      <c r="N4360" s="275"/>
      <c r="S4360" s="274"/>
      <c r="T4360" s="275"/>
      <c r="U4360" s="275"/>
      <c r="V4360" s="275"/>
      <c r="W4360" s="274"/>
    </row>
    <row r="4361" spans="13:23" x14ac:dyDescent="0.2">
      <c r="M4361" s="275"/>
      <c r="N4361" s="275"/>
      <c r="S4361" s="274"/>
      <c r="T4361" s="275"/>
      <c r="U4361" s="275"/>
      <c r="V4361" s="275"/>
      <c r="W4361" s="274"/>
    </row>
    <row r="4362" spans="13:23" x14ac:dyDescent="0.2">
      <c r="M4362" s="275"/>
      <c r="N4362" s="275"/>
      <c r="S4362" s="274"/>
      <c r="T4362" s="275"/>
      <c r="U4362" s="275"/>
      <c r="V4362" s="275"/>
      <c r="W4362" s="274"/>
    </row>
    <row r="4363" spans="13:23" x14ac:dyDescent="0.2">
      <c r="M4363" s="275"/>
      <c r="N4363" s="275"/>
      <c r="S4363" s="274"/>
      <c r="T4363" s="275"/>
      <c r="U4363" s="275"/>
      <c r="V4363" s="275"/>
      <c r="W4363" s="274"/>
    </row>
    <row r="4364" spans="13:23" x14ac:dyDescent="0.2">
      <c r="M4364" s="275"/>
      <c r="N4364" s="275"/>
      <c r="S4364" s="274"/>
      <c r="T4364" s="275"/>
      <c r="U4364" s="275"/>
      <c r="V4364" s="275"/>
      <c r="W4364" s="274"/>
    </row>
    <row r="4365" spans="13:23" x14ac:dyDescent="0.2">
      <c r="M4365" s="275"/>
      <c r="N4365" s="275"/>
      <c r="S4365" s="274"/>
      <c r="T4365" s="275"/>
      <c r="U4365" s="275"/>
      <c r="V4365" s="275"/>
      <c r="W4365" s="274"/>
    </row>
    <row r="4366" spans="13:23" x14ac:dyDescent="0.2">
      <c r="M4366" s="275"/>
      <c r="N4366" s="275"/>
      <c r="S4366" s="274"/>
      <c r="T4366" s="275"/>
      <c r="U4366" s="275"/>
      <c r="V4366" s="275"/>
      <c r="W4366" s="274"/>
    </row>
    <row r="4367" spans="13:23" x14ac:dyDescent="0.2">
      <c r="M4367" s="275"/>
      <c r="N4367" s="275"/>
      <c r="S4367" s="274"/>
      <c r="T4367" s="275"/>
      <c r="U4367" s="275"/>
      <c r="V4367" s="275"/>
      <c r="W4367" s="274"/>
    </row>
    <row r="4368" spans="13:23" x14ac:dyDescent="0.2">
      <c r="M4368" s="275"/>
      <c r="N4368" s="275"/>
      <c r="S4368" s="274"/>
      <c r="T4368" s="275"/>
      <c r="U4368" s="275"/>
      <c r="V4368" s="275"/>
      <c r="W4368" s="274"/>
    </row>
    <row r="4369" spans="13:23" x14ac:dyDescent="0.2">
      <c r="M4369" s="275"/>
      <c r="N4369" s="275"/>
      <c r="S4369" s="274"/>
      <c r="T4369" s="275"/>
      <c r="U4369" s="275"/>
      <c r="V4369" s="275"/>
      <c r="W4369" s="274"/>
    </row>
    <row r="4370" spans="13:23" x14ac:dyDescent="0.2">
      <c r="M4370" s="275"/>
      <c r="N4370" s="275"/>
      <c r="S4370" s="274"/>
      <c r="T4370" s="275"/>
      <c r="U4370" s="275"/>
      <c r="V4370" s="275"/>
      <c r="W4370" s="274"/>
    </row>
    <row r="4371" spans="13:23" x14ac:dyDescent="0.2">
      <c r="M4371" s="275"/>
      <c r="N4371" s="275"/>
      <c r="S4371" s="274"/>
      <c r="T4371" s="275"/>
      <c r="U4371" s="275"/>
      <c r="V4371" s="275"/>
      <c r="W4371" s="274"/>
    </row>
    <row r="4372" spans="13:23" x14ac:dyDescent="0.2">
      <c r="M4372" s="275"/>
      <c r="N4372" s="275"/>
      <c r="S4372" s="274"/>
      <c r="T4372" s="275"/>
      <c r="U4372" s="275"/>
      <c r="V4372" s="275"/>
      <c r="W4372" s="274"/>
    </row>
    <row r="4373" spans="13:23" x14ac:dyDescent="0.2">
      <c r="M4373" s="275"/>
      <c r="N4373" s="275"/>
      <c r="S4373" s="274"/>
      <c r="T4373" s="275"/>
      <c r="U4373" s="275"/>
      <c r="V4373" s="275"/>
      <c r="W4373" s="274"/>
    </row>
    <row r="4374" spans="13:23" x14ac:dyDescent="0.2">
      <c r="M4374" s="275"/>
      <c r="N4374" s="275"/>
      <c r="S4374" s="274"/>
      <c r="T4374" s="275"/>
      <c r="U4374" s="275"/>
      <c r="V4374" s="275"/>
      <c r="W4374" s="274"/>
    </row>
    <row r="4375" spans="13:23" x14ac:dyDescent="0.2">
      <c r="M4375" s="275"/>
      <c r="N4375" s="275"/>
      <c r="S4375" s="274"/>
      <c r="T4375" s="275"/>
      <c r="U4375" s="275"/>
      <c r="V4375" s="275"/>
      <c r="W4375" s="274"/>
    </row>
    <row r="4376" spans="13:23" x14ac:dyDescent="0.2">
      <c r="M4376" s="275"/>
      <c r="N4376" s="275"/>
      <c r="S4376" s="274"/>
      <c r="T4376" s="275"/>
      <c r="U4376" s="275"/>
      <c r="V4376" s="275"/>
      <c r="W4376" s="274"/>
    </row>
    <row r="4377" spans="13:23" x14ac:dyDescent="0.2">
      <c r="M4377" s="275"/>
      <c r="N4377" s="275"/>
      <c r="S4377" s="274"/>
      <c r="T4377" s="275"/>
      <c r="U4377" s="275"/>
      <c r="V4377" s="275"/>
      <c r="W4377" s="274"/>
    </row>
    <row r="4378" spans="13:23" x14ac:dyDescent="0.2">
      <c r="M4378" s="275"/>
      <c r="N4378" s="275"/>
      <c r="S4378" s="274"/>
      <c r="T4378" s="275"/>
      <c r="U4378" s="275"/>
      <c r="V4378" s="275"/>
      <c r="W4378" s="274"/>
    </row>
    <row r="4379" spans="13:23" x14ac:dyDescent="0.2">
      <c r="M4379" s="275"/>
      <c r="N4379" s="275"/>
      <c r="S4379" s="274"/>
      <c r="T4379" s="275"/>
      <c r="U4379" s="275"/>
      <c r="V4379" s="275"/>
      <c r="W4379" s="274"/>
    </row>
    <row r="4380" spans="13:23" x14ac:dyDescent="0.2">
      <c r="M4380" s="275"/>
      <c r="N4380" s="275"/>
      <c r="S4380" s="274"/>
      <c r="T4380" s="275"/>
      <c r="U4380" s="275"/>
      <c r="V4380" s="275"/>
      <c r="W4380" s="274"/>
    </row>
    <row r="4381" spans="13:23" x14ac:dyDescent="0.2">
      <c r="M4381" s="275"/>
      <c r="N4381" s="275"/>
      <c r="S4381" s="274"/>
      <c r="T4381" s="275"/>
      <c r="U4381" s="275"/>
      <c r="V4381" s="275"/>
      <c r="W4381" s="274"/>
    </row>
    <row r="4382" spans="13:23" x14ac:dyDescent="0.2">
      <c r="M4382" s="275"/>
      <c r="N4382" s="275"/>
      <c r="S4382" s="274"/>
      <c r="T4382" s="275"/>
      <c r="U4382" s="275"/>
      <c r="V4382" s="275"/>
      <c r="W4382" s="274"/>
    </row>
    <row r="4383" spans="13:23" x14ac:dyDescent="0.2">
      <c r="M4383" s="275"/>
      <c r="N4383" s="275"/>
      <c r="S4383" s="274"/>
      <c r="T4383" s="275"/>
      <c r="U4383" s="275"/>
      <c r="V4383" s="275"/>
      <c r="W4383" s="274"/>
    </row>
    <row r="4384" spans="13:23" x14ac:dyDescent="0.2">
      <c r="M4384" s="275"/>
      <c r="N4384" s="275"/>
      <c r="S4384" s="274"/>
      <c r="T4384" s="275"/>
      <c r="U4384" s="275"/>
      <c r="V4384" s="275"/>
      <c r="W4384" s="274"/>
    </row>
    <row r="4385" spans="13:23" x14ac:dyDescent="0.2">
      <c r="M4385" s="275"/>
      <c r="N4385" s="275"/>
      <c r="S4385" s="274"/>
      <c r="T4385" s="275"/>
      <c r="U4385" s="275"/>
      <c r="V4385" s="275"/>
      <c r="W4385" s="274"/>
    </row>
    <row r="4386" spans="13:23" x14ac:dyDescent="0.2">
      <c r="M4386" s="275"/>
      <c r="N4386" s="275"/>
      <c r="S4386" s="274"/>
      <c r="T4386" s="275"/>
      <c r="U4386" s="275"/>
      <c r="V4386" s="275"/>
      <c r="W4386" s="274"/>
    </row>
    <row r="4387" spans="13:23" x14ac:dyDescent="0.2">
      <c r="M4387" s="275"/>
      <c r="N4387" s="275"/>
      <c r="S4387" s="274"/>
      <c r="T4387" s="275"/>
      <c r="U4387" s="275"/>
      <c r="V4387" s="275"/>
      <c r="W4387" s="274"/>
    </row>
    <row r="4388" spans="13:23" x14ac:dyDescent="0.2">
      <c r="M4388" s="275"/>
      <c r="N4388" s="275"/>
      <c r="S4388" s="274"/>
      <c r="T4388" s="275"/>
      <c r="U4388" s="275"/>
      <c r="V4388" s="275"/>
      <c r="W4388" s="274"/>
    </row>
    <row r="4389" spans="13:23" x14ac:dyDescent="0.2">
      <c r="M4389" s="275"/>
      <c r="N4389" s="275"/>
      <c r="S4389" s="274"/>
      <c r="T4389" s="275"/>
      <c r="U4389" s="275"/>
      <c r="V4389" s="275"/>
      <c r="W4389" s="274"/>
    </row>
    <row r="4390" spans="13:23" x14ac:dyDescent="0.2">
      <c r="M4390" s="275"/>
      <c r="N4390" s="275"/>
      <c r="S4390" s="274"/>
      <c r="T4390" s="275"/>
      <c r="U4390" s="275"/>
      <c r="V4390" s="275"/>
      <c r="W4390" s="274"/>
    </row>
    <row r="4391" spans="13:23" x14ac:dyDescent="0.2">
      <c r="M4391" s="275"/>
      <c r="N4391" s="275"/>
      <c r="S4391" s="274"/>
      <c r="T4391" s="275"/>
      <c r="U4391" s="275"/>
      <c r="V4391" s="275"/>
      <c r="W4391" s="274"/>
    </row>
    <row r="4392" spans="13:23" x14ac:dyDescent="0.2">
      <c r="M4392" s="275"/>
      <c r="N4392" s="275"/>
      <c r="S4392" s="274"/>
      <c r="T4392" s="275"/>
      <c r="U4392" s="275"/>
      <c r="V4392" s="275"/>
      <c r="W4392" s="274"/>
    </row>
    <row r="4393" spans="13:23" x14ac:dyDescent="0.2">
      <c r="M4393" s="275"/>
      <c r="N4393" s="275"/>
      <c r="S4393" s="274"/>
      <c r="T4393" s="275"/>
      <c r="U4393" s="275"/>
      <c r="V4393" s="275"/>
      <c r="W4393" s="274"/>
    </row>
    <row r="4394" spans="13:23" x14ac:dyDescent="0.2">
      <c r="M4394" s="275"/>
      <c r="N4394" s="275"/>
      <c r="S4394" s="274"/>
      <c r="T4394" s="275"/>
      <c r="U4394" s="275"/>
      <c r="V4394" s="275"/>
      <c r="W4394" s="274"/>
    </row>
    <row r="4395" spans="13:23" x14ac:dyDescent="0.2">
      <c r="M4395" s="275"/>
      <c r="N4395" s="275"/>
      <c r="S4395" s="274"/>
      <c r="T4395" s="275"/>
      <c r="U4395" s="275"/>
      <c r="V4395" s="275"/>
      <c r="W4395" s="274"/>
    </row>
    <row r="4396" spans="13:23" x14ac:dyDescent="0.2">
      <c r="M4396" s="275"/>
      <c r="N4396" s="275"/>
      <c r="S4396" s="274"/>
      <c r="T4396" s="275"/>
      <c r="U4396" s="275"/>
      <c r="V4396" s="275"/>
      <c r="W4396" s="274"/>
    </row>
    <row r="4397" spans="13:23" x14ac:dyDescent="0.2">
      <c r="M4397" s="275"/>
      <c r="N4397" s="275"/>
      <c r="S4397" s="274"/>
      <c r="T4397" s="275"/>
      <c r="U4397" s="275"/>
      <c r="V4397" s="275"/>
      <c r="W4397" s="274"/>
    </row>
    <row r="4398" spans="13:23" x14ac:dyDescent="0.2">
      <c r="M4398" s="275"/>
      <c r="N4398" s="275"/>
      <c r="S4398" s="274"/>
      <c r="T4398" s="275"/>
      <c r="U4398" s="275"/>
      <c r="V4398" s="275"/>
      <c r="W4398" s="274"/>
    </row>
    <row r="4399" spans="13:23" x14ac:dyDescent="0.2">
      <c r="M4399" s="275"/>
      <c r="N4399" s="275"/>
      <c r="S4399" s="274"/>
      <c r="T4399" s="275"/>
      <c r="U4399" s="275"/>
      <c r="V4399" s="275"/>
      <c r="W4399" s="274"/>
    </row>
    <row r="4400" spans="13:23" x14ac:dyDescent="0.2">
      <c r="M4400" s="275"/>
      <c r="N4400" s="275"/>
      <c r="S4400" s="274"/>
      <c r="T4400" s="275"/>
      <c r="U4400" s="275"/>
      <c r="V4400" s="275"/>
      <c r="W4400" s="274"/>
    </row>
    <row r="4401" spans="13:23" x14ac:dyDescent="0.2">
      <c r="M4401" s="275"/>
      <c r="N4401" s="275"/>
      <c r="S4401" s="274"/>
      <c r="T4401" s="275"/>
      <c r="U4401" s="275"/>
      <c r="V4401" s="275"/>
      <c r="W4401" s="274"/>
    </row>
    <row r="4402" spans="13:23" x14ac:dyDescent="0.2">
      <c r="M4402" s="275"/>
      <c r="N4402" s="275"/>
      <c r="S4402" s="274"/>
      <c r="T4402" s="275"/>
      <c r="U4402" s="275"/>
      <c r="V4402" s="275"/>
      <c r="W4402" s="274"/>
    </row>
    <row r="4403" spans="13:23" x14ac:dyDescent="0.2">
      <c r="M4403" s="275"/>
      <c r="N4403" s="275"/>
      <c r="S4403" s="274"/>
      <c r="T4403" s="275"/>
      <c r="U4403" s="275"/>
      <c r="V4403" s="275"/>
      <c r="W4403" s="274"/>
    </row>
    <row r="4404" spans="13:23" x14ac:dyDescent="0.2">
      <c r="M4404" s="275"/>
      <c r="N4404" s="275"/>
      <c r="S4404" s="274"/>
      <c r="T4404" s="275"/>
      <c r="U4404" s="275"/>
      <c r="V4404" s="275"/>
      <c r="W4404" s="274"/>
    </row>
    <row r="4405" spans="13:23" x14ac:dyDescent="0.2">
      <c r="M4405" s="275"/>
      <c r="N4405" s="275"/>
      <c r="S4405" s="274"/>
      <c r="T4405" s="275"/>
      <c r="U4405" s="275"/>
      <c r="V4405" s="275"/>
      <c r="W4405" s="274"/>
    </row>
    <row r="4406" spans="13:23" x14ac:dyDescent="0.2">
      <c r="M4406" s="275"/>
      <c r="N4406" s="275"/>
      <c r="S4406" s="274"/>
      <c r="T4406" s="275"/>
      <c r="U4406" s="275"/>
      <c r="V4406" s="275"/>
      <c r="W4406" s="274"/>
    </row>
    <row r="4407" spans="13:23" x14ac:dyDescent="0.2">
      <c r="M4407" s="275"/>
      <c r="N4407" s="275"/>
      <c r="S4407" s="274"/>
      <c r="T4407" s="275"/>
      <c r="U4407" s="275"/>
      <c r="V4407" s="275"/>
      <c r="W4407" s="274"/>
    </row>
    <row r="4408" spans="13:23" x14ac:dyDescent="0.2">
      <c r="M4408" s="275"/>
      <c r="N4408" s="275"/>
      <c r="S4408" s="274"/>
      <c r="T4408" s="275"/>
      <c r="U4408" s="275"/>
      <c r="V4408" s="275"/>
      <c r="W4408" s="274"/>
    </row>
    <row r="4409" spans="13:23" x14ac:dyDescent="0.2">
      <c r="M4409" s="275"/>
      <c r="N4409" s="275"/>
      <c r="S4409" s="274"/>
      <c r="T4409" s="275"/>
      <c r="U4409" s="275"/>
      <c r="V4409" s="275"/>
      <c r="W4409" s="274"/>
    </row>
    <row r="4410" spans="13:23" x14ac:dyDescent="0.2">
      <c r="M4410" s="275"/>
      <c r="N4410" s="275"/>
      <c r="S4410" s="274"/>
      <c r="T4410" s="275"/>
      <c r="U4410" s="275"/>
      <c r="V4410" s="275"/>
      <c r="W4410" s="274"/>
    </row>
    <row r="4411" spans="13:23" x14ac:dyDescent="0.2">
      <c r="M4411" s="275"/>
      <c r="N4411" s="275"/>
      <c r="S4411" s="274"/>
      <c r="T4411" s="275"/>
      <c r="U4411" s="275"/>
      <c r="V4411" s="275"/>
      <c r="W4411" s="274"/>
    </row>
    <row r="4412" spans="13:23" x14ac:dyDescent="0.2">
      <c r="M4412" s="275"/>
      <c r="N4412" s="275"/>
      <c r="S4412" s="274"/>
      <c r="T4412" s="275"/>
      <c r="U4412" s="275"/>
      <c r="V4412" s="275"/>
      <c r="W4412" s="274"/>
    </row>
    <row r="4413" spans="13:23" x14ac:dyDescent="0.2">
      <c r="M4413" s="275"/>
      <c r="N4413" s="275"/>
      <c r="S4413" s="274"/>
      <c r="T4413" s="275"/>
      <c r="U4413" s="275"/>
      <c r="V4413" s="275"/>
      <c r="W4413" s="274"/>
    </row>
    <row r="4414" spans="13:23" x14ac:dyDescent="0.2">
      <c r="M4414" s="275"/>
      <c r="N4414" s="275"/>
      <c r="S4414" s="274"/>
      <c r="T4414" s="275"/>
      <c r="U4414" s="275"/>
      <c r="V4414" s="275"/>
      <c r="W4414" s="274"/>
    </row>
    <row r="4415" spans="13:23" x14ac:dyDescent="0.2">
      <c r="M4415" s="275"/>
      <c r="N4415" s="275"/>
      <c r="S4415" s="274"/>
      <c r="T4415" s="275"/>
      <c r="U4415" s="275"/>
      <c r="V4415" s="275"/>
      <c r="W4415" s="274"/>
    </row>
    <row r="4416" spans="13:23" x14ac:dyDescent="0.2">
      <c r="M4416" s="275"/>
      <c r="N4416" s="275"/>
      <c r="S4416" s="274"/>
      <c r="T4416" s="275"/>
      <c r="U4416" s="275"/>
      <c r="V4416" s="275"/>
      <c r="W4416" s="274"/>
    </row>
    <row r="4417" spans="13:23" x14ac:dyDescent="0.2">
      <c r="M4417" s="275"/>
      <c r="N4417" s="275"/>
      <c r="S4417" s="274"/>
      <c r="T4417" s="275"/>
      <c r="U4417" s="275"/>
      <c r="V4417" s="275"/>
      <c r="W4417" s="274"/>
    </row>
    <row r="4418" spans="13:23" x14ac:dyDescent="0.2">
      <c r="M4418" s="275"/>
      <c r="N4418" s="275"/>
      <c r="S4418" s="274"/>
      <c r="T4418" s="275"/>
      <c r="U4418" s="275"/>
      <c r="V4418" s="275"/>
      <c r="W4418" s="274"/>
    </row>
    <row r="4419" spans="13:23" x14ac:dyDescent="0.2">
      <c r="M4419" s="275"/>
      <c r="N4419" s="275"/>
      <c r="S4419" s="274"/>
      <c r="T4419" s="275"/>
      <c r="U4419" s="275"/>
      <c r="V4419" s="275"/>
      <c r="W4419" s="274"/>
    </row>
    <row r="4420" spans="13:23" x14ac:dyDescent="0.2">
      <c r="M4420" s="275"/>
      <c r="N4420" s="275"/>
      <c r="S4420" s="274"/>
      <c r="T4420" s="275"/>
      <c r="U4420" s="275"/>
      <c r="V4420" s="275"/>
      <c r="W4420" s="274"/>
    </row>
    <row r="4421" spans="13:23" x14ac:dyDescent="0.2">
      <c r="M4421" s="275"/>
      <c r="N4421" s="275"/>
      <c r="S4421" s="274"/>
      <c r="T4421" s="275"/>
      <c r="U4421" s="275"/>
      <c r="V4421" s="275"/>
      <c r="W4421" s="274"/>
    </row>
    <row r="4422" spans="13:23" x14ac:dyDescent="0.2">
      <c r="M4422" s="275"/>
      <c r="N4422" s="275"/>
      <c r="S4422" s="274"/>
      <c r="T4422" s="275"/>
      <c r="U4422" s="275"/>
      <c r="V4422" s="275"/>
      <c r="W4422" s="274"/>
    </row>
    <row r="4423" spans="13:23" x14ac:dyDescent="0.2">
      <c r="M4423" s="275"/>
      <c r="N4423" s="275"/>
      <c r="S4423" s="274"/>
      <c r="T4423" s="275"/>
      <c r="U4423" s="275"/>
      <c r="V4423" s="275"/>
      <c r="W4423" s="274"/>
    </row>
    <row r="4424" spans="13:23" x14ac:dyDescent="0.2">
      <c r="M4424" s="275"/>
      <c r="N4424" s="275"/>
      <c r="S4424" s="274"/>
      <c r="T4424" s="275"/>
      <c r="U4424" s="275"/>
      <c r="V4424" s="275"/>
      <c r="W4424" s="274"/>
    </row>
    <row r="4425" spans="13:23" x14ac:dyDescent="0.2">
      <c r="M4425" s="275"/>
      <c r="N4425" s="275"/>
      <c r="S4425" s="274"/>
      <c r="T4425" s="275"/>
      <c r="U4425" s="275"/>
      <c r="V4425" s="275"/>
      <c r="W4425" s="274"/>
    </row>
    <row r="4426" spans="13:23" x14ac:dyDescent="0.2">
      <c r="M4426" s="275"/>
      <c r="N4426" s="275"/>
      <c r="S4426" s="274"/>
      <c r="T4426" s="275"/>
      <c r="U4426" s="275"/>
      <c r="V4426" s="275"/>
      <c r="W4426" s="274"/>
    </row>
    <row r="4427" spans="13:23" x14ac:dyDescent="0.2">
      <c r="M4427" s="275"/>
      <c r="N4427" s="275"/>
      <c r="S4427" s="274"/>
      <c r="T4427" s="275"/>
      <c r="U4427" s="275"/>
      <c r="V4427" s="275"/>
      <c r="W4427" s="274"/>
    </row>
    <row r="4428" spans="13:23" x14ac:dyDescent="0.2">
      <c r="M4428" s="275"/>
      <c r="N4428" s="275"/>
      <c r="S4428" s="274"/>
      <c r="T4428" s="275"/>
      <c r="U4428" s="275"/>
      <c r="V4428" s="275"/>
      <c r="W4428" s="274"/>
    </row>
    <row r="4429" spans="13:23" x14ac:dyDescent="0.2">
      <c r="M4429" s="275"/>
      <c r="N4429" s="275"/>
      <c r="S4429" s="274"/>
      <c r="T4429" s="275"/>
      <c r="U4429" s="275"/>
      <c r="V4429" s="275"/>
      <c r="W4429" s="274"/>
    </row>
    <row r="4430" spans="13:23" x14ac:dyDescent="0.2">
      <c r="M4430" s="275"/>
      <c r="N4430" s="275"/>
      <c r="S4430" s="274"/>
      <c r="T4430" s="275"/>
      <c r="U4430" s="275"/>
      <c r="V4430" s="275"/>
      <c r="W4430" s="274"/>
    </row>
    <row r="4431" spans="13:23" x14ac:dyDescent="0.2">
      <c r="M4431" s="275"/>
      <c r="N4431" s="275"/>
      <c r="S4431" s="274"/>
      <c r="T4431" s="275"/>
      <c r="U4431" s="275"/>
      <c r="V4431" s="275"/>
      <c r="W4431" s="274"/>
    </row>
    <row r="4432" spans="13:23" x14ac:dyDescent="0.2">
      <c r="M4432" s="275"/>
      <c r="N4432" s="275"/>
      <c r="S4432" s="274"/>
      <c r="T4432" s="275"/>
      <c r="U4432" s="275"/>
      <c r="V4432" s="275"/>
      <c r="W4432" s="274"/>
    </row>
    <row r="4433" spans="13:23" x14ac:dyDescent="0.2">
      <c r="M4433" s="275"/>
      <c r="N4433" s="275"/>
      <c r="S4433" s="274"/>
      <c r="T4433" s="275"/>
      <c r="U4433" s="275"/>
      <c r="V4433" s="275"/>
      <c r="W4433" s="274"/>
    </row>
    <row r="4434" spans="13:23" x14ac:dyDescent="0.2">
      <c r="M4434" s="275"/>
      <c r="N4434" s="275"/>
      <c r="S4434" s="274"/>
      <c r="T4434" s="275"/>
      <c r="U4434" s="275"/>
      <c r="V4434" s="275"/>
      <c r="W4434" s="274"/>
    </row>
    <row r="4435" spans="13:23" x14ac:dyDescent="0.2">
      <c r="M4435" s="275"/>
      <c r="N4435" s="275"/>
      <c r="S4435" s="274"/>
      <c r="T4435" s="275"/>
      <c r="U4435" s="275"/>
      <c r="V4435" s="275"/>
      <c r="W4435" s="274"/>
    </row>
    <row r="4436" spans="13:23" x14ac:dyDescent="0.2">
      <c r="M4436" s="275"/>
      <c r="N4436" s="275"/>
      <c r="S4436" s="274"/>
      <c r="T4436" s="275"/>
      <c r="U4436" s="275"/>
      <c r="V4436" s="275"/>
      <c r="W4436" s="274"/>
    </row>
    <row r="4437" spans="13:23" x14ac:dyDescent="0.2">
      <c r="M4437" s="275"/>
      <c r="N4437" s="275"/>
      <c r="S4437" s="274"/>
      <c r="T4437" s="275"/>
      <c r="U4437" s="275"/>
      <c r="V4437" s="275"/>
      <c r="W4437" s="274"/>
    </row>
    <row r="4438" spans="13:23" x14ac:dyDescent="0.2">
      <c r="M4438" s="275"/>
      <c r="N4438" s="275"/>
      <c r="S4438" s="274"/>
      <c r="T4438" s="275"/>
      <c r="U4438" s="275"/>
      <c r="V4438" s="275"/>
      <c r="W4438" s="274"/>
    </row>
    <row r="4439" spans="13:23" x14ac:dyDescent="0.2">
      <c r="M4439" s="275"/>
      <c r="N4439" s="275"/>
      <c r="S4439" s="274"/>
      <c r="T4439" s="275"/>
      <c r="U4439" s="275"/>
      <c r="V4439" s="275"/>
      <c r="W4439" s="274"/>
    </row>
    <row r="4440" spans="13:23" x14ac:dyDescent="0.2">
      <c r="M4440" s="275"/>
      <c r="N4440" s="275"/>
      <c r="S4440" s="274"/>
      <c r="T4440" s="275"/>
      <c r="U4440" s="275"/>
      <c r="V4440" s="275"/>
      <c r="W4440" s="274"/>
    </row>
    <row r="4441" spans="13:23" x14ac:dyDescent="0.2">
      <c r="M4441" s="275"/>
      <c r="N4441" s="275"/>
      <c r="S4441" s="274"/>
      <c r="T4441" s="275"/>
      <c r="U4441" s="275"/>
      <c r="V4441" s="275"/>
      <c r="W4441" s="274"/>
    </row>
    <row r="4442" spans="13:23" x14ac:dyDescent="0.2">
      <c r="M4442" s="275"/>
      <c r="N4442" s="275"/>
      <c r="S4442" s="274"/>
      <c r="T4442" s="275"/>
      <c r="U4442" s="275"/>
      <c r="V4442" s="275"/>
      <c r="W4442" s="274"/>
    </row>
    <row r="4443" spans="13:23" x14ac:dyDescent="0.2">
      <c r="M4443" s="275"/>
      <c r="N4443" s="275"/>
      <c r="S4443" s="274"/>
      <c r="T4443" s="275"/>
      <c r="U4443" s="275"/>
      <c r="V4443" s="275"/>
      <c r="W4443" s="274"/>
    </row>
    <row r="4444" spans="13:23" x14ac:dyDescent="0.2">
      <c r="M4444" s="275"/>
      <c r="N4444" s="275"/>
      <c r="S4444" s="274"/>
      <c r="T4444" s="275"/>
      <c r="U4444" s="275"/>
      <c r="V4444" s="275"/>
      <c r="W4444" s="274"/>
    </row>
    <row r="4445" spans="13:23" x14ac:dyDescent="0.2">
      <c r="M4445" s="275"/>
      <c r="N4445" s="275"/>
      <c r="S4445" s="274"/>
      <c r="T4445" s="275"/>
      <c r="U4445" s="275"/>
      <c r="V4445" s="275"/>
      <c r="W4445" s="274"/>
    </row>
    <row r="4446" spans="13:23" x14ac:dyDescent="0.2">
      <c r="M4446" s="275"/>
      <c r="N4446" s="275"/>
      <c r="S4446" s="274"/>
      <c r="T4446" s="275"/>
      <c r="U4446" s="275"/>
      <c r="V4446" s="275"/>
      <c r="W4446" s="274"/>
    </row>
    <row r="4447" spans="13:23" x14ac:dyDescent="0.2">
      <c r="M4447" s="275"/>
      <c r="N4447" s="275"/>
      <c r="S4447" s="274"/>
      <c r="T4447" s="275"/>
      <c r="U4447" s="275"/>
      <c r="V4447" s="275"/>
      <c r="W4447" s="274"/>
    </row>
    <row r="4448" spans="13:23" x14ac:dyDescent="0.2">
      <c r="M4448" s="275"/>
      <c r="N4448" s="275"/>
      <c r="S4448" s="274"/>
      <c r="T4448" s="275"/>
      <c r="U4448" s="275"/>
      <c r="V4448" s="275"/>
      <c r="W4448" s="274"/>
    </row>
    <row r="4449" spans="13:23" x14ac:dyDescent="0.2">
      <c r="M4449" s="275"/>
      <c r="N4449" s="275"/>
      <c r="S4449" s="274"/>
      <c r="T4449" s="275"/>
      <c r="U4449" s="275"/>
      <c r="V4449" s="275"/>
      <c r="W4449" s="274"/>
    </row>
    <row r="4450" spans="13:23" x14ac:dyDescent="0.2">
      <c r="M4450" s="275"/>
      <c r="N4450" s="275"/>
      <c r="S4450" s="274"/>
      <c r="T4450" s="275"/>
      <c r="U4450" s="275"/>
      <c r="V4450" s="275"/>
      <c r="W4450" s="274"/>
    </row>
    <row r="4451" spans="13:23" x14ac:dyDescent="0.2">
      <c r="M4451" s="275"/>
      <c r="N4451" s="275"/>
      <c r="S4451" s="274"/>
      <c r="T4451" s="275"/>
      <c r="U4451" s="275"/>
      <c r="V4451" s="275"/>
      <c r="W4451" s="274"/>
    </row>
    <row r="4452" spans="13:23" x14ac:dyDescent="0.2">
      <c r="M4452" s="275"/>
      <c r="N4452" s="275"/>
      <c r="S4452" s="274"/>
      <c r="T4452" s="275"/>
      <c r="U4452" s="275"/>
      <c r="V4452" s="275"/>
      <c r="W4452" s="274"/>
    </row>
    <row r="4453" spans="13:23" x14ac:dyDescent="0.2">
      <c r="M4453" s="275"/>
      <c r="N4453" s="275"/>
      <c r="S4453" s="274"/>
      <c r="T4453" s="275"/>
      <c r="U4453" s="275"/>
      <c r="V4453" s="275"/>
      <c r="W4453" s="274"/>
    </row>
    <row r="4454" spans="13:23" x14ac:dyDescent="0.2">
      <c r="M4454" s="275"/>
      <c r="N4454" s="275"/>
      <c r="S4454" s="274"/>
      <c r="T4454" s="275"/>
      <c r="U4454" s="275"/>
      <c r="V4454" s="275"/>
      <c r="W4454" s="274"/>
    </row>
    <row r="4455" spans="13:23" x14ac:dyDescent="0.2">
      <c r="M4455" s="275"/>
      <c r="N4455" s="275"/>
      <c r="S4455" s="274"/>
      <c r="T4455" s="275"/>
      <c r="U4455" s="275"/>
      <c r="V4455" s="275"/>
      <c r="W4455" s="274"/>
    </row>
    <row r="4456" spans="13:23" x14ac:dyDescent="0.2">
      <c r="M4456" s="275"/>
      <c r="N4456" s="275"/>
      <c r="S4456" s="274"/>
      <c r="T4456" s="275"/>
      <c r="U4456" s="275"/>
      <c r="V4456" s="275"/>
      <c r="W4456" s="274"/>
    </row>
    <row r="4457" spans="13:23" x14ac:dyDescent="0.2">
      <c r="M4457" s="275"/>
      <c r="N4457" s="275"/>
      <c r="S4457" s="274"/>
      <c r="T4457" s="275"/>
      <c r="U4457" s="275"/>
      <c r="V4457" s="275"/>
      <c r="W4457" s="274"/>
    </row>
    <row r="4458" spans="13:23" x14ac:dyDescent="0.2">
      <c r="M4458" s="275"/>
      <c r="N4458" s="275"/>
      <c r="S4458" s="274"/>
      <c r="T4458" s="275"/>
      <c r="U4458" s="275"/>
      <c r="V4458" s="275"/>
      <c r="W4458" s="274"/>
    </row>
    <row r="4459" spans="13:23" x14ac:dyDescent="0.2">
      <c r="M4459" s="275"/>
      <c r="N4459" s="275"/>
      <c r="S4459" s="274"/>
      <c r="T4459" s="275"/>
      <c r="U4459" s="275"/>
      <c r="V4459" s="275"/>
      <c r="W4459" s="274"/>
    </row>
    <row r="4460" spans="13:23" x14ac:dyDescent="0.2">
      <c r="M4460" s="275"/>
      <c r="N4460" s="275"/>
      <c r="S4460" s="274"/>
      <c r="T4460" s="275"/>
      <c r="U4460" s="275"/>
      <c r="V4460" s="275"/>
      <c r="W4460" s="274"/>
    </row>
    <row r="4461" spans="13:23" x14ac:dyDescent="0.2">
      <c r="M4461" s="275"/>
      <c r="N4461" s="275"/>
      <c r="S4461" s="274"/>
      <c r="T4461" s="275"/>
      <c r="U4461" s="275"/>
      <c r="V4461" s="275"/>
      <c r="W4461" s="274"/>
    </row>
    <row r="4462" spans="13:23" x14ac:dyDescent="0.2">
      <c r="M4462" s="275"/>
      <c r="N4462" s="275"/>
      <c r="S4462" s="274"/>
      <c r="T4462" s="275"/>
      <c r="U4462" s="275"/>
      <c r="V4462" s="275"/>
      <c r="W4462" s="274"/>
    </row>
    <row r="4463" spans="13:23" x14ac:dyDescent="0.2">
      <c r="M4463" s="275"/>
      <c r="N4463" s="275"/>
      <c r="S4463" s="274"/>
      <c r="T4463" s="275"/>
      <c r="U4463" s="275"/>
      <c r="V4463" s="275"/>
      <c r="W4463" s="274"/>
    </row>
    <row r="4464" spans="13:23" x14ac:dyDescent="0.2">
      <c r="M4464" s="275"/>
      <c r="N4464" s="275"/>
      <c r="S4464" s="274"/>
      <c r="T4464" s="275"/>
      <c r="U4464" s="275"/>
      <c r="V4464" s="275"/>
      <c r="W4464" s="274"/>
    </row>
    <row r="4465" spans="13:23" x14ac:dyDescent="0.2">
      <c r="M4465" s="275"/>
      <c r="N4465" s="275"/>
      <c r="S4465" s="274"/>
      <c r="T4465" s="275"/>
      <c r="U4465" s="275"/>
      <c r="V4465" s="275"/>
      <c r="W4465" s="274"/>
    </row>
    <row r="4466" spans="13:23" x14ac:dyDescent="0.2">
      <c r="M4466" s="275"/>
      <c r="N4466" s="275"/>
      <c r="S4466" s="274"/>
      <c r="T4466" s="275"/>
      <c r="U4466" s="275"/>
      <c r="V4466" s="275"/>
      <c r="W4466" s="274"/>
    </row>
    <row r="4467" spans="13:23" x14ac:dyDescent="0.2">
      <c r="M4467" s="275"/>
      <c r="N4467" s="275"/>
      <c r="S4467" s="274"/>
      <c r="T4467" s="275"/>
      <c r="U4467" s="275"/>
      <c r="V4467" s="275"/>
      <c r="W4467" s="274"/>
    </row>
    <row r="4468" spans="13:23" x14ac:dyDescent="0.2">
      <c r="M4468" s="275"/>
      <c r="N4468" s="275"/>
      <c r="S4468" s="274"/>
      <c r="T4468" s="275"/>
      <c r="U4468" s="275"/>
      <c r="V4468" s="275"/>
      <c r="W4468" s="274"/>
    </row>
    <row r="4469" spans="13:23" x14ac:dyDescent="0.2">
      <c r="M4469" s="275"/>
      <c r="N4469" s="275"/>
      <c r="S4469" s="274"/>
      <c r="T4469" s="275"/>
      <c r="U4469" s="275"/>
      <c r="V4469" s="275"/>
      <c r="W4469" s="274"/>
    </row>
    <row r="4470" spans="13:23" x14ac:dyDescent="0.2">
      <c r="M4470" s="275"/>
      <c r="N4470" s="275"/>
      <c r="S4470" s="274"/>
      <c r="T4470" s="275"/>
      <c r="U4470" s="275"/>
      <c r="V4470" s="275"/>
      <c r="W4470" s="274"/>
    </row>
    <row r="4471" spans="13:23" x14ac:dyDescent="0.2">
      <c r="M4471" s="275"/>
      <c r="N4471" s="275"/>
      <c r="S4471" s="274"/>
      <c r="T4471" s="275"/>
      <c r="U4471" s="275"/>
      <c r="V4471" s="275"/>
      <c r="W4471" s="274"/>
    </row>
    <row r="4472" spans="13:23" x14ac:dyDescent="0.2">
      <c r="M4472" s="275"/>
      <c r="N4472" s="275"/>
      <c r="S4472" s="274"/>
      <c r="T4472" s="275"/>
      <c r="U4472" s="275"/>
      <c r="V4472" s="275"/>
      <c r="W4472" s="274"/>
    </row>
    <row r="4473" spans="13:23" x14ac:dyDescent="0.2">
      <c r="M4473" s="275"/>
      <c r="N4473" s="275"/>
      <c r="S4473" s="274"/>
      <c r="T4473" s="275"/>
      <c r="U4473" s="275"/>
      <c r="V4473" s="275"/>
      <c r="W4473" s="274"/>
    </row>
    <row r="4474" spans="13:23" x14ac:dyDescent="0.2">
      <c r="M4474" s="275"/>
      <c r="N4474" s="275"/>
      <c r="S4474" s="274"/>
      <c r="T4474" s="275"/>
      <c r="U4474" s="275"/>
      <c r="V4474" s="275"/>
      <c r="W4474" s="274"/>
    </row>
    <row r="4475" spans="13:23" x14ac:dyDescent="0.2">
      <c r="M4475" s="275"/>
      <c r="N4475" s="275"/>
      <c r="S4475" s="274"/>
      <c r="T4475" s="275"/>
      <c r="U4475" s="275"/>
      <c r="V4475" s="275"/>
      <c r="W4475" s="274"/>
    </row>
    <row r="4476" spans="13:23" x14ac:dyDescent="0.2">
      <c r="M4476" s="275"/>
      <c r="N4476" s="275"/>
      <c r="S4476" s="274"/>
      <c r="T4476" s="275"/>
      <c r="U4476" s="275"/>
      <c r="V4476" s="275"/>
      <c r="W4476" s="274"/>
    </row>
    <row r="4477" spans="13:23" x14ac:dyDescent="0.2">
      <c r="M4477" s="275"/>
      <c r="N4477" s="275"/>
      <c r="S4477" s="274"/>
      <c r="T4477" s="275"/>
      <c r="U4477" s="275"/>
      <c r="V4477" s="275"/>
      <c r="W4477" s="274"/>
    </row>
    <row r="4478" spans="13:23" x14ac:dyDescent="0.2">
      <c r="M4478" s="275"/>
      <c r="N4478" s="275"/>
      <c r="S4478" s="274"/>
      <c r="T4478" s="275"/>
      <c r="U4478" s="275"/>
      <c r="V4478" s="275"/>
      <c r="W4478" s="274"/>
    </row>
    <row r="4479" spans="13:23" x14ac:dyDescent="0.2">
      <c r="M4479" s="275"/>
      <c r="N4479" s="275"/>
      <c r="S4479" s="274"/>
      <c r="T4479" s="275"/>
      <c r="U4479" s="275"/>
      <c r="V4479" s="275"/>
      <c r="W4479" s="274"/>
    </row>
    <row r="4480" spans="13:23" x14ac:dyDescent="0.2">
      <c r="M4480" s="275"/>
      <c r="N4480" s="275"/>
      <c r="S4480" s="274"/>
      <c r="T4480" s="275"/>
      <c r="U4480" s="275"/>
      <c r="V4480" s="275"/>
      <c r="W4480" s="274"/>
    </row>
    <row r="4481" spans="13:23" x14ac:dyDescent="0.2">
      <c r="M4481" s="275"/>
      <c r="N4481" s="275"/>
      <c r="S4481" s="274"/>
      <c r="T4481" s="275"/>
      <c r="U4481" s="275"/>
      <c r="V4481" s="275"/>
      <c r="W4481" s="274"/>
    </row>
    <row r="4482" spans="13:23" x14ac:dyDescent="0.2">
      <c r="M4482" s="275"/>
      <c r="N4482" s="275"/>
      <c r="S4482" s="274"/>
      <c r="T4482" s="275"/>
      <c r="U4482" s="275"/>
      <c r="V4482" s="275"/>
      <c r="W4482" s="274"/>
    </row>
    <row r="4483" spans="13:23" x14ac:dyDescent="0.2">
      <c r="M4483" s="275"/>
      <c r="N4483" s="275"/>
      <c r="S4483" s="274"/>
      <c r="T4483" s="275"/>
      <c r="U4483" s="275"/>
      <c r="V4483" s="275"/>
      <c r="W4483" s="274"/>
    </row>
    <row r="4484" spans="13:23" x14ac:dyDescent="0.2">
      <c r="M4484" s="275"/>
      <c r="N4484" s="275"/>
      <c r="S4484" s="274"/>
      <c r="T4484" s="275"/>
      <c r="U4484" s="275"/>
      <c r="V4484" s="275"/>
      <c r="W4484" s="274"/>
    </row>
    <row r="4485" spans="13:23" x14ac:dyDescent="0.2">
      <c r="M4485" s="275"/>
      <c r="N4485" s="275"/>
      <c r="S4485" s="274"/>
      <c r="T4485" s="275"/>
      <c r="U4485" s="275"/>
      <c r="V4485" s="275"/>
      <c r="W4485" s="274"/>
    </row>
    <row r="4486" spans="13:23" x14ac:dyDescent="0.2">
      <c r="M4486" s="275"/>
      <c r="N4486" s="275"/>
      <c r="S4486" s="274"/>
      <c r="T4486" s="275"/>
      <c r="U4486" s="275"/>
      <c r="V4486" s="275"/>
      <c r="W4486" s="274"/>
    </row>
    <row r="4487" spans="13:23" x14ac:dyDescent="0.2">
      <c r="M4487" s="275"/>
      <c r="N4487" s="275"/>
      <c r="S4487" s="274"/>
      <c r="T4487" s="275"/>
      <c r="U4487" s="275"/>
      <c r="V4487" s="275"/>
      <c r="W4487" s="274"/>
    </row>
    <row r="4488" spans="13:23" x14ac:dyDescent="0.2">
      <c r="M4488" s="275"/>
      <c r="N4488" s="275"/>
      <c r="S4488" s="274"/>
      <c r="T4488" s="275"/>
      <c r="U4488" s="275"/>
      <c r="V4488" s="275"/>
      <c r="W4488" s="274"/>
    </row>
    <row r="4489" spans="13:23" x14ac:dyDescent="0.2">
      <c r="M4489" s="275"/>
      <c r="N4489" s="275"/>
      <c r="S4489" s="274"/>
      <c r="T4489" s="275"/>
      <c r="U4489" s="275"/>
      <c r="V4489" s="275"/>
      <c r="W4489" s="274"/>
    </row>
    <row r="4490" spans="13:23" x14ac:dyDescent="0.2">
      <c r="M4490" s="275"/>
      <c r="N4490" s="275"/>
      <c r="S4490" s="274"/>
      <c r="T4490" s="275"/>
      <c r="U4490" s="275"/>
      <c r="V4490" s="275"/>
      <c r="W4490" s="274"/>
    </row>
    <row r="4491" spans="13:23" x14ac:dyDescent="0.2">
      <c r="M4491" s="275"/>
      <c r="N4491" s="275"/>
      <c r="S4491" s="274"/>
      <c r="T4491" s="275"/>
      <c r="U4491" s="275"/>
      <c r="V4491" s="275"/>
      <c r="W4491" s="274"/>
    </row>
    <row r="4492" spans="13:23" x14ac:dyDescent="0.2">
      <c r="M4492" s="275"/>
      <c r="N4492" s="275"/>
      <c r="S4492" s="274"/>
      <c r="T4492" s="275"/>
      <c r="U4492" s="275"/>
      <c r="V4492" s="275"/>
      <c r="W4492" s="274"/>
    </row>
    <row r="4493" spans="13:23" x14ac:dyDescent="0.2">
      <c r="M4493" s="275"/>
      <c r="N4493" s="275"/>
      <c r="S4493" s="274"/>
      <c r="T4493" s="275"/>
      <c r="U4493" s="275"/>
      <c r="V4493" s="275"/>
      <c r="W4493" s="274"/>
    </row>
    <row r="4494" spans="13:23" x14ac:dyDescent="0.2">
      <c r="M4494" s="275"/>
      <c r="N4494" s="275"/>
      <c r="S4494" s="274"/>
      <c r="T4494" s="275"/>
      <c r="U4494" s="275"/>
      <c r="V4494" s="275"/>
      <c r="W4494" s="274"/>
    </row>
    <row r="4495" spans="13:23" x14ac:dyDescent="0.2">
      <c r="M4495" s="275"/>
      <c r="N4495" s="275"/>
      <c r="S4495" s="274"/>
      <c r="T4495" s="275"/>
      <c r="U4495" s="275"/>
      <c r="V4495" s="275"/>
      <c r="W4495" s="274"/>
    </row>
    <row r="4496" spans="13:23" x14ac:dyDescent="0.2">
      <c r="M4496" s="275"/>
      <c r="N4496" s="275"/>
      <c r="S4496" s="274"/>
      <c r="T4496" s="275"/>
      <c r="U4496" s="275"/>
      <c r="V4496" s="275"/>
      <c r="W4496" s="274"/>
    </row>
    <row r="4497" spans="13:23" x14ac:dyDescent="0.2">
      <c r="M4497" s="275"/>
      <c r="N4497" s="275"/>
      <c r="S4497" s="274"/>
      <c r="T4497" s="275"/>
      <c r="U4497" s="275"/>
      <c r="V4497" s="275"/>
      <c r="W4497" s="274"/>
    </row>
    <row r="4498" spans="13:23" x14ac:dyDescent="0.2">
      <c r="M4498" s="275"/>
      <c r="N4498" s="275"/>
      <c r="S4498" s="274"/>
      <c r="T4498" s="275"/>
      <c r="U4498" s="275"/>
      <c r="V4498" s="275"/>
      <c r="W4498" s="274"/>
    </row>
    <row r="4499" spans="13:23" x14ac:dyDescent="0.2">
      <c r="M4499" s="275"/>
      <c r="N4499" s="275"/>
      <c r="S4499" s="274"/>
      <c r="T4499" s="275"/>
      <c r="U4499" s="275"/>
      <c r="V4499" s="275"/>
      <c r="W4499" s="274"/>
    </row>
    <row r="4500" spans="13:23" x14ac:dyDescent="0.2">
      <c r="M4500" s="275"/>
      <c r="N4500" s="275"/>
      <c r="S4500" s="274"/>
      <c r="T4500" s="275"/>
      <c r="U4500" s="275"/>
      <c r="V4500" s="275"/>
      <c r="W4500" s="274"/>
    </row>
    <row r="4501" spans="13:23" x14ac:dyDescent="0.2">
      <c r="M4501" s="275"/>
      <c r="N4501" s="275"/>
      <c r="S4501" s="274"/>
      <c r="T4501" s="275"/>
      <c r="U4501" s="275"/>
      <c r="V4501" s="275"/>
      <c r="W4501" s="274"/>
    </row>
    <row r="4502" spans="13:23" x14ac:dyDescent="0.2">
      <c r="M4502" s="275"/>
      <c r="N4502" s="275"/>
      <c r="S4502" s="274"/>
      <c r="T4502" s="275"/>
      <c r="U4502" s="275"/>
      <c r="V4502" s="275"/>
      <c r="W4502" s="274"/>
    </row>
    <row r="4503" spans="13:23" x14ac:dyDescent="0.2">
      <c r="M4503" s="275"/>
      <c r="N4503" s="275"/>
      <c r="S4503" s="274"/>
      <c r="T4503" s="275"/>
      <c r="U4503" s="275"/>
      <c r="V4503" s="275"/>
      <c r="W4503" s="274"/>
    </row>
    <row r="4504" spans="13:23" x14ac:dyDescent="0.2">
      <c r="M4504" s="275"/>
      <c r="N4504" s="275"/>
      <c r="S4504" s="274"/>
      <c r="T4504" s="275"/>
      <c r="U4504" s="275"/>
      <c r="V4504" s="275"/>
      <c r="W4504" s="274"/>
    </row>
    <row r="4505" spans="13:23" x14ac:dyDescent="0.2">
      <c r="M4505" s="275"/>
      <c r="N4505" s="275"/>
      <c r="S4505" s="274"/>
      <c r="T4505" s="275"/>
      <c r="U4505" s="275"/>
      <c r="V4505" s="275"/>
      <c r="W4505" s="274"/>
    </row>
    <row r="4506" spans="13:23" x14ac:dyDescent="0.2">
      <c r="M4506" s="275"/>
      <c r="N4506" s="275"/>
      <c r="S4506" s="274"/>
      <c r="T4506" s="275"/>
      <c r="U4506" s="275"/>
      <c r="V4506" s="275"/>
      <c r="W4506" s="274"/>
    </row>
    <row r="4507" spans="13:23" x14ac:dyDescent="0.2">
      <c r="M4507" s="275"/>
      <c r="N4507" s="275"/>
      <c r="S4507" s="274"/>
      <c r="T4507" s="275"/>
      <c r="U4507" s="275"/>
      <c r="V4507" s="275"/>
      <c r="W4507" s="274"/>
    </row>
    <row r="4508" spans="13:23" x14ac:dyDescent="0.2">
      <c r="M4508" s="275"/>
      <c r="N4508" s="275"/>
      <c r="S4508" s="274"/>
      <c r="T4508" s="275"/>
      <c r="U4508" s="275"/>
      <c r="V4508" s="275"/>
      <c r="W4508" s="274"/>
    </row>
    <row r="4509" spans="13:23" x14ac:dyDescent="0.2">
      <c r="M4509" s="275"/>
      <c r="N4509" s="275"/>
      <c r="S4509" s="274"/>
      <c r="T4509" s="275"/>
      <c r="U4509" s="275"/>
      <c r="V4509" s="275"/>
      <c r="W4509" s="274"/>
    </row>
    <row r="4510" spans="13:23" x14ac:dyDescent="0.2">
      <c r="M4510" s="275"/>
      <c r="N4510" s="275"/>
      <c r="S4510" s="274"/>
      <c r="T4510" s="275"/>
      <c r="U4510" s="275"/>
      <c r="V4510" s="275"/>
      <c r="W4510" s="274"/>
    </row>
    <row r="4511" spans="13:23" x14ac:dyDescent="0.2">
      <c r="M4511" s="275"/>
      <c r="N4511" s="275"/>
      <c r="S4511" s="274"/>
      <c r="T4511" s="275"/>
      <c r="U4511" s="275"/>
      <c r="V4511" s="275"/>
      <c r="W4511" s="274"/>
    </row>
    <row r="4512" spans="13:23" x14ac:dyDescent="0.2">
      <c r="M4512" s="275"/>
      <c r="N4512" s="275"/>
      <c r="S4512" s="274"/>
      <c r="T4512" s="275"/>
      <c r="U4512" s="275"/>
      <c r="V4512" s="275"/>
      <c r="W4512" s="274"/>
    </row>
    <row r="4513" spans="13:23" x14ac:dyDescent="0.2">
      <c r="M4513" s="275"/>
      <c r="N4513" s="275"/>
      <c r="S4513" s="274"/>
      <c r="T4513" s="275"/>
      <c r="U4513" s="275"/>
      <c r="V4513" s="275"/>
      <c r="W4513" s="274"/>
    </row>
    <row r="4514" spans="13:23" x14ac:dyDescent="0.2">
      <c r="M4514" s="275"/>
      <c r="N4514" s="275"/>
      <c r="S4514" s="274"/>
      <c r="T4514" s="275"/>
      <c r="U4514" s="275"/>
      <c r="V4514" s="275"/>
      <c r="W4514" s="274"/>
    </row>
    <row r="4515" spans="13:23" x14ac:dyDescent="0.2">
      <c r="M4515" s="275"/>
      <c r="N4515" s="275"/>
      <c r="S4515" s="274"/>
      <c r="T4515" s="275"/>
      <c r="U4515" s="275"/>
      <c r="V4515" s="275"/>
      <c r="W4515" s="274"/>
    </row>
    <row r="4516" spans="13:23" x14ac:dyDescent="0.2">
      <c r="M4516" s="275"/>
      <c r="N4516" s="275"/>
      <c r="S4516" s="274"/>
      <c r="T4516" s="275"/>
      <c r="U4516" s="275"/>
      <c r="V4516" s="275"/>
      <c r="W4516" s="274"/>
    </row>
    <row r="4517" spans="13:23" x14ac:dyDescent="0.2">
      <c r="M4517" s="275"/>
      <c r="N4517" s="275"/>
      <c r="S4517" s="274"/>
      <c r="T4517" s="275"/>
      <c r="U4517" s="275"/>
      <c r="V4517" s="275"/>
      <c r="W4517" s="274"/>
    </row>
    <row r="4518" spans="13:23" x14ac:dyDescent="0.2">
      <c r="M4518" s="275"/>
      <c r="N4518" s="275"/>
      <c r="S4518" s="274"/>
      <c r="T4518" s="275"/>
      <c r="U4518" s="275"/>
      <c r="V4518" s="275"/>
      <c r="W4518" s="274"/>
    </row>
    <row r="4519" spans="13:23" x14ac:dyDescent="0.2">
      <c r="M4519" s="275"/>
      <c r="N4519" s="275"/>
      <c r="S4519" s="274"/>
      <c r="T4519" s="275"/>
      <c r="U4519" s="275"/>
      <c r="V4519" s="275"/>
      <c r="W4519" s="274"/>
    </row>
    <row r="4520" spans="13:23" x14ac:dyDescent="0.2">
      <c r="M4520" s="275"/>
      <c r="N4520" s="275"/>
      <c r="S4520" s="274"/>
      <c r="T4520" s="275"/>
      <c r="U4520" s="275"/>
      <c r="V4520" s="275"/>
      <c r="W4520" s="274"/>
    </row>
    <row r="4521" spans="13:23" x14ac:dyDescent="0.2">
      <c r="M4521" s="275"/>
      <c r="N4521" s="275"/>
      <c r="S4521" s="274"/>
      <c r="T4521" s="275"/>
      <c r="U4521" s="275"/>
      <c r="V4521" s="275"/>
      <c r="W4521" s="274"/>
    </row>
    <row r="4522" spans="13:23" x14ac:dyDescent="0.2">
      <c r="M4522" s="275"/>
      <c r="N4522" s="275"/>
      <c r="S4522" s="274"/>
      <c r="T4522" s="275"/>
      <c r="U4522" s="275"/>
      <c r="V4522" s="275"/>
      <c r="W4522" s="274"/>
    </row>
    <row r="4523" spans="13:23" x14ac:dyDescent="0.2">
      <c r="M4523" s="275"/>
      <c r="N4523" s="275"/>
      <c r="S4523" s="274"/>
      <c r="T4523" s="275"/>
      <c r="U4523" s="275"/>
      <c r="V4523" s="275"/>
      <c r="W4523" s="274"/>
    </row>
    <row r="4524" spans="13:23" x14ac:dyDescent="0.2">
      <c r="M4524" s="275"/>
      <c r="N4524" s="275"/>
      <c r="S4524" s="274"/>
      <c r="T4524" s="275"/>
      <c r="U4524" s="275"/>
      <c r="V4524" s="275"/>
      <c r="W4524" s="274"/>
    </row>
    <row r="4525" spans="13:23" x14ac:dyDescent="0.2">
      <c r="M4525" s="275"/>
      <c r="N4525" s="275"/>
      <c r="S4525" s="274"/>
      <c r="T4525" s="275"/>
      <c r="U4525" s="275"/>
      <c r="V4525" s="275"/>
      <c r="W4525" s="274"/>
    </row>
    <row r="4526" spans="13:23" x14ac:dyDescent="0.2">
      <c r="M4526" s="275"/>
      <c r="N4526" s="275"/>
      <c r="S4526" s="274"/>
      <c r="T4526" s="275"/>
      <c r="U4526" s="275"/>
      <c r="V4526" s="275"/>
      <c r="W4526" s="274"/>
    </row>
    <row r="4527" spans="13:23" x14ac:dyDescent="0.2">
      <c r="M4527" s="275"/>
      <c r="N4527" s="275"/>
      <c r="S4527" s="274"/>
      <c r="T4527" s="275"/>
      <c r="U4527" s="275"/>
      <c r="V4527" s="275"/>
      <c r="W4527" s="274"/>
    </row>
    <row r="4528" spans="13:23" x14ac:dyDescent="0.2">
      <c r="M4528" s="275"/>
      <c r="N4528" s="275"/>
      <c r="S4528" s="274"/>
      <c r="T4528" s="275"/>
      <c r="U4528" s="275"/>
      <c r="V4528" s="275"/>
      <c r="W4528" s="274"/>
    </row>
    <row r="4529" spans="13:23" x14ac:dyDescent="0.2">
      <c r="M4529" s="275"/>
      <c r="N4529" s="275"/>
      <c r="S4529" s="274"/>
      <c r="T4529" s="275"/>
      <c r="U4529" s="275"/>
      <c r="V4529" s="275"/>
      <c r="W4529" s="274"/>
    </row>
    <row r="4530" spans="13:23" x14ac:dyDescent="0.2">
      <c r="M4530" s="275"/>
      <c r="N4530" s="275"/>
      <c r="S4530" s="274"/>
      <c r="T4530" s="275"/>
      <c r="U4530" s="275"/>
      <c r="V4530" s="275"/>
      <c r="W4530" s="274"/>
    </row>
    <row r="4531" spans="13:23" x14ac:dyDescent="0.2">
      <c r="M4531" s="275"/>
      <c r="N4531" s="275"/>
      <c r="S4531" s="274"/>
      <c r="T4531" s="275"/>
      <c r="U4531" s="275"/>
      <c r="V4531" s="275"/>
      <c r="W4531" s="274"/>
    </row>
    <row r="4532" spans="13:23" x14ac:dyDescent="0.2">
      <c r="M4532" s="275"/>
      <c r="N4532" s="275"/>
      <c r="S4532" s="274"/>
      <c r="T4532" s="275"/>
      <c r="U4532" s="275"/>
      <c r="V4532" s="275"/>
      <c r="W4532" s="274"/>
    </row>
    <row r="4533" spans="13:23" x14ac:dyDescent="0.2">
      <c r="M4533" s="275"/>
      <c r="N4533" s="275"/>
      <c r="S4533" s="274"/>
      <c r="T4533" s="275"/>
      <c r="U4533" s="275"/>
      <c r="V4533" s="275"/>
      <c r="W4533" s="274"/>
    </row>
    <row r="4534" spans="13:23" x14ac:dyDescent="0.2">
      <c r="M4534" s="275"/>
      <c r="N4534" s="275"/>
      <c r="S4534" s="274"/>
      <c r="T4534" s="275"/>
      <c r="U4534" s="275"/>
      <c r="V4534" s="275"/>
      <c r="W4534" s="274"/>
    </row>
    <row r="4535" spans="13:23" x14ac:dyDescent="0.2">
      <c r="M4535" s="275"/>
      <c r="N4535" s="275"/>
      <c r="S4535" s="274"/>
      <c r="T4535" s="275"/>
      <c r="U4535" s="275"/>
      <c r="V4535" s="275"/>
      <c r="W4535" s="274"/>
    </row>
    <row r="4536" spans="13:23" x14ac:dyDescent="0.2">
      <c r="M4536" s="275"/>
      <c r="N4536" s="275"/>
      <c r="S4536" s="274"/>
      <c r="T4536" s="275"/>
      <c r="U4536" s="275"/>
      <c r="V4536" s="275"/>
      <c r="W4536" s="274"/>
    </row>
    <row r="4537" spans="13:23" x14ac:dyDescent="0.2">
      <c r="M4537" s="275"/>
      <c r="N4537" s="275"/>
      <c r="S4537" s="274"/>
      <c r="T4537" s="275"/>
      <c r="U4537" s="275"/>
      <c r="V4537" s="275"/>
      <c r="W4537" s="274"/>
    </row>
    <row r="4538" spans="13:23" x14ac:dyDescent="0.2">
      <c r="M4538" s="275"/>
      <c r="N4538" s="275"/>
      <c r="S4538" s="274"/>
      <c r="T4538" s="275"/>
      <c r="U4538" s="275"/>
      <c r="V4538" s="275"/>
      <c r="W4538" s="274"/>
    </row>
    <row r="4539" spans="13:23" x14ac:dyDescent="0.2">
      <c r="M4539" s="275"/>
      <c r="N4539" s="275"/>
      <c r="S4539" s="274"/>
      <c r="T4539" s="275"/>
      <c r="U4539" s="275"/>
      <c r="V4539" s="275"/>
      <c r="W4539" s="274"/>
    </row>
    <row r="4540" spans="13:23" x14ac:dyDescent="0.2">
      <c r="M4540" s="275"/>
      <c r="N4540" s="275"/>
      <c r="S4540" s="274"/>
      <c r="T4540" s="275"/>
      <c r="U4540" s="275"/>
      <c r="V4540" s="275"/>
      <c r="W4540" s="274"/>
    </row>
    <row r="4541" spans="13:23" x14ac:dyDescent="0.2">
      <c r="M4541" s="275"/>
      <c r="N4541" s="275"/>
      <c r="S4541" s="274"/>
      <c r="T4541" s="275"/>
      <c r="U4541" s="275"/>
      <c r="V4541" s="275"/>
      <c r="W4541" s="274"/>
    </row>
    <row r="4542" spans="13:23" x14ac:dyDescent="0.2">
      <c r="M4542" s="275"/>
      <c r="N4542" s="275"/>
      <c r="S4542" s="274"/>
      <c r="T4542" s="275"/>
      <c r="U4542" s="275"/>
      <c r="V4542" s="275"/>
      <c r="W4542" s="274"/>
    </row>
    <row r="4543" spans="13:23" x14ac:dyDescent="0.2">
      <c r="M4543" s="275"/>
      <c r="N4543" s="275"/>
      <c r="S4543" s="274"/>
      <c r="T4543" s="275"/>
      <c r="U4543" s="275"/>
      <c r="V4543" s="275"/>
      <c r="W4543" s="274"/>
    </row>
    <row r="4544" spans="13:23" x14ac:dyDescent="0.2">
      <c r="M4544" s="275"/>
      <c r="N4544" s="275"/>
      <c r="S4544" s="274"/>
      <c r="T4544" s="275"/>
      <c r="U4544" s="275"/>
      <c r="V4544" s="275"/>
      <c r="W4544" s="274"/>
    </row>
    <row r="4545" spans="13:23" x14ac:dyDescent="0.2">
      <c r="M4545" s="275"/>
      <c r="N4545" s="275"/>
      <c r="S4545" s="274"/>
      <c r="T4545" s="275"/>
      <c r="U4545" s="275"/>
      <c r="V4545" s="275"/>
      <c r="W4545" s="274"/>
    </row>
    <row r="4546" spans="13:23" x14ac:dyDescent="0.2">
      <c r="M4546" s="275"/>
      <c r="N4546" s="275"/>
      <c r="S4546" s="274"/>
      <c r="T4546" s="275"/>
      <c r="U4546" s="275"/>
      <c r="V4546" s="275"/>
      <c r="W4546" s="274"/>
    </row>
    <row r="4547" spans="13:23" x14ac:dyDescent="0.2">
      <c r="M4547" s="275"/>
      <c r="N4547" s="275"/>
      <c r="S4547" s="274"/>
      <c r="T4547" s="275"/>
      <c r="U4547" s="275"/>
      <c r="V4547" s="275"/>
      <c r="W4547" s="274"/>
    </row>
    <row r="4548" spans="13:23" x14ac:dyDescent="0.2">
      <c r="M4548" s="275"/>
      <c r="N4548" s="275"/>
      <c r="S4548" s="274"/>
      <c r="T4548" s="275"/>
      <c r="U4548" s="275"/>
      <c r="V4548" s="275"/>
      <c r="W4548" s="274"/>
    </row>
    <row r="4549" spans="13:23" x14ac:dyDescent="0.2">
      <c r="M4549" s="275"/>
      <c r="N4549" s="275"/>
      <c r="S4549" s="274"/>
      <c r="T4549" s="275"/>
      <c r="U4549" s="275"/>
      <c r="V4549" s="275"/>
      <c r="W4549" s="274"/>
    </row>
    <row r="4550" spans="13:23" x14ac:dyDescent="0.2">
      <c r="M4550" s="275"/>
      <c r="N4550" s="275"/>
      <c r="S4550" s="274"/>
      <c r="T4550" s="275"/>
      <c r="U4550" s="275"/>
      <c r="V4550" s="275"/>
      <c r="W4550" s="274"/>
    </row>
    <row r="4551" spans="13:23" x14ac:dyDescent="0.2">
      <c r="M4551" s="275"/>
      <c r="N4551" s="275"/>
      <c r="S4551" s="274"/>
      <c r="T4551" s="275"/>
      <c r="U4551" s="275"/>
      <c r="V4551" s="275"/>
      <c r="W4551" s="274"/>
    </row>
    <row r="4552" spans="13:23" x14ac:dyDescent="0.2">
      <c r="M4552" s="275"/>
      <c r="N4552" s="275"/>
      <c r="S4552" s="274"/>
      <c r="T4552" s="275"/>
      <c r="U4552" s="275"/>
      <c r="V4552" s="275"/>
      <c r="W4552" s="274"/>
    </row>
    <row r="4553" spans="13:23" x14ac:dyDescent="0.2">
      <c r="M4553" s="275"/>
      <c r="N4553" s="275"/>
      <c r="S4553" s="274"/>
      <c r="T4553" s="275"/>
      <c r="U4553" s="275"/>
      <c r="V4553" s="275"/>
      <c r="W4553" s="274"/>
    </row>
    <row r="4554" spans="13:23" x14ac:dyDescent="0.2">
      <c r="M4554" s="275"/>
      <c r="N4554" s="275"/>
      <c r="S4554" s="274"/>
      <c r="T4554" s="275"/>
      <c r="U4554" s="275"/>
      <c r="V4554" s="275"/>
      <c r="W4554" s="274"/>
    </row>
    <row r="4555" spans="13:23" x14ac:dyDescent="0.2">
      <c r="M4555" s="275"/>
      <c r="N4555" s="275"/>
      <c r="S4555" s="274"/>
      <c r="T4555" s="275"/>
      <c r="U4555" s="275"/>
      <c r="V4555" s="275"/>
      <c r="W4555" s="274"/>
    </row>
    <row r="4556" spans="13:23" x14ac:dyDescent="0.2">
      <c r="M4556" s="275"/>
      <c r="N4556" s="275"/>
      <c r="S4556" s="274"/>
      <c r="T4556" s="275"/>
      <c r="U4556" s="275"/>
      <c r="V4556" s="275"/>
      <c r="W4556" s="274"/>
    </row>
    <row r="4557" spans="13:23" x14ac:dyDescent="0.2">
      <c r="M4557" s="275"/>
      <c r="N4557" s="275"/>
      <c r="S4557" s="274"/>
      <c r="T4557" s="275"/>
      <c r="U4557" s="275"/>
      <c r="V4557" s="275"/>
      <c r="W4557" s="274"/>
    </row>
    <row r="4558" spans="13:23" x14ac:dyDescent="0.2">
      <c r="M4558" s="275"/>
      <c r="N4558" s="275"/>
      <c r="S4558" s="274"/>
      <c r="T4558" s="275"/>
      <c r="U4558" s="275"/>
      <c r="V4558" s="275"/>
      <c r="W4558" s="274"/>
    </row>
    <row r="4559" spans="13:23" x14ac:dyDescent="0.2">
      <c r="M4559" s="275"/>
      <c r="N4559" s="275"/>
      <c r="S4559" s="274"/>
      <c r="T4559" s="275"/>
      <c r="U4559" s="275"/>
      <c r="V4559" s="275"/>
      <c r="W4559" s="274"/>
    </row>
    <row r="4560" spans="13:23" x14ac:dyDescent="0.2">
      <c r="M4560" s="275"/>
      <c r="N4560" s="275"/>
      <c r="S4560" s="274"/>
      <c r="T4560" s="275"/>
      <c r="U4560" s="275"/>
      <c r="V4560" s="275"/>
      <c r="W4560" s="274"/>
    </row>
    <row r="4561" spans="13:23" x14ac:dyDescent="0.2">
      <c r="M4561" s="275"/>
      <c r="N4561" s="275"/>
      <c r="S4561" s="274"/>
      <c r="T4561" s="275"/>
      <c r="U4561" s="275"/>
      <c r="V4561" s="275"/>
      <c r="W4561" s="274"/>
    </row>
    <row r="4562" spans="13:23" x14ac:dyDescent="0.2">
      <c r="M4562" s="275"/>
      <c r="N4562" s="275"/>
      <c r="S4562" s="274"/>
      <c r="T4562" s="275"/>
      <c r="U4562" s="275"/>
      <c r="V4562" s="275"/>
      <c r="W4562" s="274"/>
    </row>
    <row r="4563" spans="13:23" x14ac:dyDescent="0.2">
      <c r="M4563" s="275"/>
      <c r="N4563" s="275"/>
      <c r="S4563" s="274"/>
      <c r="T4563" s="275"/>
      <c r="U4563" s="275"/>
      <c r="V4563" s="275"/>
      <c r="W4563" s="274"/>
    </row>
    <row r="4564" spans="13:23" x14ac:dyDescent="0.2">
      <c r="M4564" s="275"/>
      <c r="N4564" s="275"/>
      <c r="S4564" s="274"/>
      <c r="T4564" s="275"/>
      <c r="U4564" s="275"/>
      <c r="V4564" s="275"/>
      <c r="W4564" s="274"/>
    </row>
    <row r="4565" spans="13:23" x14ac:dyDescent="0.2">
      <c r="M4565" s="275"/>
      <c r="N4565" s="275"/>
      <c r="S4565" s="274"/>
      <c r="T4565" s="275"/>
      <c r="U4565" s="275"/>
      <c r="V4565" s="275"/>
      <c r="W4565" s="274"/>
    </row>
    <row r="4566" spans="13:23" x14ac:dyDescent="0.2">
      <c r="M4566" s="275"/>
      <c r="N4566" s="275"/>
      <c r="S4566" s="274"/>
      <c r="T4566" s="275"/>
      <c r="U4566" s="275"/>
      <c r="V4566" s="275"/>
      <c r="W4566" s="274"/>
    </row>
    <row r="4567" spans="13:23" x14ac:dyDescent="0.2">
      <c r="M4567" s="275"/>
      <c r="N4567" s="275"/>
      <c r="S4567" s="274"/>
      <c r="T4567" s="275"/>
      <c r="U4567" s="275"/>
      <c r="V4567" s="275"/>
      <c r="W4567" s="274"/>
    </row>
    <row r="4568" spans="13:23" x14ac:dyDescent="0.2">
      <c r="M4568" s="275"/>
      <c r="N4568" s="275"/>
      <c r="S4568" s="274"/>
      <c r="T4568" s="275"/>
      <c r="U4568" s="275"/>
      <c r="V4568" s="275"/>
      <c r="W4568" s="274"/>
    </row>
    <row r="4569" spans="13:23" x14ac:dyDescent="0.2">
      <c r="M4569" s="275"/>
      <c r="N4569" s="275"/>
      <c r="S4569" s="274"/>
      <c r="T4569" s="275"/>
      <c r="U4569" s="275"/>
      <c r="V4569" s="275"/>
      <c r="W4569" s="274"/>
    </row>
    <row r="4570" spans="13:23" x14ac:dyDescent="0.2">
      <c r="M4570" s="275"/>
      <c r="N4570" s="275"/>
      <c r="S4570" s="274"/>
      <c r="T4570" s="275"/>
      <c r="U4570" s="275"/>
      <c r="V4570" s="275"/>
      <c r="W4570" s="274"/>
    </row>
    <row r="4571" spans="13:23" x14ac:dyDescent="0.2">
      <c r="M4571" s="275"/>
      <c r="N4571" s="275"/>
      <c r="S4571" s="274"/>
      <c r="T4571" s="275"/>
      <c r="U4571" s="275"/>
      <c r="V4571" s="275"/>
      <c r="W4571" s="274"/>
    </row>
    <row r="4572" spans="13:23" x14ac:dyDescent="0.2">
      <c r="M4572" s="275"/>
      <c r="N4572" s="275"/>
      <c r="S4572" s="274"/>
      <c r="T4572" s="275"/>
      <c r="U4572" s="275"/>
      <c r="V4572" s="275"/>
      <c r="W4572" s="274"/>
    </row>
    <row r="4573" spans="13:23" x14ac:dyDescent="0.2">
      <c r="M4573" s="275"/>
      <c r="N4573" s="275"/>
      <c r="S4573" s="274"/>
      <c r="T4573" s="275"/>
      <c r="U4573" s="275"/>
      <c r="V4573" s="275"/>
      <c r="W4573" s="274"/>
    </row>
    <row r="4574" spans="13:23" x14ac:dyDescent="0.2">
      <c r="M4574" s="275"/>
      <c r="N4574" s="275"/>
      <c r="S4574" s="274"/>
      <c r="T4574" s="275"/>
      <c r="U4574" s="275"/>
      <c r="V4574" s="275"/>
      <c r="W4574" s="274"/>
    </row>
    <row r="4575" spans="13:23" x14ac:dyDescent="0.2">
      <c r="M4575" s="275"/>
      <c r="N4575" s="275"/>
      <c r="S4575" s="274"/>
      <c r="T4575" s="275"/>
      <c r="U4575" s="275"/>
      <c r="V4575" s="275"/>
      <c r="W4575" s="274"/>
    </row>
    <row r="4576" spans="13:23" x14ac:dyDescent="0.2">
      <c r="M4576" s="275"/>
      <c r="N4576" s="275"/>
      <c r="S4576" s="274"/>
      <c r="T4576" s="275"/>
      <c r="U4576" s="275"/>
      <c r="V4576" s="275"/>
      <c r="W4576" s="274"/>
    </row>
    <row r="4577" spans="13:23" x14ac:dyDescent="0.2">
      <c r="M4577" s="275"/>
      <c r="N4577" s="275"/>
      <c r="S4577" s="274"/>
      <c r="T4577" s="275"/>
      <c r="U4577" s="275"/>
      <c r="V4577" s="275"/>
      <c r="W4577" s="274"/>
    </row>
    <row r="4578" spans="13:23" x14ac:dyDescent="0.2">
      <c r="M4578" s="275"/>
      <c r="N4578" s="275"/>
      <c r="S4578" s="274"/>
      <c r="T4578" s="275"/>
      <c r="U4578" s="275"/>
      <c r="V4578" s="275"/>
      <c r="W4578" s="274"/>
    </row>
    <row r="4579" spans="13:23" x14ac:dyDescent="0.2">
      <c r="M4579" s="275"/>
      <c r="N4579" s="275"/>
      <c r="S4579" s="274"/>
      <c r="T4579" s="275"/>
      <c r="U4579" s="275"/>
      <c r="V4579" s="275"/>
      <c r="W4579" s="274"/>
    </row>
    <row r="4580" spans="13:23" x14ac:dyDescent="0.2">
      <c r="M4580" s="275"/>
      <c r="N4580" s="275"/>
      <c r="S4580" s="274"/>
      <c r="T4580" s="275"/>
      <c r="U4580" s="275"/>
      <c r="V4580" s="275"/>
      <c r="W4580" s="274"/>
    </row>
    <row r="4581" spans="13:23" x14ac:dyDescent="0.2">
      <c r="M4581" s="275"/>
      <c r="N4581" s="275"/>
      <c r="S4581" s="274"/>
      <c r="T4581" s="275"/>
      <c r="U4581" s="275"/>
      <c r="V4581" s="275"/>
      <c r="W4581" s="274"/>
    </row>
    <row r="4582" spans="13:23" x14ac:dyDescent="0.2">
      <c r="M4582" s="275"/>
      <c r="N4582" s="275"/>
      <c r="S4582" s="274"/>
      <c r="T4582" s="275"/>
      <c r="U4582" s="275"/>
      <c r="V4582" s="275"/>
      <c r="W4582" s="274"/>
    </row>
    <row r="4583" spans="13:23" x14ac:dyDescent="0.2">
      <c r="M4583" s="275"/>
      <c r="N4583" s="275"/>
      <c r="S4583" s="274"/>
      <c r="T4583" s="275"/>
      <c r="U4583" s="275"/>
      <c r="V4583" s="275"/>
      <c r="W4583" s="274"/>
    </row>
    <row r="4584" spans="13:23" x14ac:dyDescent="0.2">
      <c r="M4584" s="275"/>
      <c r="N4584" s="275"/>
      <c r="S4584" s="274"/>
      <c r="T4584" s="275"/>
      <c r="U4584" s="275"/>
      <c r="V4584" s="275"/>
      <c r="W4584" s="274"/>
    </row>
    <row r="4585" spans="13:23" x14ac:dyDescent="0.2">
      <c r="M4585" s="275"/>
      <c r="N4585" s="275"/>
      <c r="S4585" s="274"/>
      <c r="T4585" s="275"/>
      <c r="U4585" s="275"/>
      <c r="V4585" s="275"/>
      <c r="W4585" s="274"/>
    </row>
    <row r="4586" spans="13:23" x14ac:dyDescent="0.2">
      <c r="M4586" s="275"/>
      <c r="N4586" s="275"/>
      <c r="S4586" s="274"/>
      <c r="T4586" s="275"/>
      <c r="U4586" s="275"/>
      <c r="V4586" s="275"/>
      <c r="W4586" s="274"/>
    </row>
    <row r="4587" spans="13:23" x14ac:dyDescent="0.2">
      <c r="M4587" s="275"/>
      <c r="N4587" s="275"/>
      <c r="S4587" s="274"/>
      <c r="T4587" s="275"/>
      <c r="U4587" s="275"/>
      <c r="V4587" s="275"/>
      <c r="W4587" s="274"/>
    </row>
    <row r="4588" spans="13:23" x14ac:dyDescent="0.2">
      <c r="M4588" s="275"/>
      <c r="N4588" s="275"/>
      <c r="S4588" s="274"/>
      <c r="T4588" s="275"/>
      <c r="U4588" s="275"/>
      <c r="V4588" s="275"/>
      <c r="W4588" s="274"/>
    </row>
    <row r="4589" spans="13:23" x14ac:dyDescent="0.2">
      <c r="M4589" s="275"/>
      <c r="N4589" s="275"/>
      <c r="S4589" s="274"/>
      <c r="T4589" s="275"/>
      <c r="U4589" s="275"/>
      <c r="V4589" s="275"/>
      <c r="W4589" s="274"/>
    </row>
    <row r="4590" spans="13:23" x14ac:dyDescent="0.2">
      <c r="M4590" s="275"/>
      <c r="N4590" s="275"/>
      <c r="S4590" s="274"/>
      <c r="T4590" s="275"/>
      <c r="U4590" s="275"/>
      <c r="V4590" s="275"/>
      <c r="W4590" s="274"/>
    </row>
    <row r="4591" spans="13:23" x14ac:dyDescent="0.2">
      <c r="M4591" s="275"/>
      <c r="N4591" s="275"/>
      <c r="S4591" s="274"/>
      <c r="T4591" s="275"/>
      <c r="U4591" s="275"/>
      <c r="V4591" s="275"/>
      <c r="W4591" s="274"/>
    </row>
    <row r="4592" spans="13:23" x14ac:dyDescent="0.2">
      <c r="M4592" s="275"/>
      <c r="N4592" s="275"/>
      <c r="S4592" s="274"/>
      <c r="T4592" s="275"/>
      <c r="U4592" s="275"/>
      <c r="V4592" s="275"/>
      <c r="W4592" s="274"/>
    </row>
    <row r="4593" spans="13:23" x14ac:dyDescent="0.2">
      <c r="M4593" s="275"/>
      <c r="N4593" s="275"/>
      <c r="S4593" s="274"/>
      <c r="T4593" s="275"/>
      <c r="U4593" s="275"/>
      <c r="V4593" s="275"/>
      <c r="W4593" s="274"/>
    </row>
    <row r="4594" spans="13:23" x14ac:dyDescent="0.2">
      <c r="M4594" s="275"/>
      <c r="N4594" s="275"/>
      <c r="S4594" s="274"/>
      <c r="T4594" s="274"/>
      <c r="U4594" s="274"/>
      <c r="W4594" s="274"/>
    </row>
    <row r="4595" spans="13:23" x14ac:dyDescent="0.2">
      <c r="M4595" s="275"/>
      <c r="N4595" s="275"/>
    </row>
    <row r="4596" spans="13:23" x14ac:dyDescent="0.2">
      <c r="M4596" s="275"/>
      <c r="N4596" s="275"/>
    </row>
    <row r="4597" spans="13:23" x14ac:dyDescent="0.2">
      <c r="M4597" s="275"/>
      <c r="N4597" s="275"/>
    </row>
    <row r="4598" spans="13:23" x14ac:dyDescent="0.2">
      <c r="M4598" s="275"/>
      <c r="N4598" s="275"/>
    </row>
    <row r="4599" spans="13:23" x14ac:dyDescent="0.2">
      <c r="M4599" s="275"/>
      <c r="N4599" s="275"/>
    </row>
    <row r="4600" spans="13:23" x14ac:dyDescent="0.2">
      <c r="M4600" s="275"/>
      <c r="N4600" s="275"/>
    </row>
    <row r="4601" spans="13:23" x14ac:dyDescent="0.2">
      <c r="M4601" s="275"/>
      <c r="N4601" s="275"/>
    </row>
    <row r="4602" spans="13:23" x14ac:dyDescent="0.2">
      <c r="M4602" s="275"/>
      <c r="N4602" s="275"/>
    </row>
    <row r="4603" spans="13:23" x14ac:dyDescent="0.2">
      <c r="M4603" s="275"/>
      <c r="N4603" s="275"/>
    </row>
    <row r="4604" spans="13:23" x14ac:dyDescent="0.2">
      <c r="M4604" s="275"/>
      <c r="N4604" s="275"/>
    </row>
    <row r="4605" spans="13:23" x14ac:dyDescent="0.2">
      <c r="M4605" s="275"/>
      <c r="N4605" s="275"/>
    </row>
    <row r="4606" spans="13:23" x14ac:dyDescent="0.2">
      <c r="M4606" s="275"/>
      <c r="N4606" s="275"/>
    </row>
    <row r="4607" spans="13:23" x14ac:dyDescent="0.2">
      <c r="M4607" s="275"/>
      <c r="N4607" s="275"/>
    </row>
    <row r="4608" spans="13:23" x14ac:dyDescent="0.2">
      <c r="M4608" s="275"/>
      <c r="N4608" s="275"/>
    </row>
    <row r="4609" spans="13:14" x14ac:dyDescent="0.2">
      <c r="M4609" s="275"/>
      <c r="N4609" s="275"/>
    </row>
    <row r="4610" spans="13:14" x14ac:dyDescent="0.2">
      <c r="M4610" s="275"/>
      <c r="N4610" s="275"/>
    </row>
    <row r="4611" spans="13:14" x14ac:dyDescent="0.2">
      <c r="M4611" s="275"/>
      <c r="N4611" s="275"/>
    </row>
    <row r="4612" spans="13:14" x14ac:dyDescent="0.2">
      <c r="M4612" s="275"/>
      <c r="N4612" s="275"/>
    </row>
    <row r="4613" spans="13:14" x14ac:dyDescent="0.2">
      <c r="M4613" s="275"/>
      <c r="N4613" s="275"/>
    </row>
    <row r="4614" spans="13:14" x14ac:dyDescent="0.2">
      <c r="M4614" s="275"/>
      <c r="N4614" s="275"/>
    </row>
    <row r="4615" spans="13:14" x14ac:dyDescent="0.2">
      <c r="M4615" s="275"/>
      <c r="N4615" s="275"/>
    </row>
    <row r="4616" spans="13:14" x14ac:dyDescent="0.2">
      <c r="M4616" s="275"/>
      <c r="N4616" s="275"/>
    </row>
    <row r="4617" spans="13:14" x14ac:dyDescent="0.2">
      <c r="M4617" s="275"/>
      <c r="N4617" s="275"/>
    </row>
    <row r="4618" spans="13:14" x14ac:dyDescent="0.2">
      <c r="M4618" s="275"/>
      <c r="N4618" s="275"/>
    </row>
    <row r="4619" spans="13:14" x14ac:dyDescent="0.2">
      <c r="M4619" s="275"/>
      <c r="N4619" s="275"/>
    </row>
    <row r="4620" spans="13:14" x14ac:dyDescent="0.2">
      <c r="M4620" s="275"/>
      <c r="N4620" s="275"/>
    </row>
    <row r="4621" spans="13:14" x14ac:dyDescent="0.2">
      <c r="M4621" s="275"/>
      <c r="N4621" s="275"/>
    </row>
    <row r="4622" spans="13:14" x14ac:dyDescent="0.2">
      <c r="M4622" s="275"/>
      <c r="N4622" s="275"/>
    </row>
    <row r="4623" spans="13:14" x14ac:dyDescent="0.2">
      <c r="M4623" s="275"/>
      <c r="N4623" s="275"/>
    </row>
    <row r="4624" spans="13:14" x14ac:dyDescent="0.2">
      <c r="M4624" s="275"/>
      <c r="N4624" s="275"/>
    </row>
    <row r="4625" spans="13:14" x14ac:dyDescent="0.2">
      <c r="M4625" s="275"/>
      <c r="N4625" s="275"/>
    </row>
    <row r="4626" spans="13:14" x14ac:dyDescent="0.2">
      <c r="M4626" s="275"/>
      <c r="N4626" s="275"/>
    </row>
    <row r="4627" spans="13:14" x14ac:dyDescent="0.2">
      <c r="M4627" s="275"/>
      <c r="N4627" s="275"/>
    </row>
    <row r="4628" spans="13:14" x14ac:dyDescent="0.2">
      <c r="M4628" s="275"/>
      <c r="N4628" s="275"/>
    </row>
    <row r="4629" spans="13:14" x14ac:dyDescent="0.2">
      <c r="M4629" s="275"/>
      <c r="N4629" s="275"/>
    </row>
    <row r="4630" spans="13:14" x14ac:dyDescent="0.2">
      <c r="M4630" s="275"/>
      <c r="N4630" s="275"/>
    </row>
    <row r="4631" spans="13:14" x14ac:dyDescent="0.2">
      <c r="M4631" s="275"/>
      <c r="N4631" s="275"/>
    </row>
    <row r="4632" spans="13:14" x14ac:dyDescent="0.2">
      <c r="M4632" s="275"/>
      <c r="N4632" s="275"/>
    </row>
    <row r="4633" spans="13:14" x14ac:dyDescent="0.2">
      <c r="M4633" s="275"/>
      <c r="N4633" s="275"/>
    </row>
    <row r="4634" spans="13:14" x14ac:dyDescent="0.2">
      <c r="M4634" s="275"/>
      <c r="N4634" s="275"/>
    </row>
    <row r="4635" spans="13:14" x14ac:dyDescent="0.2">
      <c r="M4635" s="275"/>
      <c r="N4635" s="275"/>
    </row>
    <row r="4636" spans="13:14" x14ac:dyDescent="0.2">
      <c r="M4636" s="275"/>
      <c r="N4636" s="275"/>
    </row>
    <row r="4637" spans="13:14" x14ac:dyDescent="0.2">
      <c r="M4637" s="275"/>
      <c r="N4637" s="275"/>
    </row>
    <row r="4638" spans="13:14" x14ac:dyDescent="0.2">
      <c r="M4638" s="275"/>
      <c r="N4638" s="275"/>
    </row>
    <row r="4639" spans="13:14" x14ac:dyDescent="0.2">
      <c r="M4639" s="275"/>
      <c r="N4639" s="275"/>
    </row>
    <row r="4640" spans="13:14" x14ac:dyDescent="0.2">
      <c r="M4640" s="275"/>
      <c r="N4640" s="275"/>
    </row>
    <row r="4641" spans="13:14" x14ac:dyDescent="0.2">
      <c r="M4641" s="275"/>
      <c r="N4641" s="275"/>
    </row>
    <row r="4642" spans="13:14" x14ac:dyDescent="0.2">
      <c r="M4642" s="275"/>
      <c r="N4642" s="275"/>
    </row>
    <row r="4643" spans="13:14" x14ac:dyDescent="0.2">
      <c r="M4643" s="275"/>
      <c r="N4643" s="275"/>
    </row>
    <row r="4644" spans="13:14" x14ac:dyDescent="0.2">
      <c r="M4644" s="275"/>
      <c r="N4644" s="275"/>
    </row>
    <row r="4645" spans="13:14" x14ac:dyDescent="0.2">
      <c r="M4645" s="275"/>
      <c r="N4645" s="275"/>
    </row>
    <row r="4646" spans="13:14" x14ac:dyDescent="0.2">
      <c r="M4646" s="275"/>
      <c r="N4646" s="275"/>
    </row>
    <row r="4647" spans="13:14" x14ac:dyDescent="0.2">
      <c r="M4647" s="275"/>
      <c r="N4647" s="275"/>
    </row>
    <row r="4648" spans="13:14" x14ac:dyDescent="0.2">
      <c r="M4648" s="275"/>
      <c r="N4648" s="275"/>
    </row>
    <row r="4649" spans="13:14" x14ac:dyDescent="0.2">
      <c r="M4649" s="275"/>
      <c r="N4649" s="275"/>
    </row>
    <row r="4650" spans="13:14" x14ac:dyDescent="0.2">
      <c r="M4650" s="275"/>
      <c r="N4650" s="275"/>
    </row>
    <row r="4651" spans="13:14" x14ac:dyDescent="0.2">
      <c r="M4651" s="275"/>
      <c r="N4651" s="275"/>
    </row>
    <row r="4652" spans="13:14" x14ac:dyDescent="0.2">
      <c r="M4652" s="275"/>
      <c r="N4652" s="275"/>
    </row>
    <row r="4653" spans="13:14" x14ac:dyDescent="0.2">
      <c r="M4653" s="275"/>
      <c r="N4653" s="275"/>
    </row>
    <row r="4654" spans="13:14" x14ac:dyDescent="0.2">
      <c r="M4654" s="275"/>
      <c r="N4654" s="275"/>
    </row>
    <row r="4655" spans="13:14" x14ac:dyDescent="0.2">
      <c r="M4655" s="275"/>
      <c r="N4655" s="275"/>
    </row>
    <row r="4656" spans="13:14" x14ac:dyDescent="0.2">
      <c r="M4656" s="275"/>
      <c r="N4656" s="275"/>
    </row>
    <row r="4657" spans="13:14" x14ac:dyDescent="0.2">
      <c r="M4657" s="275"/>
      <c r="N4657" s="275"/>
    </row>
    <row r="4658" spans="13:14" x14ac:dyDescent="0.2">
      <c r="M4658" s="275"/>
      <c r="N4658" s="275"/>
    </row>
    <row r="4659" spans="13:14" x14ac:dyDescent="0.2">
      <c r="M4659" s="275"/>
      <c r="N4659" s="275"/>
    </row>
    <row r="4660" spans="13:14" x14ac:dyDescent="0.2">
      <c r="M4660" s="275"/>
      <c r="N4660" s="275"/>
    </row>
    <row r="4661" spans="13:14" x14ac:dyDescent="0.2">
      <c r="M4661" s="275"/>
      <c r="N4661" s="275"/>
    </row>
    <row r="4662" spans="13:14" x14ac:dyDescent="0.2">
      <c r="M4662" s="275"/>
      <c r="N4662" s="275"/>
    </row>
    <row r="4663" spans="13:14" x14ac:dyDescent="0.2">
      <c r="M4663" s="275"/>
      <c r="N4663" s="275"/>
    </row>
    <row r="4664" spans="13:14" x14ac:dyDescent="0.2">
      <c r="M4664" s="275"/>
      <c r="N4664" s="275"/>
    </row>
    <row r="4665" spans="13:14" x14ac:dyDescent="0.2">
      <c r="M4665" s="275"/>
      <c r="N4665" s="275"/>
    </row>
    <row r="4666" spans="13:14" x14ac:dyDescent="0.2">
      <c r="M4666" s="275"/>
      <c r="N4666" s="275"/>
    </row>
    <row r="4667" spans="13:14" x14ac:dyDescent="0.2">
      <c r="M4667" s="275"/>
      <c r="N4667" s="275"/>
    </row>
    <row r="4668" spans="13:14" x14ac:dyDescent="0.2">
      <c r="M4668" s="275"/>
      <c r="N4668" s="275"/>
    </row>
    <row r="4669" spans="13:14" x14ac:dyDescent="0.2">
      <c r="M4669" s="275"/>
      <c r="N4669" s="275"/>
    </row>
    <row r="4670" spans="13:14" x14ac:dyDescent="0.2">
      <c r="M4670" s="275"/>
      <c r="N4670" s="275"/>
    </row>
    <row r="4671" spans="13:14" x14ac:dyDescent="0.2">
      <c r="M4671" s="275"/>
      <c r="N4671" s="275"/>
    </row>
    <row r="4672" spans="13:14" x14ac:dyDescent="0.2">
      <c r="M4672" s="275"/>
      <c r="N4672" s="275"/>
    </row>
    <row r="4673" spans="13:14" x14ac:dyDescent="0.2">
      <c r="M4673" s="275"/>
      <c r="N4673" s="275"/>
    </row>
    <row r="4674" spans="13:14" x14ac:dyDescent="0.2">
      <c r="M4674" s="275"/>
      <c r="N4674" s="275"/>
    </row>
    <row r="4675" spans="13:14" x14ac:dyDescent="0.2">
      <c r="M4675" s="275"/>
      <c r="N4675" s="275"/>
    </row>
    <row r="4676" spans="13:14" x14ac:dyDescent="0.2">
      <c r="M4676" s="275"/>
      <c r="N4676" s="275"/>
    </row>
    <row r="4677" spans="13:14" x14ac:dyDescent="0.2">
      <c r="M4677" s="275"/>
      <c r="N4677" s="275"/>
    </row>
    <row r="4678" spans="13:14" x14ac:dyDescent="0.2">
      <c r="M4678" s="275"/>
      <c r="N4678" s="275"/>
    </row>
    <row r="4679" spans="13:14" x14ac:dyDescent="0.2">
      <c r="M4679" s="275"/>
      <c r="N4679" s="275"/>
    </row>
    <row r="4680" spans="13:14" x14ac:dyDescent="0.2">
      <c r="M4680" s="275"/>
      <c r="N4680" s="275"/>
    </row>
    <row r="4681" spans="13:14" x14ac:dyDescent="0.2">
      <c r="M4681" s="275"/>
      <c r="N4681" s="275"/>
    </row>
    <row r="4682" spans="13:14" x14ac:dyDescent="0.2">
      <c r="M4682" s="275"/>
      <c r="N4682" s="275"/>
    </row>
    <row r="4683" spans="13:14" x14ac:dyDescent="0.2">
      <c r="M4683" s="275"/>
      <c r="N4683" s="275"/>
    </row>
    <row r="4684" spans="13:14" x14ac:dyDescent="0.2">
      <c r="M4684" s="275"/>
      <c r="N4684" s="275"/>
    </row>
    <row r="4685" spans="13:14" x14ac:dyDescent="0.2">
      <c r="M4685" s="275"/>
      <c r="N4685" s="275"/>
    </row>
    <row r="4686" spans="13:14" x14ac:dyDescent="0.2">
      <c r="M4686" s="275"/>
      <c r="N4686" s="275"/>
    </row>
    <row r="4687" spans="13:14" x14ac:dyDescent="0.2">
      <c r="M4687" s="275"/>
      <c r="N4687" s="275"/>
    </row>
    <row r="4688" spans="13:14" x14ac:dyDescent="0.2">
      <c r="M4688" s="275"/>
      <c r="N4688" s="275"/>
    </row>
    <row r="4689" spans="13:14" x14ac:dyDescent="0.2">
      <c r="M4689" s="275"/>
      <c r="N4689" s="275"/>
    </row>
    <row r="4690" spans="13:14" x14ac:dyDescent="0.2">
      <c r="M4690" s="275"/>
      <c r="N4690" s="275"/>
    </row>
    <row r="4691" spans="13:14" x14ac:dyDescent="0.2">
      <c r="M4691" s="275"/>
      <c r="N4691" s="275"/>
    </row>
    <row r="4692" spans="13:14" x14ac:dyDescent="0.2">
      <c r="M4692" s="275"/>
      <c r="N4692" s="275"/>
    </row>
    <row r="4693" spans="13:14" x14ac:dyDescent="0.2">
      <c r="M4693" s="275"/>
      <c r="N4693" s="275"/>
    </row>
    <row r="4694" spans="13:14" x14ac:dyDescent="0.2">
      <c r="M4694" s="275"/>
      <c r="N4694" s="275"/>
    </row>
    <row r="4695" spans="13:14" x14ac:dyDescent="0.2">
      <c r="M4695" s="275"/>
      <c r="N4695" s="275"/>
    </row>
    <row r="4696" spans="13:14" x14ac:dyDescent="0.2">
      <c r="M4696" s="275"/>
      <c r="N4696" s="275"/>
    </row>
    <row r="4697" spans="13:14" x14ac:dyDescent="0.2">
      <c r="M4697" s="275"/>
      <c r="N4697" s="275"/>
    </row>
    <row r="4698" spans="13:14" x14ac:dyDescent="0.2">
      <c r="M4698" s="275"/>
      <c r="N4698" s="275"/>
    </row>
    <row r="4699" spans="13:14" x14ac:dyDescent="0.2">
      <c r="M4699" s="275"/>
      <c r="N4699" s="275"/>
    </row>
    <row r="4700" spans="13:14" x14ac:dyDescent="0.2">
      <c r="M4700" s="275"/>
      <c r="N4700" s="275"/>
    </row>
    <row r="4701" spans="13:14" x14ac:dyDescent="0.2">
      <c r="M4701" s="275"/>
      <c r="N4701" s="275"/>
    </row>
    <row r="4702" spans="13:14" x14ac:dyDescent="0.2">
      <c r="M4702" s="275"/>
      <c r="N4702" s="275"/>
    </row>
    <row r="4703" spans="13:14" x14ac:dyDescent="0.2">
      <c r="M4703" s="275"/>
      <c r="N4703" s="275"/>
    </row>
    <row r="4704" spans="13:14" x14ac:dyDescent="0.2">
      <c r="M4704" s="275"/>
      <c r="N4704" s="275"/>
    </row>
    <row r="4705" spans="13:14" x14ac:dyDescent="0.2">
      <c r="M4705" s="275"/>
      <c r="N4705" s="275"/>
    </row>
    <row r="4706" spans="13:14" x14ac:dyDescent="0.2">
      <c r="M4706" s="275"/>
      <c r="N4706" s="275"/>
    </row>
    <row r="4707" spans="13:14" x14ac:dyDescent="0.2">
      <c r="M4707" s="275"/>
      <c r="N4707" s="275"/>
    </row>
    <row r="4708" spans="13:14" x14ac:dyDescent="0.2">
      <c r="M4708" s="275"/>
      <c r="N4708" s="275"/>
    </row>
    <row r="4709" spans="13:14" x14ac:dyDescent="0.2">
      <c r="M4709" s="275"/>
      <c r="N4709" s="275"/>
    </row>
    <row r="4710" spans="13:14" x14ac:dyDescent="0.2">
      <c r="M4710" s="275"/>
      <c r="N4710" s="275"/>
    </row>
    <row r="4711" spans="13:14" x14ac:dyDescent="0.2">
      <c r="M4711" s="275"/>
      <c r="N4711" s="275"/>
    </row>
    <row r="4712" spans="13:14" x14ac:dyDescent="0.2">
      <c r="M4712" s="275"/>
      <c r="N4712" s="275"/>
    </row>
    <row r="4713" spans="13:14" x14ac:dyDescent="0.2">
      <c r="M4713" s="275"/>
      <c r="N4713" s="275"/>
    </row>
    <row r="4714" spans="13:14" x14ac:dyDescent="0.2">
      <c r="M4714" s="275"/>
      <c r="N4714" s="275"/>
    </row>
    <row r="4715" spans="13:14" x14ac:dyDescent="0.2">
      <c r="M4715" s="275"/>
      <c r="N4715" s="275"/>
    </row>
    <row r="4716" spans="13:14" x14ac:dyDescent="0.2">
      <c r="M4716" s="275"/>
      <c r="N4716" s="275"/>
    </row>
    <row r="4717" spans="13:14" x14ac:dyDescent="0.2">
      <c r="M4717" s="275"/>
      <c r="N4717" s="275"/>
    </row>
    <row r="4718" spans="13:14" x14ac:dyDescent="0.2">
      <c r="M4718" s="275"/>
      <c r="N4718" s="275"/>
    </row>
    <row r="4719" spans="13:14" x14ac:dyDescent="0.2">
      <c r="M4719" s="275"/>
      <c r="N4719" s="275"/>
    </row>
    <row r="4720" spans="13:14" x14ac:dyDescent="0.2">
      <c r="M4720" s="275"/>
      <c r="N4720" s="275"/>
    </row>
    <row r="4721" spans="13:14" x14ac:dyDescent="0.2">
      <c r="M4721" s="275"/>
      <c r="N4721" s="275"/>
    </row>
    <row r="4722" spans="13:14" x14ac:dyDescent="0.2">
      <c r="M4722" s="275"/>
      <c r="N4722" s="275"/>
    </row>
    <row r="4723" spans="13:14" x14ac:dyDescent="0.2">
      <c r="M4723" s="275"/>
      <c r="N4723" s="275"/>
    </row>
    <row r="4724" spans="13:14" x14ac:dyDescent="0.2">
      <c r="M4724" s="275"/>
      <c r="N4724" s="275"/>
    </row>
    <row r="4725" spans="13:14" x14ac:dyDescent="0.2">
      <c r="M4725" s="275"/>
      <c r="N4725" s="275"/>
    </row>
    <row r="4726" spans="13:14" x14ac:dyDescent="0.2">
      <c r="M4726" s="275"/>
      <c r="N4726" s="275"/>
    </row>
    <row r="4727" spans="13:14" x14ac:dyDescent="0.2">
      <c r="M4727" s="275"/>
      <c r="N4727" s="275"/>
    </row>
    <row r="4728" spans="13:14" x14ac:dyDescent="0.2">
      <c r="M4728" s="275"/>
      <c r="N4728" s="275"/>
    </row>
    <row r="4729" spans="13:14" x14ac:dyDescent="0.2">
      <c r="M4729" s="275"/>
      <c r="N4729" s="275"/>
    </row>
    <row r="4730" spans="13:14" x14ac:dyDescent="0.2">
      <c r="M4730" s="275"/>
      <c r="N4730" s="275"/>
    </row>
    <row r="4731" spans="13:14" x14ac:dyDescent="0.2">
      <c r="M4731" s="275"/>
      <c r="N4731" s="275"/>
    </row>
    <row r="4732" spans="13:14" x14ac:dyDescent="0.2">
      <c r="M4732" s="275"/>
      <c r="N4732" s="275"/>
    </row>
    <row r="4733" spans="13:14" x14ac:dyDescent="0.2">
      <c r="M4733" s="275"/>
      <c r="N4733" s="275"/>
    </row>
    <row r="4734" spans="13:14" x14ac:dyDescent="0.2">
      <c r="M4734" s="275"/>
      <c r="N4734" s="275"/>
    </row>
    <row r="4735" spans="13:14" x14ac:dyDescent="0.2">
      <c r="M4735" s="275"/>
      <c r="N4735" s="275"/>
    </row>
    <row r="4736" spans="13:14" x14ac:dyDescent="0.2">
      <c r="M4736" s="275"/>
      <c r="N4736" s="275"/>
    </row>
    <row r="4737" spans="13:14" x14ac:dyDescent="0.2">
      <c r="M4737" s="275"/>
      <c r="N4737" s="275"/>
    </row>
    <row r="4738" spans="13:14" x14ac:dyDescent="0.2">
      <c r="M4738" s="275"/>
      <c r="N4738" s="275"/>
    </row>
    <row r="4739" spans="13:14" x14ac:dyDescent="0.2">
      <c r="M4739" s="275"/>
      <c r="N4739" s="275"/>
    </row>
    <row r="4740" spans="13:14" x14ac:dyDescent="0.2">
      <c r="M4740" s="275"/>
      <c r="N4740" s="275"/>
    </row>
    <row r="4741" spans="13:14" x14ac:dyDescent="0.2">
      <c r="M4741" s="275"/>
      <c r="N4741" s="275"/>
    </row>
    <row r="4742" spans="13:14" x14ac:dyDescent="0.2">
      <c r="M4742" s="275"/>
      <c r="N4742" s="275"/>
    </row>
    <row r="4743" spans="13:14" x14ac:dyDescent="0.2">
      <c r="M4743" s="275"/>
      <c r="N4743" s="275"/>
    </row>
    <row r="4744" spans="13:14" x14ac:dyDescent="0.2">
      <c r="M4744" s="275"/>
      <c r="N4744" s="275"/>
    </row>
    <row r="4745" spans="13:14" x14ac:dyDescent="0.2">
      <c r="M4745" s="275"/>
      <c r="N4745" s="275"/>
    </row>
    <row r="4746" spans="13:14" x14ac:dyDescent="0.2">
      <c r="M4746" s="275"/>
      <c r="N4746" s="275"/>
    </row>
    <row r="4747" spans="13:14" x14ac:dyDescent="0.2">
      <c r="M4747" s="275"/>
      <c r="N4747" s="275"/>
    </row>
    <row r="4748" spans="13:14" x14ac:dyDescent="0.2">
      <c r="M4748" s="275"/>
      <c r="N4748" s="275"/>
    </row>
    <row r="4749" spans="13:14" x14ac:dyDescent="0.2">
      <c r="M4749" s="275"/>
      <c r="N4749" s="275"/>
    </row>
    <row r="4750" spans="13:14" x14ac:dyDescent="0.2">
      <c r="M4750" s="275"/>
      <c r="N4750" s="275"/>
    </row>
    <row r="4751" spans="13:14" x14ac:dyDescent="0.2">
      <c r="M4751" s="275"/>
      <c r="N4751" s="275"/>
    </row>
    <row r="4752" spans="13:14" x14ac:dyDescent="0.2">
      <c r="M4752" s="275"/>
      <c r="N4752" s="275"/>
    </row>
    <row r="4753" spans="13:14" x14ac:dyDescent="0.2">
      <c r="M4753" s="275"/>
      <c r="N4753" s="275"/>
    </row>
    <row r="4754" spans="13:14" x14ac:dyDescent="0.2">
      <c r="M4754" s="275"/>
      <c r="N4754" s="275"/>
    </row>
    <row r="4755" spans="13:14" x14ac:dyDescent="0.2">
      <c r="M4755" s="275"/>
      <c r="N4755" s="275"/>
    </row>
    <row r="4756" spans="13:14" x14ac:dyDescent="0.2">
      <c r="M4756" s="275"/>
      <c r="N4756" s="275"/>
    </row>
    <row r="4757" spans="13:14" x14ac:dyDescent="0.2">
      <c r="M4757" s="275"/>
      <c r="N4757" s="275"/>
    </row>
    <row r="4758" spans="13:14" x14ac:dyDescent="0.2">
      <c r="M4758" s="275"/>
      <c r="N4758" s="275"/>
    </row>
    <row r="4759" spans="13:14" x14ac:dyDescent="0.2">
      <c r="M4759" s="275"/>
      <c r="N4759" s="275"/>
    </row>
    <row r="4760" spans="13:14" x14ac:dyDescent="0.2">
      <c r="M4760" s="275"/>
      <c r="N4760" s="275"/>
    </row>
    <row r="4761" spans="13:14" x14ac:dyDescent="0.2">
      <c r="M4761" s="275"/>
      <c r="N4761" s="275"/>
    </row>
    <row r="4762" spans="13:14" x14ac:dyDescent="0.2">
      <c r="M4762" s="275"/>
      <c r="N4762" s="275"/>
    </row>
    <row r="4763" spans="13:14" x14ac:dyDescent="0.2">
      <c r="M4763" s="275"/>
      <c r="N4763" s="275"/>
    </row>
    <row r="4764" spans="13:14" x14ac:dyDescent="0.2">
      <c r="M4764" s="275"/>
      <c r="N4764" s="275"/>
    </row>
    <row r="4765" spans="13:14" x14ac:dyDescent="0.2">
      <c r="M4765" s="275"/>
      <c r="N4765" s="275"/>
    </row>
    <row r="4766" spans="13:14" x14ac:dyDescent="0.2">
      <c r="M4766" s="275"/>
      <c r="N4766" s="275"/>
    </row>
    <row r="4767" spans="13:14" x14ac:dyDescent="0.2">
      <c r="M4767" s="275"/>
      <c r="N4767" s="275"/>
    </row>
    <row r="4768" spans="13:14" x14ac:dyDescent="0.2">
      <c r="M4768" s="275"/>
      <c r="N4768" s="275"/>
    </row>
    <row r="4769" spans="13:14" x14ac:dyDescent="0.2">
      <c r="M4769" s="275"/>
      <c r="N4769" s="275"/>
    </row>
    <row r="4770" spans="13:14" x14ac:dyDescent="0.2">
      <c r="M4770" s="275"/>
      <c r="N4770" s="275"/>
    </row>
    <row r="4771" spans="13:14" x14ac:dyDescent="0.2">
      <c r="M4771" s="275"/>
      <c r="N4771" s="275"/>
    </row>
    <row r="4772" spans="13:14" x14ac:dyDescent="0.2">
      <c r="M4772" s="275"/>
      <c r="N4772" s="275"/>
    </row>
    <row r="4773" spans="13:14" x14ac:dyDescent="0.2">
      <c r="M4773" s="275"/>
      <c r="N4773" s="275"/>
    </row>
    <row r="4774" spans="13:14" x14ac:dyDescent="0.2">
      <c r="M4774" s="275"/>
      <c r="N4774" s="275"/>
    </row>
    <row r="4775" spans="13:14" x14ac:dyDescent="0.2">
      <c r="M4775" s="275"/>
      <c r="N4775" s="275"/>
    </row>
    <row r="4776" spans="13:14" x14ac:dyDescent="0.2">
      <c r="M4776" s="275"/>
      <c r="N4776" s="275"/>
    </row>
    <row r="4777" spans="13:14" x14ac:dyDescent="0.2">
      <c r="M4777" s="275"/>
      <c r="N4777" s="275"/>
    </row>
    <row r="4778" spans="13:14" x14ac:dyDescent="0.2">
      <c r="M4778" s="275"/>
      <c r="N4778" s="275"/>
    </row>
    <row r="4779" spans="13:14" x14ac:dyDescent="0.2">
      <c r="M4779" s="275"/>
      <c r="N4779" s="275"/>
    </row>
    <row r="4780" spans="13:14" x14ac:dyDescent="0.2">
      <c r="M4780" s="275"/>
      <c r="N4780" s="275"/>
    </row>
    <row r="4781" spans="13:14" x14ac:dyDescent="0.2">
      <c r="M4781" s="275"/>
      <c r="N4781" s="275"/>
    </row>
    <row r="4782" spans="13:14" x14ac:dyDescent="0.2">
      <c r="M4782" s="275"/>
      <c r="N4782" s="275"/>
    </row>
    <row r="4783" spans="13:14" x14ac:dyDescent="0.2">
      <c r="M4783" s="275"/>
      <c r="N4783" s="275"/>
    </row>
    <row r="4784" spans="13:14" x14ac:dyDescent="0.2">
      <c r="M4784" s="275"/>
      <c r="N4784" s="275"/>
    </row>
    <row r="4785" spans="13:14" x14ac:dyDescent="0.2">
      <c r="M4785" s="275"/>
      <c r="N4785" s="275"/>
    </row>
    <row r="4786" spans="13:14" x14ac:dyDescent="0.2">
      <c r="M4786" s="275"/>
      <c r="N4786" s="275"/>
    </row>
    <row r="4787" spans="13:14" x14ac:dyDescent="0.2">
      <c r="M4787" s="275"/>
      <c r="N4787" s="275"/>
    </row>
    <row r="4788" spans="13:14" x14ac:dyDescent="0.2">
      <c r="M4788" s="275"/>
      <c r="N4788" s="275"/>
    </row>
    <row r="4789" spans="13:14" x14ac:dyDescent="0.2">
      <c r="M4789" s="275"/>
      <c r="N4789" s="275"/>
    </row>
    <row r="4790" spans="13:14" x14ac:dyDescent="0.2">
      <c r="M4790" s="275"/>
      <c r="N4790" s="275"/>
    </row>
    <row r="4791" spans="13:14" x14ac:dyDescent="0.2">
      <c r="M4791" s="275"/>
      <c r="N4791" s="275"/>
    </row>
    <row r="4792" spans="13:14" x14ac:dyDescent="0.2">
      <c r="M4792" s="275"/>
      <c r="N4792" s="275"/>
    </row>
    <row r="4793" spans="13:14" x14ac:dyDescent="0.2">
      <c r="M4793" s="275"/>
      <c r="N4793" s="275"/>
    </row>
    <row r="4794" spans="13:14" x14ac:dyDescent="0.2">
      <c r="M4794" s="275"/>
      <c r="N4794" s="275"/>
    </row>
    <row r="4795" spans="13:14" x14ac:dyDescent="0.2">
      <c r="M4795" s="275"/>
      <c r="N4795" s="275"/>
    </row>
    <row r="4796" spans="13:14" x14ac:dyDescent="0.2">
      <c r="M4796" s="275"/>
      <c r="N4796" s="275"/>
    </row>
    <row r="4797" spans="13:14" x14ac:dyDescent="0.2">
      <c r="M4797" s="275"/>
      <c r="N4797" s="275"/>
    </row>
    <row r="4798" spans="13:14" x14ac:dyDescent="0.2">
      <c r="M4798" s="275"/>
      <c r="N4798" s="275"/>
    </row>
    <row r="4799" spans="13:14" x14ac:dyDescent="0.2">
      <c r="M4799" s="275"/>
      <c r="N4799" s="275"/>
    </row>
    <row r="4800" spans="13:14" x14ac:dyDescent="0.2">
      <c r="M4800" s="275"/>
      <c r="N4800" s="275"/>
    </row>
    <row r="4801" spans="13:14" x14ac:dyDescent="0.2">
      <c r="M4801" s="275"/>
      <c r="N4801" s="275"/>
    </row>
    <row r="4802" spans="13:14" x14ac:dyDescent="0.2">
      <c r="M4802" s="275"/>
      <c r="N4802" s="275"/>
    </row>
    <row r="4803" spans="13:14" x14ac:dyDescent="0.2">
      <c r="M4803" s="275"/>
      <c r="N4803" s="275"/>
    </row>
    <row r="4804" spans="13:14" x14ac:dyDescent="0.2">
      <c r="M4804" s="275"/>
      <c r="N4804" s="275"/>
    </row>
    <row r="4805" spans="13:14" x14ac:dyDescent="0.2">
      <c r="M4805" s="275"/>
      <c r="N4805" s="275"/>
    </row>
    <row r="4806" spans="13:14" x14ac:dyDescent="0.2">
      <c r="M4806" s="275"/>
      <c r="N4806" s="275"/>
    </row>
    <row r="4807" spans="13:14" x14ac:dyDescent="0.2">
      <c r="M4807" s="275"/>
      <c r="N4807" s="275"/>
    </row>
    <row r="4808" spans="13:14" x14ac:dyDescent="0.2">
      <c r="M4808" s="275"/>
      <c r="N4808" s="275"/>
    </row>
    <row r="4809" spans="13:14" x14ac:dyDescent="0.2">
      <c r="M4809" s="275"/>
      <c r="N4809" s="275"/>
    </row>
    <row r="4810" spans="13:14" x14ac:dyDescent="0.2">
      <c r="M4810" s="275"/>
      <c r="N4810" s="275"/>
    </row>
    <row r="4811" spans="13:14" x14ac:dyDescent="0.2">
      <c r="M4811" s="275"/>
      <c r="N4811" s="275"/>
    </row>
    <row r="4812" spans="13:14" x14ac:dyDescent="0.2">
      <c r="M4812" s="275"/>
      <c r="N4812" s="275"/>
    </row>
    <row r="4813" spans="13:14" x14ac:dyDescent="0.2">
      <c r="M4813" s="275"/>
      <c r="N4813" s="275"/>
    </row>
    <row r="4814" spans="13:14" x14ac:dyDescent="0.2">
      <c r="M4814" s="275"/>
      <c r="N4814" s="275"/>
    </row>
    <row r="4815" spans="13:14" x14ac:dyDescent="0.2">
      <c r="M4815" s="275"/>
      <c r="N4815" s="275"/>
    </row>
    <row r="4816" spans="13:14" x14ac:dyDescent="0.2">
      <c r="M4816" s="275"/>
      <c r="N4816" s="275"/>
    </row>
    <row r="4817" spans="13:14" x14ac:dyDescent="0.2">
      <c r="M4817" s="275"/>
      <c r="N4817" s="275"/>
    </row>
    <row r="4818" spans="13:14" x14ac:dyDescent="0.2">
      <c r="M4818" s="275"/>
      <c r="N4818" s="275"/>
    </row>
    <row r="4819" spans="13:14" x14ac:dyDescent="0.2">
      <c r="M4819" s="275"/>
      <c r="N4819" s="275"/>
    </row>
    <row r="4820" spans="13:14" x14ac:dyDescent="0.2">
      <c r="M4820" s="275"/>
      <c r="N4820" s="275"/>
    </row>
    <row r="4821" spans="13:14" x14ac:dyDescent="0.2">
      <c r="M4821" s="275"/>
      <c r="N4821" s="275"/>
    </row>
    <row r="4822" spans="13:14" x14ac:dyDescent="0.2">
      <c r="M4822" s="275"/>
      <c r="N4822" s="275"/>
    </row>
    <row r="4823" spans="13:14" x14ac:dyDescent="0.2">
      <c r="M4823" s="275"/>
      <c r="N4823" s="275"/>
    </row>
    <row r="4824" spans="13:14" x14ac:dyDescent="0.2">
      <c r="M4824" s="275"/>
      <c r="N4824" s="275"/>
    </row>
    <row r="4825" spans="13:14" x14ac:dyDescent="0.2">
      <c r="M4825" s="275"/>
      <c r="N4825" s="275"/>
    </row>
    <row r="4826" spans="13:14" x14ac:dyDescent="0.2">
      <c r="M4826" s="275"/>
      <c r="N4826" s="275"/>
    </row>
    <row r="4827" spans="13:14" x14ac:dyDescent="0.2">
      <c r="M4827" s="275"/>
      <c r="N4827" s="275"/>
    </row>
    <row r="4828" spans="13:14" x14ac:dyDescent="0.2">
      <c r="M4828" s="275"/>
      <c r="N4828" s="275"/>
    </row>
    <row r="4829" spans="13:14" x14ac:dyDescent="0.2">
      <c r="M4829" s="275"/>
      <c r="N4829" s="275"/>
    </row>
    <row r="4830" spans="13:14" x14ac:dyDescent="0.2">
      <c r="M4830" s="275"/>
      <c r="N4830" s="275"/>
    </row>
    <row r="4831" spans="13:14" x14ac:dyDescent="0.2">
      <c r="M4831" s="275"/>
      <c r="N4831" s="275"/>
    </row>
    <row r="4832" spans="13:14" x14ac:dyDescent="0.2">
      <c r="M4832" s="275"/>
      <c r="N4832" s="275"/>
    </row>
    <row r="4833" spans="13:14" x14ac:dyDescent="0.2">
      <c r="M4833" s="275"/>
      <c r="N4833" s="275"/>
    </row>
    <row r="4834" spans="13:14" x14ac:dyDescent="0.2">
      <c r="M4834" s="275"/>
      <c r="N4834" s="275"/>
    </row>
    <row r="4835" spans="13:14" x14ac:dyDescent="0.2">
      <c r="M4835" s="275"/>
      <c r="N4835" s="275"/>
    </row>
    <row r="4836" spans="13:14" x14ac:dyDescent="0.2">
      <c r="M4836" s="275"/>
      <c r="N4836" s="275"/>
    </row>
    <row r="4837" spans="13:14" x14ac:dyDescent="0.2">
      <c r="M4837" s="275"/>
      <c r="N4837" s="275"/>
    </row>
    <row r="4838" spans="13:14" x14ac:dyDescent="0.2">
      <c r="M4838" s="275"/>
      <c r="N4838" s="275"/>
    </row>
    <row r="4839" spans="13:14" x14ac:dyDescent="0.2">
      <c r="M4839" s="275"/>
      <c r="N4839" s="275"/>
    </row>
    <row r="4840" spans="13:14" x14ac:dyDescent="0.2">
      <c r="M4840" s="275"/>
      <c r="N4840" s="275"/>
    </row>
    <row r="4841" spans="13:14" x14ac:dyDescent="0.2">
      <c r="M4841" s="275"/>
      <c r="N4841" s="275"/>
    </row>
    <row r="4842" spans="13:14" x14ac:dyDescent="0.2">
      <c r="M4842" s="275"/>
      <c r="N4842" s="275"/>
    </row>
    <row r="4843" spans="13:14" x14ac:dyDescent="0.2">
      <c r="M4843" s="275"/>
      <c r="N4843" s="275"/>
    </row>
    <row r="4844" spans="13:14" x14ac:dyDescent="0.2">
      <c r="M4844" s="275"/>
      <c r="N4844" s="275"/>
    </row>
    <row r="4845" spans="13:14" x14ac:dyDescent="0.2">
      <c r="M4845" s="275"/>
      <c r="N4845" s="275"/>
    </row>
    <row r="4846" spans="13:14" x14ac:dyDescent="0.2">
      <c r="M4846" s="275"/>
      <c r="N4846" s="275"/>
    </row>
    <row r="4847" spans="13:14" x14ac:dyDescent="0.2">
      <c r="M4847" s="275"/>
      <c r="N4847" s="275"/>
    </row>
    <row r="4848" spans="13:14" x14ac:dyDescent="0.2">
      <c r="M4848" s="275"/>
      <c r="N4848" s="275"/>
    </row>
    <row r="4849" spans="13:14" x14ac:dyDescent="0.2">
      <c r="M4849" s="275"/>
      <c r="N4849" s="275"/>
    </row>
    <row r="4850" spans="13:14" x14ac:dyDescent="0.2">
      <c r="M4850" s="275"/>
      <c r="N4850" s="275"/>
    </row>
    <row r="4851" spans="13:14" x14ac:dyDescent="0.2">
      <c r="M4851" s="275"/>
      <c r="N4851" s="275"/>
    </row>
    <row r="4852" spans="13:14" x14ac:dyDescent="0.2">
      <c r="M4852" s="275"/>
      <c r="N4852" s="275"/>
    </row>
    <row r="4853" spans="13:14" x14ac:dyDescent="0.2">
      <c r="M4853" s="275"/>
      <c r="N4853" s="275"/>
    </row>
    <row r="4854" spans="13:14" x14ac:dyDescent="0.2">
      <c r="M4854" s="275"/>
      <c r="N4854" s="275"/>
    </row>
    <row r="4855" spans="13:14" x14ac:dyDescent="0.2">
      <c r="M4855" s="275"/>
      <c r="N4855" s="275"/>
    </row>
    <row r="4856" spans="13:14" x14ac:dyDescent="0.2">
      <c r="M4856" s="275"/>
      <c r="N4856" s="275"/>
    </row>
    <row r="4857" spans="13:14" x14ac:dyDescent="0.2">
      <c r="M4857" s="275"/>
      <c r="N4857" s="275"/>
    </row>
    <row r="4858" spans="13:14" x14ac:dyDescent="0.2">
      <c r="M4858" s="275"/>
      <c r="N4858" s="275"/>
    </row>
    <row r="4859" spans="13:14" x14ac:dyDescent="0.2">
      <c r="M4859" s="275"/>
      <c r="N4859" s="275"/>
    </row>
    <row r="4860" spans="13:14" x14ac:dyDescent="0.2">
      <c r="M4860" s="275"/>
      <c r="N4860" s="275"/>
    </row>
    <row r="4861" spans="13:14" x14ac:dyDescent="0.2">
      <c r="M4861" s="275"/>
      <c r="N4861" s="275"/>
    </row>
    <row r="4862" spans="13:14" x14ac:dyDescent="0.2">
      <c r="M4862" s="275"/>
      <c r="N4862" s="275"/>
    </row>
    <row r="4863" spans="13:14" x14ac:dyDescent="0.2">
      <c r="M4863" s="275"/>
      <c r="N4863" s="275"/>
    </row>
    <row r="4864" spans="13:14" x14ac:dyDescent="0.2">
      <c r="M4864" s="275"/>
      <c r="N4864" s="275"/>
    </row>
    <row r="4865" spans="13:14" x14ac:dyDescent="0.2">
      <c r="M4865" s="275"/>
      <c r="N4865" s="275"/>
    </row>
    <row r="4866" spans="13:14" x14ac:dyDescent="0.2">
      <c r="M4866" s="275"/>
      <c r="N4866" s="275"/>
    </row>
    <row r="4867" spans="13:14" x14ac:dyDescent="0.2">
      <c r="M4867" s="275"/>
      <c r="N4867" s="275"/>
    </row>
    <row r="4868" spans="13:14" x14ac:dyDescent="0.2">
      <c r="M4868" s="275"/>
      <c r="N4868" s="275"/>
    </row>
    <row r="4869" spans="13:14" x14ac:dyDescent="0.2">
      <c r="M4869" s="275"/>
      <c r="N4869" s="275"/>
    </row>
    <row r="4870" spans="13:14" x14ac:dyDescent="0.2">
      <c r="M4870" s="275"/>
      <c r="N4870" s="275"/>
    </row>
    <row r="4871" spans="13:14" x14ac:dyDescent="0.2">
      <c r="M4871" s="275"/>
      <c r="N4871" s="275"/>
    </row>
    <row r="4872" spans="13:14" x14ac:dyDescent="0.2">
      <c r="M4872" s="275"/>
      <c r="N4872" s="275"/>
    </row>
    <row r="4873" spans="13:14" x14ac:dyDescent="0.2">
      <c r="M4873" s="275"/>
      <c r="N4873" s="275"/>
    </row>
    <row r="4874" spans="13:14" x14ac:dyDescent="0.2">
      <c r="M4874" s="275"/>
      <c r="N4874" s="275"/>
    </row>
    <row r="4875" spans="13:14" x14ac:dyDescent="0.2">
      <c r="M4875" s="275"/>
      <c r="N4875" s="275"/>
    </row>
    <row r="4876" spans="13:14" x14ac:dyDescent="0.2">
      <c r="M4876" s="275"/>
      <c r="N4876" s="275"/>
    </row>
    <row r="4877" spans="13:14" x14ac:dyDescent="0.2">
      <c r="M4877" s="275"/>
      <c r="N4877" s="275"/>
    </row>
    <row r="4878" spans="13:14" x14ac:dyDescent="0.2">
      <c r="M4878" s="275"/>
      <c r="N4878" s="275"/>
    </row>
    <row r="4879" spans="13:14" x14ac:dyDescent="0.2">
      <c r="M4879" s="275"/>
      <c r="N4879" s="275"/>
    </row>
    <row r="4880" spans="13:14" x14ac:dyDescent="0.2">
      <c r="M4880" s="275"/>
      <c r="N4880" s="275"/>
    </row>
    <row r="4881" spans="13:14" x14ac:dyDescent="0.2">
      <c r="M4881" s="275"/>
      <c r="N4881" s="275"/>
    </row>
    <row r="4882" spans="13:14" x14ac:dyDescent="0.2">
      <c r="M4882" s="275"/>
      <c r="N4882" s="275"/>
    </row>
    <row r="4883" spans="13:14" x14ac:dyDescent="0.2">
      <c r="M4883" s="275"/>
      <c r="N4883" s="275"/>
    </row>
    <row r="4884" spans="13:14" x14ac:dyDescent="0.2">
      <c r="M4884" s="275"/>
      <c r="N4884" s="275"/>
    </row>
    <row r="4885" spans="13:14" x14ac:dyDescent="0.2">
      <c r="M4885" s="275"/>
      <c r="N4885" s="275"/>
    </row>
    <row r="4886" spans="13:14" x14ac:dyDescent="0.2">
      <c r="M4886" s="275"/>
      <c r="N4886" s="275"/>
    </row>
    <row r="4887" spans="13:14" x14ac:dyDescent="0.2">
      <c r="M4887" s="275"/>
      <c r="N4887" s="275"/>
    </row>
    <row r="4888" spans="13:14" x14ac:dyDescent="0.2">
      <c r="M4888" s="275"/>
      <c r="N4888" s="275"/>
    </row>
    <row r="4889" spans="13:14" x14ac:dyDescent="0.2">
      <c r="M4889" s="275"/>
      <c r="N4889" s="275"/>
    </row>
    <row r="4890" spans="13:14" x14ac:dyDescent="0.2">
      <c r="M4890" s="275"/>
      <c r="N4890" s="275"/>
    </row>
    <row r="4891" spans="13:14" x14ac:dyDescent="0.2">
      <c r="M4891" s="275"/>
      <c r="N4891" s="275"/>
    </row>
    <row r="4892" spans="13:14" x14ac:dyDescent="0.2">
      <c r="M4892" s="275"/>
      <c r="N4892" s="275"/>
    </row>
    <row r="4893" spans="13:14" x14ac:dyDescent="0.2">
      <c r="M4893" s="275"/>
      <c r="N4893" s="275"/>
    </row>
    <row r="4894" spans="13:14" x14ac:dyDescent="0.2">
      <c r="M4894" s="275"/>
      <c r="N4894" s="275"/>
    </row>
    <row r="4895" spans="13:14" x14ac:dyDescent="0.2">
      <c r="M4895" s="275"/>
      <c r="N4895" s="275"/>
    </row>
    <row r="4896" spans="13:14" x14ac:dyDescent="0.2">
      <c r="M4896" s="275"/>
      <c r="N4896" s="275"/>
    </row>
    <row r="4897" spans="13:14" x14ac:dyDescent="0.2">
      <c r="M4897" s="275"/>
      <c r="N4897" s="275"/>
    </row>
    <row r="4898" spans="13:14" x14ac:dyDescent="0.2">
      <c r="M4898" s="275"/>
      <c r="N4898" s="275"/>
    </row>
    <row r="4899" spans="13:14" x14ac:dyDescent="0.2">
      <c r="M4899" s="275"/>
      <c r="N4899" s="275"/>
    </row>
    <row r="4900" spans="13:14" x14ac:dyDescent="0.2">
      <c r="M4900" s="275"/>
      <c r="N4900" s="275"/>
    </row>
    <row r="4901" spans="13:14" x14ac:dyDescent="0.2">
      <c r="M4901" s="275"/>
      <c r="N4901" s="275"/>
    </row>
    <row r="4902" spans="13:14" x14ac:dyDescent="0.2">
      <c r="M4902" s="275"/>
      <c r="N4902" s="275"/>
    </row>
    <row r="4903" spans="13:14" x14ac:dyDescent="0.2">
      <c r="M4903" s="275"/>
      <c r="N4903" s="275"/>
    </row>
    <row r="4904" spans="13:14" x14ac:dyDescent="0.2">
      <c r="M4904" s="275"/>
      <c r="N4904" s="275"/>
    </row>
    <row r="4905" spans="13:14" x14ac:dyDescent="0.2">
      <c r="M4905" s="275"/>
      <c r="N4905" s="275"/>
    </row>
    <row r="4906" spans="13:14" x14ac:dyDescent="0.2">
      <c r="M4906" s="275"/>
      <c r="N4906" s="275"/>
    </row>
    <row r="4907" spans="13:14" x14ac:dyDescent="0.2">
      <c r="M4907" s="275"/>
      <c r="N4907" s="275"/>
    </row>
    <row r="4908" spans="13:14" x14ac:dyDescent="0.2">
      <c r="M4908" s="275"/>
      <c r="N4908" s="275"/>
    </row>
    <row r="4909" spans="13:14" x14ac:dyDescent="0.2">
      <c r="M4909" s="275"/>
      <c r="N4909" s="275"/>
    </row>
    <row r="4910" spans="13:14" x14ac:dyDescent="0.2">
      <c r="M4910" s="275"/>
      <c r="N4910" s="275"/>
    </row>
    <row r="4911" spans="13:14" x14ac:dyDescent="0.2">
      <c r="M4911" s="275"/>
      <c r="N4911" s="275"/>
    </row>
    <row r="4912" spans="13:14" x14ac:dyDescent="0.2">
      <c r="M4912" s="275"/>
      <c r="N4912" s="275"/>
    </row>
    <row r="4913" spans="13:14" x14ac:dyDescent="0.2">
      <c r="M4913" s="275"/>
      <c r="N4913" s="275"/>
    </row>
    <row r="4914" spans="13:14" x14ac:dyDescent="0.2">
      <c r="M4914" s="275"/>
      <c r="N4914" s="275"/>
    </row>
    <row r="4915" spans="13:14" x14ac:dyDescent="0.2">
      <c r="M4915" s="275"/>
      <c r="N4915" s="275"/>
    </row>
    <row r="4916" spans="13:14" x14ac:dyDescent="0.2">
      <c r="M4916" s="275"/>
      <c r="N4916" s="275"/>
    </row>
    <row r="4917" spans="13:14" x14ac:dyDescent="0.2">
      <c r="M4917" s="275"/>
      <c r="N4917" s="275"/>
    </row>
    <row r="4918" spans="13:14" x14ac:dyDescent="0.2">
      <c r="M4918" s="275"/>
      <c r="N4918" s="275"/>
    </row>
    <row r="4919" spans="13:14" x14ac:dyDescent="0.2">
      <c r="M4919" s="275"/>
      <c r="N4919" s="275"/>
    </row>
    <row r="4920" spans="13:14" x14ac:dyDescent="0.2">
      <c r="M4920" s="275"/>
      <c r="N4920" s="275"/>
    </row>
    <row r="4921" spans="13:14" x14ac:dyDescent="0.2">
      <c r="M4921" s="275"/>
      <c r="N4921" s="275"/>
    </row>
    <row r="4922" spans="13:14" x14ac:dyDescent="0.2">
      <c r="M4922" s="275"/>
      <c r="N4922" s="275"/>
    </row>
    <row r="4923" spans="13:14" x14ac:dyDescent="0.2">
      <c r="M4923" s="275"/>
      <c r="N4923" s="275"/>
    </row>
    <row r="4924" spans="13:14" x14ac:dyDescent="0.2">
      <c r="M4924" s="275"/>
      <c r="N4924" s="275"/>
    </row>
    <row r="4925" spans="13:14" x14ac:dyDescent="0.2">
      <c r="M4925" s="275"/>
      <c r="N4925" s="275"/>
    </row>
    <row r="4926" spans="13:14" x14ac:dyDescent="0.2">
      <c r="M4926" s="275"/>
      <c r="N4926" s="275"/>
    </row>
    <row r="4927" spans="13:14" x14ac:dyDescent="0.2">
      <c r="M4927" s="275"/>
      <c r="N4927" s="275"/>
    </row>
    <row r="4928" spans="13:14" x14ac:dyDescent="0.2">
      <c r="M4928" s="275"/>
      <c r="N4928" s="275"/>
    </row>
    <row r="4929" spans="13:14" x14ac:dyDescent="0.2">
      <c r="M4929" s="275"/>
      <c r="N4929" s="275"/>
    </row>
    <row r="4930" spans="13:14" x14ac:dyDescent="0.2">
      <c r="M4930" s="275"/>
      <c r="N4930" s="275"/>
    </row>
    <row r="4931" spans="13:14" x14ac:dyDescent="0.2">
      <c r="M4931" s="275"/>
      <c r="N4931" s="275"/>
    </row>
    <row r="4932" spans="13:14" x14ac:dyDescent="0.2">
      <c r="M4932" s="275"/>
      <c r="N4932" s="275"/>
    </row>
    <row r="4933" spans="13:14" x14ac:dyDescent="0.2">
      <c r="M4933" s="275"/>
      <c r="N4933" s="275"/>
    </row>
    <row r="4934" spans="13:14" x14ac:dyDescent="0.2">
      <c r="M4934" s="275"/>
      <c r="N4934" s="275"/>
    </row>
    <row r="4935" spans="13:14" x14ac:dyDescent="0.2">
      <c r="M4935" s="275"/>
      <c r="N4935" s="275"/>
    </row>
    <row r="4936" spans="13:14" x14ac:dyDescent="0.2">
      <c r="M4936" s="275"/>
      <c r="N4936" s="275"/>
    </row>
    <row r="4937" spans="13:14" x14ac:dyDescent="0.2">
      <c r="M4937" s="275"/>
      <c r="N4937" s="275"/>
    </row>
    <row r="4938" spans="13:14" x14ac:dyDescent="0.2">
      <c r="M4938" s="275"/>
      <c r="N4938" s="275"/>
    </row>
    <row r="4939" spans="13:14" x14ac:dyDescent="0.2">
      <c r="M4939" s="275"/>
      <c r="N4939" s="275"/>
    </row>
    <row r="4940" spans="13:14" x14ac:dyDescent="0.2">
      <c r="M4940" s="275"/>
      <c r="N4940" s="275"/>
    </row>
    <row r="4941" spans="13:14" x14ac:dyDescent="0.2">
      <c r="M4941" s="275"/>
      <c r="N4941" s="275"/>
    </row>
    <row r="4942" spans="13:14" x14ac:dyDescent="0.2">
      <c r="M4942" s="275"/>
      <c r="N4942" s="275"/>
    </row>
    <row r="4943" spans="13:14" x14ac:dyDescent="0.2">
      <c r="M4943" s="275"/>
      <c r="N4943" s="275"/>
    </row>
    <row r="4944" spans="13:14" x14ac:dyDescent="0.2">
      <c r="M4944" s="275"/>
      <c r="N4944" s="275"/>
    </row>
    <row r="4945" spans="13:14" x14ac:dyDescent="0.2">
      <c r="M4945" s="275"/>
      <c r="N4945" s="275"/>
    </row>
    <row r="4946" spans="13:14" x14ac:dyDescent="0.2">
      <c r="M4946" s="275"/>
      <c r="N4946" s="275"/>
    </row>
    <row r="4947" spans="13:14" x14ac:dyDescent="0.2">
      <c r="M4947" s="275"/>
      <c r="N4947" s="275"/>
    </row>
    <row r="4948" spans="13:14" x14ac:dyDescent="0.2">
      <c r="M4948" s="275"/>
      <c r="N4948" s="275"/>
    </row>
    <row r="4949" spans="13:14" x14ac:dyDescent="0.2">
      <c r="M4949" s="275"/>
      <c r="N4949" s="275"/>
    </row>
    <row r="4950" spans="13:14" x14ac:dyDescent="0.2">
      <c r="M4950" s="275"/>
      <c r="N4950" s="275"/>
    </row>
    <row r="4951" spans="13:14" x14ac:dyDescent="0.2">
      <c r="M4951" s="275"/>
      <c r="N4951" s="275"/>
    </row>
    <row r="4952" spans="13:14" x14ac:dyDescent="0.2">
      <c r="M4952" s="275"/>
      <c r="N4952" s="275"/>
    </row>
    <row r="4953" spans="13:14" x14ac:dyDescent="0.2">
      <c r="M4953" s="275"/>
      <c r="N4953" s="275"/>
    </row>
    <row r="4954" spans="13:14" x14ac:dyDescent="0.2">
      <c r="M4954" s="275"/>
      <c r="N4954" s="275"/>
    </row>
    <row r="4955" spans="13:14" x14ac:dyDescent="0.2">
      <c r="M4955" s="275"/>
      <c r="N4955" s="275"/>
    </row>
    <row r="4956" spans="13:14" x14ac:dyDescent="0.2">
      <c r="M4956" s="275"/>
      <c r="N4956" s="275"/>
    </row>
    <row r="4957" spans="13:14" x14ac:dyDescent="0.2">
      <c r="M4957" s="275"/>
      <c r="N4957" s="275"/>
    </row>
    <row r="4958" spans="13:14" x14ac:dyDescent="0.2">
      <c r="M4958" s="275"/>
      <c r="N4958" s="275"/>
    </row>
    <row r="4959" spans="13:14" x14ac:dyDescent="0.2">
      <c r="M4959" s="275"/>
      <c r="N4959" s="275"/>
    </row>
    <row r="4960" spans="13:14" x14ac:dyDescent="0.2">
      <c r="M4960" s="275"/>
      <c r="N4960" s="275"/>
    </row>
    <row r="4961" spans="13:14" x14ac:dyDescent="0.2">
      <c r="M4961" s="275"/>
      <c r="N4961" s="275"/>
    </row>
    <row r="4962" spans="13:14" x14ac:dyDescent="0.2">
      <c r="M4962" s="275"/>
      <c r="N4962" s="275"/>
    </row>
    <row r="4963" spans="13:14" x14ac:dyDescent="0.2">
      <c r="M4963" s="275"/>
      <c r="N4963" s="275"/>
    </row>
    <row r="4964" spans="13:14" x14ac:dyDescent="0.2">
      <c r="M4964" s="275"/>
      <c r="N4964" s="275"/>
    </row>
    <row r="4965" spans="13:14" x14ac:dyDescent="0.2">
      <c r="M4965" s="275"/>
      <c r="N4965" s="275"/>
    </row>
    <row r="4966" spans="13:14" x14ac:dyDescent="0.2">
      <c r="M4966" s="275"/>
      <c r="N4966" s="275"/>
    </row>
    <row r="4967" spans="13:14" x14ac:dyDescent="0.2">
      <c r="M4967" s="275"/>
      <c r="N4967" s="275"/>
    </row>
    <row r="4968" spans="13:14" x14ac:dyDescent="0.2">
      <c r="M4968" s="275"/>
      <c r="N4968" s="275"/>
    </row>
    <row r="4969" spans="13:14" x14ac:dyDescent="0.2">
      <c r="M4969" s="275"/>
      <c r="N4969" s="275"/>
    </row>
    <row r="4970" spans="13:14" x14ac:dyDescent="0.2">
      <c r="M4970" s="275"/>
      <c r="N4970" s="275"/>
    </row>
    <row r="4971" spans="13:14" x14ac:dyDescent="0.2">
      <c r="M4971" s="275"/>
      <c r="N4971" s="275"/>
    </row>
    <row r="4972" spans="13:14" x14ac:dyDescent="0.2">
      <c r="M4972" s="275"/>
      <c r="N4972" s="275"/>
    </row>
    <row r="4973" spans="13:14" x14ac:dyDescent="0.2">
      <c r="M4973" s="275"/>
      <c r="N4973" s="275"/>
    </row>
    <row r="4974" spans="13:14" x14ac:dyDescent="0.2">
      <c r="M4974" s="275"/>
      <c r="N4974" s="275"/>
    </row>
    <row r="4975" spans="13:14" x14ac:dyDescent="0.2">
      <c r="M4975" s="275"/>
      <c r="N4975" s="275"/>
    </row>
    <row r="4976" spans="13:14" x14ac:dyDescent="0.2">
      <c r="M4976" s="275"/>
      <c r="N4976" s="275"/>
    </row>
    <row r="4977" spans="13:14" x14ac:dyDescent="0.2">
      <c r="M4977" s="275"/>
      <c r="N4977" s="275"/>
    </row>
    <row r="4978" spans="13:14" x14ac:dyDescent="0.2">
      <c r="M4978" s="275"/>
      <c r="N4978" s="275"/>
    </row>
    <row r="4979" spans="13:14" x14ac:dyDescent="0.2">
      <c r="M4979" s="275"/>
      <c r="N4979" s="275"/>
    </row>
    <row r="4980" spans="13:14" x14ac:dyDescent="0.2">
      <c r="M4980" s="275"/>
      <c r="N4980" s="275"/>
    </row>
    <row r="4981" spans="13:14" x14ac:dyDescent="0.2">
      <c r="M4981" s="275"/>
      <c r="N4981" s="275"/>
    </row>
    <row r="4982" spans="13:14" x14ac:dyDescent="0.2">
      <c r="M4982" s="275"/>
      <c r="N4982" s="275"/>
    </row>
    <row r="4983" spans="13:14" x14ac:dyDescent="0.2">
      <c r="M4983" s="275"/>
      <c r="N4983" s="275"/>
    </row>
    <row r="4984" spans="13:14" x14ac:dyDescent="0.2">
      <c r="M4984" s="275"/>
      <c r="N4984" s="275"/>
    </row>
    <row r="4985" spans="13:14" x14ac:dyDescent="0.2">
      <c r="M4985" s="275"/>
      <c r="N4985" s="275"/>
    </row>
    <row r="4986" spans="13:14" x14ac:dyDescent="0.2">
      <c r="M4986" s="275"/>
      <c r="N4986" s="275"/>
    </row>
    <row r="4987" spans="13:14" x14ac:dyDescent="0.2">
      <c r="M4987" s="275"/>
      <c r="N4987" s="275"/>
    </row>
    <row r="4988" spans="13:14" x14ac:dyDescent="0.2">
      <c r="M4988" s="275"/>
      <c r="N4988" s="275"/>
    </row>
    <row r="4989" spans="13:14" x14ac:dyDescent="0.2">
      <c r="M4989" s="275"/>
      <c r="N4989" s="275"/>
    </row>
    <row r="4990" spans="13:14" x14ac:dyDescent="0.2">
      <c r="M4990" s="275"/>
      <c r="N4990" s="275"/>
    </row>
    <row r="4991" spans="13:14" x14ac:dyDescent="0.2">
      <c r="M4991" s="275"/>
      <c r="N4991" s="275"/>
    </row>
    <row r="4992" spans="13:14" x14ac:dyDescent="0.2">
      <c r="M4992" s="275"/>
      <c r="N4992" s="275"/>
    </row>
    <row r="4993" spans="13:14" x14ac:dyDescent="0.2">
      <c r="M4993" s="275"/>
      <c r="N4993" s="275"/>
    </row>
    <row r="4994" spans="13:14" x14ac:dyDescent="0.2">
      <c r="M4994" s="275"/>
      <c r="N4994" s="275"/>
    </row>
    <row r="4995" spans="13:14" x14ac:dyDescent="0.2">
      <c r="M4995" s="275"/>
      <c r="N4995" s="275"/>
    </row>
    <row r="4996" spans="13:14" x14ac:dyDescent="0.2">
      <c r="M4996" s="275"/>
      <c r="N4996" s="275"/>
    </row>
    <row r="4997" spans="13:14" x14ac:dyDescent="0.2">
      <c r="M4997" s="275"/>
      <c r="N4997" s="275"/>
    </row>
    <row r="4998" spans="13:14" x14ac:dyDescent="0.2">
      <c r="M4998" s="275"/>
      <c r="N4998" s="275"/>
    </row>
    <row r="4999" spans="13:14" x14ac:dyDescent="0.2">
      <c r="M4999" s="275"/>
      <c r="N4999" s="275"/>
    </row>
    <row r="5000" spans="13:14" x14ac:dyDescent="0.2">
      <c r="M5000" s="275"/>
      <c r="N5000" s="275"/>
    </row>
    <row r="5001" spans="13:14" x14ac:dyDescent="0.2">
      <c r="M5001" s="275"/>
      <c r="N5001" s="275"/>
    </row>
    <row r="5002" spans="13:14" x14ac:dyDescent="0.2">
      <c r="M5002" s="275"/>
      <c r="N5002" s="275"/>
    </row>
    <row r="5003" spans="13:14" x14ac:dyDescent="0.2">
      <c r="M5003" s="275"/>
      <c r="N5003" s="275"/>
    </row>
    <row r="5004" spans="13:14" x14ac:dyDescent="0.2">
      <c r="M5004" s="275"/>
      <c r="N5004" s="275"/>
    </row>
    <row r="5005" spans="13:14" x14ac:dyDescent="0.2">
      <c r="M5005" s="275"/>
      <c r="N5005" s="275"/>
    </row>
    <row r="5006" spans="13:14" x14ac:dyDescent="0.2">
      <c r="M5006" s="275"/>
      <c r="N5006" s="275"/>
    </row>
    <row r="5007" spans="13:14" x14ac:dyDescent="0.2">
      <c r="M5007" s="275"/>
      <c r="N5007" s="275"/>
    </row>
    <row r="5008" spans="13:14" x14ac:dyDescent="0.2">
      <c r="M5008" s="275"/>
      <c r="N5008" s="275"/>
    </row>
    <row r="5009" spans="13:14" x14ac:dyDescent="0.2">
      <c r="M5009" s="275"/>
      <c r="N5009" s="275"/>
    </row>
    <row r="5010" spans="13:14" x14ac:dyDescent="0.2">
      <c r="M5010" s="275"/>
      <c r="N5010" s="275"/>
    </row>
    <row r="5011" spans="13:14" x14ac:dyDescent="0.2">
      <c r="M5011" s="275"/>
      <c r="N5011" s="275"/>
    </row>
    <row r="5012" spans="13:14" x14ac:dyDescent="0.2">
      <c r="M5012" s="275"/>
      <c r="N5012" s="275"/>
    </row>
    <row r="5013" spans="13:14" x14ac:dyDescent="0.2">
      <c r="M5013" s="275"/>
      <c r="N5013" s="275"/>
    </row>
    <row r="5014" spans="13:14" x14ac:dyDescent="0.2">
      <c r="M5014" s="275"/>
      <c r="N5014" s="275"/>
    </row>
    <row r="5015" spans="13:14" x14ac:dyDescent="0.2">
      <c r="M5015" s="275"/>
      <c r="N5015" s="275"/>
    </row>
    <row r="5016" spans="13:14" x14ac:dyDescent="0.2">
      <c r="M5016" s="275"/>
      <c r="N5016" s="275"/>
    </row>
    <row r="5017" spans="13:14" x14ac:dyDescent="0.2">
      <c r="M5017" s="275"/>
      <c r="N5017" s="275"/>
    </row>
    <row r="5018" spans="13:14" x14ac:dyDescent="0.2">
      <c r="M5018" s="275"/>
      <c r="N5018" s="275"/>
    </row>
    <row r="5019" spans="13:14" x14ac:dyDescent="0.2">
      <c r="M5019" s="275"/>
      <c r="N5019" s="275"/>
    </row>
    <row r="5020" spans="13:14" x14ac:dyDescent="0.2">
      <c r="M5020" s="275"/>
      <c r="N5020" s="275"/>
    </row>
    <row r="5021" spans="13:14" x14ac:dyDescent="0.2">
      <c r="M5021" s="275"/>
      <c r="N5021" s="275"/>
    </row>
    <row r="5022" spans="13:14" x14ac:dyDescent="0.2">
      <c r="M5022" s="275"/>
      <c r="N5022" s="275"/>
    </row>
    <row r="5023" spans="13:14" x14ac:dyDescent="0.2">
      <c r="M5023" s="275"/>
      <c r="N5023" s="275"/>
    </row>
    <row r="5024" spans="13:14" x14ac:dyDescent="0.2">
      <c r="M5024" s="275"/>
      <c r="N5024" s="275"/>
    </row>
    <row r="5025" spans="13:14" x14ac:dyDescent="0.2">
      <c r="M5025" s="275"/>
      <c r="N5025" s="275"/>
    </row>
    <row r="5026" spans="13:14" x14ac:dyDescent="0.2">
      <c r="M5026" s="275"/>
      <c r="N5026" s="275"/>
    </row>
    <row r="5027" spans="13:14" x14ac:dyDescent="0.2">
      <c r="M5027" s="275"/>
      <c r="N5027" s="275"/>
    </row>
    <row r="5028" spans="13:14" x14ac:dyDescent="0.2">
      <c r="M5028" s="275"/>
      <c r="N5028" s="275"/>
    </row>
    <row r="5029" spans="13:14" x14ac:dyDescent="0.2">
      <c r="M5029" s="275"/>
      <c r="N5029" s="275"/>
    </row>
    <row r="5030" spans="13:14" x14ac:dyDescent="0.2">
      <c r="M5030" s="275"/>
      <c r="N5030" s="275"/>
    </row>
    <row r="5031" spans="13:14" x14ac:dyDescent="0.2">
      <c r="M5031" s="275"/>
      <c r="N5031" s="275"/>
    </row>
    <row r="5032" spans="13:14" x14ac:dyDescent="0.2">
      <c r="M5032" s="275"/>
      <c r="N5032" s="275"/>
    </row>
    <row r="5033" spans="13:14" x14ac:dyDescent="0.2">
      <c r="M5033" s="275"/>
      <c r="N5033" s="275"/>
    </row>
    <row r="5034" spans="13:14" x14ac:dyDescent="0.2">
      <c r="M5034" s="275"/>
      <c r="N5034" s="275"/>
    </row>
    <row r="5035" spans="13:14" x14ac:dyDescent="0.2">
      <c r="M5035" s="275"/>
      <c r="N5035" s="275"/>
    </row>
    <row r="5036" spans="13:14" x14ac:dyDescent="0.2">
      <c r="M5036" s="275"/>
      <c r="N5036" s="275"/>
    </row>
    <row r="5037" spans="13:14" x14ac:dyDescent="0.2">
      <c r="M5037" s="275"/>
      <c r="N5037" s="275"/>
    </row>
    <row r="5038" spans="13:14" x14ac:dyDescent="0.2">
      <c r="M5038" s="275"/>
      <c r="N5038" s="275"/>
    </row>
    <row r="5039" spans="13:14" x14ac:dyDescent="0.2">
      <c r="M5039" s="275"/>
      <c r="N5039" s="275"/>
    </row>
    <row r="5040" spans="13:14" x14ac:dyDescent="0.2">
      <c r="M5040" s="275"/>
      <c r="N5040" s="275"/>
    </row>
    <row r="5041" spans="13:14" x14ac:dyDescent="0.2">
      <c r="M5041" s="275"/>
      <c r="N5041" s="275"/>
    </row>
    <row r="5042" spans="13:14" x14ac:dyDescent="0.2">
      <c r="M5042" s="275"/>
      <c r="N5042" s="275"/>
    </row>
    <row r="5043" spans="13:14" x14ac:dyDescent="0.2">
      <c r="M5043" s="275"/>
      <c r="N5043" s="275"/>
    </row>
    <row r="5044" spans="13:14" x14ac:dyDescent="0.2">
      <c r="M5044" s="275"/>
      <c r="N5044" s="275"/>
    </row>
    <row r="5045" spans="13:14" x14ac:dyDescent="0.2">
      <c r="M5045" s="275"/>
      <c r="N5045" s="275"/>
    </row>
    <row r="5046" spans="13:14" x14ac:dyDescent="0.2">
      <c r="M5046" s="275"/>
      <c r="N5046" s="275"/>
    </row>
    <row r="5047" spans="13:14" x14ac:dyDescent="0.2">
      <c r="M5047" s="275"/>
      <c r="N5047" s="275"/>
    </row>
    <row r="5048" spans="13:14" x14ac:dyDescent="0.2">
      <c r="M5048" s="275"/>
      <c r="N5048" s="275"/>
    </row>
    <row r="5049" spans="13:14" x14ac:dyDescent="0.2">
      <c r="M5049" s="275"/>
      <c r="N5049" s="275"/>
    </row>
    <row r="5050" spans="13:14" x14ac:dyDescent="0.2">
      <c r="M5050" s="275"/>
      <c r="N5050" s="275"/>
    </row>
    <row r="5051" spans="13:14" x14ac:dyDescent="0.2">
      <c r="M5051" s="275"/>
      <c r="N5051" s="275"/>
    </row>
    <row r="5052" spans="13:14" x14ac:dyDescent="0.2">
      <c r="M5052" s="275"/>
      <c r="N5052" s="275"/>
    </row>
    <row r="5053" spans="13:14" x14ac:dyDescent="0.2">
      <c r="M5053" s="275"/>
      <c r="N5053" s="275"/>
    </row>
    <row r="5054" spans="13:14" x14ac:dyDescent="0.2">
      <c r="M5054" s="275"/>
      <c r="N5054" s="275"/>
    </row>
    <row r="5055" spans="13:14" x14ac:dyDescent="0.2">
      <c r="M5055" s="275"/>
      <c r="N5055" s="275"/>
    </row>
    <row r="5056" spans="13:14" x14ac:dyDescent="0.2">
      <c r="M5056" s="275"/>
      <c r="N5056" s="275"/>
    </row>
    <row r="5057" spans="13:14" x14ac:dyDescent="0.2">
      <c r="M5057" s="275"/>
      <c r="N5057" s="275"/>
    </row>
    <row r="5058" spans="13:14" x14ac:dyDescent="0.2">
      <c r="M5058" s="275"/>
      <c r="N5058" s="275"/>
    </row>
    <row r="5059" spans="13:14" x14ac:dyDescent="0.2">
      <c r="M5059" s="275"/>
      <c r="N5059" s="275"/>
    </row>
    <row r="5060" spans="13:14" x14ac:dyDescent="0.2">
      <c r="M5060" s="275"/>
      <c r="N5060" s="275"/>
    </row>
    <row r="5061" spans="13:14" x14ac:dyDescent="0.2">
      <c r="M5061" s="275"/>
      <c r="N5061" s="275"/>
    </row>
    <row r="5062" spans="13:14" x14ac:dyDescent="0.2">
      <c r="M5062" s="275"/>
      <c r="N5062" s="275"/>
    </row>
    <row r="5063" spans="13:14" x14ac:dyDescent="0.2">
      <c r="M5063" s="275"/>
      <c r="N5063" s="275"/>
    </row>
    <row r="5064" spans="13:14" x14ac:dyDescent="0.2">
      <c r="M5064" s="275"/>
      <c r="N5064" s="275"/>
    </row>
    <row r="5065" spans="13:14" x14ac:dyDescent="0.2">
      <c r="M5065" s="275"/>
      <c r="N5065" s="275"/>
    </row>
    <row r="5066" spans="13:14" x14ac:dyDescent="0.2">
      <c r="M5066" s="275"/>
      <c r="N5066" s="275"/>
    </row>
    <row r="5067" spans="13:14" x14ac:dyDescent="0.2">
      <c r="M5067" s="275"/>
      <c r="N5067" s="275"/>
    </row>
    <row r="5068" spans="13:14" x14ac:dyDescent="0.2">
      <c r="M5068" s="275"/>
      <c r="N5068" s="275"/>
    </row>
    <row r="5069" spans="13:14" x14ac:dyDescent="0.2">
      <c r="M5069" s="275"/>
      <c r="N5069" s="275"/>
    </row>
    <row r="5070" spans="13:14" x14ac:dyDescent="0.2">
      <c r="M5070" s="275"/>
      <c r="N5070" s="275"/>
    </row>
    <row r="5071" spans="13:14" x14ac:dyDescent="0.2">
      <c r="M5071" s="275"/>
      <c r="N5071" s="275"/>
    </row>
    <row r="5072" spans="13:14" x14ac:dyDescent="0.2">
      <c r="M5072" s="275"/>
      <c r="N5072" s="275"/>
    </row>
    <row r="5073" spans="13:14" x14ac:dyDescent="0.2">
      <c r="M5073" s="275"/>
      <c r="N5073" s="275"/>
    </row>
    <row r="5074" spans="13:14" x14ac:dyDescent="0.2">
      <c r="M5074" s="275"/>
      <c r="N5074" s="275"/>
    </row>
    <row r="5075" spans="13:14" x14ac:dyDescent="0.2">
      <c r="M5075" s="275"/>
      <c r="N5075" s="275"/>
    </row>
    <row r="5076" spans="13:14" x14ac:dyDescent="0.2">
      <c r="M5076" s="275"/>
      <c r="N5076" s="275"/>
    </row>
    <row r="5077" spans="13:14" x14ac:dyDescent="0.2">
      <c r="M5077" s="275"/>
      <c r="N5077" s="275"/>
    </row>
    <row r="5078" spans="13:14" x14ac:dyDescent="0.2">
      <c r="M5078" s="275"/>
      <c r="N5078" s="275"/>
    </row>
    <row r="5079" spans="13:14" x14ac:dyDescent="0.2">
      <c r="M5079" s="275"/>
      <c r="N5079" s="275"/>
    </row>
    <row r="5080" spans="13:14" x14ac:dyDescent="0.2">
      <c r="M5080" s="275"/>
      <c r="N5080" s="275"/>
    </row>
    <row r="5081" spans="13:14" x14ac:dyDescent="0.2">
      <c r="M5081" s="275"/>
      <c r="N5081" s="275"/>
    </row>
    <row r="5082" spans="13:14" x14ac:dyDescent="0.2">
      <c r="M5082" s="275"/>
      <c r="N5082" s="275"/>
    </row>
    <row r="5083" spans="13:14" x14ac:dyDescent="0.2">
      <c r="M5083" s="275"/>
      <c r="N5083" s="275"/>
    </row>
    <row r="5084" spans="13:14" x14ac:dyDescent="0.2">
      <c r="M5084" s="275"/>
      <c r="N5084" s="275"/>
    </row>
    <row r="5085" spans="13:14" x14ac:dyDescent="0.2">
      <c r="M5085" s="275"/>
      <c r="N5085" s="275"/>
    </row>
    <row r="5086" spans="13:14" x14ac:dyDescent="0.2">
      <c r="M5086" s="275"/>
      <c r="N5086" s="275"/>
    </row>
    <row r="5087" spans="13:14" x14ac:dyDescent="0.2">
      <c r="M5087" s="275"/>
      <c r="N5087" s="275"/>
    </row>
    <row r="5088" spans="13:14" x14ac:dyDescent="0.2">
      <c r="M5088" s="275"/>
      <c r="N5088" s="275"/>
    </row>
    <row r="5089" spans="13:14" x14ac:dyDescent="0.2">
      <c r="M5089" s="275"/>
      <c r="N5089" s="275"/>
    </row>
    <row r="5090" spans="13:14" x14ac:dyDescent="0.2">
      <c r="M5090" s="275"/>
      <c r="N5090" s="275"/>
    </row>
    <row r="5091" spans="13:14" x14ac:dyDescent="0.2">
      <c r="M5091" s="275"/>
      <c r="N5091" s="275"/>
    </row>
    <row r="5092" spans="13:14" x14ac:dyDescent="0.2">
      <c r="M5092" s="275"/>
      <c r="N5092" s="275"/>
    </row>
    <row r="5093" spans="13:14" x14ac:dyDescent="0.2">
      <c r="M5093" s="275"/>
      <c r="N5093" s="275"/>
    </row>
    <row r="5094" spans="13:14" x14ac:dyDescent="0.2">
      <c r="M5094" s="275"/>
      <c r="N5094" s="275"/>
    </row>
    <row r="5095" spans="13:14" x14ac:dyDescent="0.2">
      <c r="M5095" s="275"/>
      <c r="N5095" s="275"/>
    </row>
    <row r="5096" spans="13:14" x14ac:dyDescent="0.2">
      <c r="M5096" s="275"/>
      <c r="N5096" s="275"/>
    </row>
    <row r="5097" spans="13:14" x14ac:dyDescent="0.2">
      <c r="M5097" s="275"/>
      <c r="N5097" s="275"/>
    </row>
    <row r="5098" spans="13:14" x14ac:dyDescent="0.2">
      <c r="M5098" s="275"/>
      <c r="N5098" s="275"/>
    </row>
    <row r="5099" spans="13:14" x14ac:dyDescent="0.2">
      <c r="M5099" s="275"/>
      <c r="N5099" s="275"/>
    </row>
    <row r="5100" spans="13:14" x14ac:dyDescent="0.2">
      <c r="M5100" s="275"/>
      <c r="N5100" s="275"/>
    </row>
    <row r="5101" spans="13:14" x14ac:dyDescent="0.2">
      <c r="M5101" s="275"/>
      <c r="N5101" s="275"/>
    </row>
    <row r="5102" spans="13:14" x14ac:dyDescent="0.2">
      <c r="M5102" s="275"/>
      <c r="N5102" s="275"/>
    </row>
    <row r="5103" spans="13:14" x14ac:dyDescent="0.2">
      <c r="M5103" s="275"/>
      <c r="N5103" s="275"/>
    </row>
    <row r="5104" spans="13:14" x14ac:dyDescent="0.2">
      <c r="M5104" s="275"/>
      <c r="N5104" s="275"/>
    </row>
    <row r="5105" spans="13:14" x14ac:dyDescent="0.2">
      <c r="M5105" s="275"/>
      <c r="N5105" s="275"/>
    </row>
    <row r="5106" spans="13:14" x14ac:dyDescent="0.2">
      <c r="M5106" s="275"/>
      <c r="N5106" s="275"/>
    </row>
    <row r="5107" spans="13:14" x14ac:dyDescent="0.2">
      <c r="M5107" s="275"/>
      <c r="N5107" s="275"/>
    </row>
    <row r="5108" spans="13:14" x14ac:dyDescent="0.2">
      <c r="M5108" s="275"/>
      <c r="N5108" s="275"/>
    </row>
    <row r="5109" spans="13:14" x14ac:dyDescent="0.2">
      <c r="M5109" s="275"/>
      <c r="N5109" s="275"/>
    </row>
    <row r="5110" spans="13:14" x14ac:dyDescent="0.2">
      <c r="M5110" s="275"/>
      <c r="N5110" s="275"/>
    </row>
    <row r="5111" spans="13:14" x14ac:dyDescent="0.2">
      <c r="M5111" s="275"/>
      <c r="N5111" s="275"/>
    </row>
    <row r="5112" spans="13:14" x14ac:dyDescent="0.2">
      <c r="M5112" s="275"/>
      <c r="N5112" s="275"/>
    </row>
    <row r="5113" spans="13:14" x14ac:dyDescent="0.2">
      <c r="M5113" s="275"/>
      <c r="N5113" s="275"/>
    </row>
    <row r="5114" spans="13:14" x14ac:dyDescent="0.2">
      <c r="M5114" s="275"/>
      <c r="N5114" s="275"/>
    </row>
    <row r="5115" spans="13:14" x14ac:dyDescent="0.2">
      <c r="M5115" s="275"/>
      <c r="N5115" s="275"/>
    </row>
    <row r="5116" spans="13:14" x14ac:dyDescent="0.2">
      <c r="M5116" s="275"/>
      <c r="N5116" s="275"/>
    </row>
    <row r="5117" spans="13:14" x14ac:dyDescent="0.2">
      <c r="M5117" s="275"/>
      <c r="N5117" s="275"/>
    </row>
    <row r="5118" spans="13:14" x14ac:dyDescent="0.2">
      <c r="M5118" s="275"/>
      <c r="N5118" s="275"/>
    </row>
    <row r="5119" spans="13:14" x14ac:dyDescent="0.2">
      <c r="M5119" s="275"/>
      <c r="N5119" s="275"/>
    </row>
    <row r="5120" spans="13:14" x14ac:dyDescent="0.2">
      <c r="M5120" s="275"/>
      <c r="N5120" s="275"/>
    </row>
    <row r="5121" spans="13:14" x14ac:dyDescent="0.2">
      <c r="M5121" s="275"/>
      <c r="N5121" s="275"/>
    </row>
    <row r="5122" spans="13:14" x14ac:dyDescent="0.2">
      <c r="M5122" s="275"/>
      <c r="N5122" s="275"/>
    </row>
    <row r="5123" spans="13:14" x14ac:dyDescent="0.2">
      <c r="M5123" s="275"/>
      <c r="N5123" s="275"/>
    </row>
    <row r="5124" spans="13:14" x14ac:dyDescent="0.2">
      <c r="M5124" s="275"/>
      <c r="N5124" s="275"/>
    </row>
    <row r="5125" spans="13:14" x14ac:dyDescent="0.2">
      <c r="M5125" s="275"/>
      <c r="N5125" s="275"/>
    </row>
    <row r="5126" spans="13:14" x14ac:dyDescent="0.2">
      <c r="M5126" s="275"/>
      <c r="N5126" s="275"/>
    </row>
    <row r="5127" spans="13:14" x14ac:dyDescent="0.2">
      <c r="M5127" s="275"/>
      <c r="N5127" s="275"/>
    </row>
    <row r="5128" spans="13:14" x14ac:dyDescent="0.2">
      <c r="M5128" s="275"/>
      <c r="N5128" s="275"/>
    </row>
    <row r="5129" spans="13:14" x14ac:dyDescent="0.2">
      <c r="M5129" s="275"/>
      <c r="N5129" s="275"/>
    </row>
    <row r="5130" spans="13:14" x14ac:dyDescent="0.2">
      <c r="M5130" s="275"/>
      <c r="N5130" s="275"/>
    </row>
    <row r="5131" spans="13:14" x14ac:dyDescent="0.2">
      <c r="M5131" s="275"/>
      <c r="N5131" s="275"/>
    </row>
    <row r="5132" spans="13:14" x14ac:dyDescent="0.2">
      <c r="M5132" s="275"/>
      <c r="N5132" s="275"/>
    </row>
    <row r="5133" spans="13:14" x14ac:dyDescent="0.2">
      <c r="M5133" s="275"/>
      <c r="N5133" s="275"/>
    </row>
    <row r="5134" spans="13:14" x14ac:dyDescent="0.2">
      <c r="M5134" s="275"/>
      <c r="N5134" s="275"/>
    </row>
    <row r="5135" spans="13:14" x14ac:dyDescent="0.2">
      <c r="M5135" s="275"/>
      <c r="N5135" s="275"/>
    </row>
    <row r="5136" spans="13:14" x14ac:dyDescent="0.2">
      <c r="M5136" s="275"/>
      <c r="N5136" s="275"/>
    </row>
    <row r="5137" spans="13:14" x14ac:dyDescent="0.2">
      <c r="M5137" s="275"/>
      <c r="N5137" s="275"/>
    </row>
    <row r="5138" spans="13:14" x14ac:dyDescent="0.2">
      <c r="M5138" s="275"/>
      <c r="N5138" s="275"/>
    </row>
    <row r="5139" spans="13:14" x14ac:dyDescent="0.2">
      <c r="M5139" s="275"/>
      <c r="N5139" s="275"/>
    </row>
    <row r="5140" spans="13:14" x14ac:dyDescent="0.2">
      <c r="M5140" s="275"/>
      <c r="N5140" s="275"/>
    </row>
    <row r="5141" spans="13:14" x14ac:dyDescent="0.2">
      <c r="M5141" s="275"/>
      <c r="N5141" s="275"/>
    </row>
    <row r="5142" spans="13:14" x14ac:dyDescent="0.2">
      <c r="M5142" s="275"/>
      <c r="N5142" s="275"/>
    </row>
    <row r="5143" spans="13:14" x14ac:dyDescent="0.2">
      <c r="M5143" s="275"/>
      <c r="N5143" s="275"/>
    </row>
    <row r="5144" spans="13:14" x14ac:dyDescent="0.2">
      <c r="M5144" s="275"/>
      <c r="N5144" s="275"/>
    </row>
    <row r="5145" spans="13:14" x14ac:dyDescent="0.2">
      <c r="M5145" s="275"/>
      <c r="N5145" s="275"/>
    </row>
    <row r="5146" spans="13:14" x14ac:dyDescent="0.2">
      <c r="M5146" s="275"/>
      <c r="N5146" s="275"/>
    </row>
    <row r="5147" spans="13:14" x14ac:dyDescent="0.2">
      <c r="M5147" s="275"/>
      <c r="N5147" s="275"/>
    </row>
    <row r="5148" spans="13:14" x14ac:dyDescent="0.2">
      <c r="M5148" s="275"/>
      <c r="N5148" s="275"/>
    </row>
    <row r="5149" spans="13:14" x14ac:dyDescent="0.2">
      <c r="M5149" s="275"/>
      <c r="N5149" s="275"/>
    </row>
    <row r="5150" spans="13:14" x14ac:dyDescent="0.2">
      <c r="M5150" s="275"/>
      <c r="N5150" s="275"/>
    </row>
    <row r="5151" spans="13:14" x14ac:dyDescent="0.2">
      <c r="M5151" s="275"/>
      <c r="N5151" s="275"/>
    </row>
    <row r="5152" spans="13:14" x14ac:dyDescent="0.2">
      <c r="M5152" s="275"/>
      <c r="N5152" s="275"/>
    </row>
    <row r="5153" spans="13:14" x14ac:dyDescent="0.2">
      <c r="M5153" s="275"/>
      <c r="N5153" s="275"/>
    </row>
    <row r="5154" spans="13:14" x14ac:dyDescent="0.2">
      <c r="M5154" s="275"/>
      <c r="N5154" s="275"/>
    </row>
    <row r="5155" spans="13:14" x14ac:dyDescent="0.2">
      <c r="M5155" s="275"/>
      <c r="N5155" s="275"/>
    </row>
    <row r="5156" spans="13:14" x14ac:dyDescent="0.2">
      <c r="M5156" s="275"/>
      <c r="N5156" s="275"/>
    </row>
    <row r="5157" spans="13:14" x14ac:dyDescent="0.2">
      <c r="M5157" s="275"/>
      <c r="N5157" s="275"/>
    </row>
    <row r="5158" spans="13:14" x14ac:dyDescent="0.2">
      <c r="M5158" s="275"/>
      <c r="N5158" s="275"/>
    </row>
    <row r="5159" spans="13:14" x14ac:dyDescent="0.2">
      <c r="M5159" s="275"/>
      <c r="N5159" s="275"/>
    </row>
    <row r="5160" spans="13:14" x14ac:dyDescent="0.2">
      <c r="M5160" s="275"/>
      <c r="N5160" s="275"/>
    </row>
    <row r="5161" spans="13:14" x14ac:dyDescent="0.2">
      <c r="M5161" s="275"/>
      <c r="N5161" s="275"/>
    </row>
    <row r="5162" spans="13:14" x14ac:dyDescent="0.2">
      <c r="M5162" s="275"/>
      <c r="N5162" s="275"/>
    </row>
    <row r="5163" spans="13:14" x14ac:dyDescent="0.2">
      <c r="M5163" s="275"/>
      <c r="N5163" s="275"/>
    </row>
    <row r="5164" spans="13:14" x14ac:dyDescent="0.2">
      <c r="M5164" s="275"/>
      <c r="N5164" s="275"/>
    </row>
    <row r="5165" spans="13:14" x14ac:dyDescent="0.2">
      <c r="M5165" s="275"/>
      <c r="N5165" s="275"/>
    </row>
    <row r="5166" spans="13:14" x14ac:dyDescent="0.2">
      <c r="M5166" s="275"/>
      <c r="N5166" s="275"/>
    </row>
    <row r="5167" spans="13:14" x14ac:dyDescent="0.2">
      <c r="M5167" s="275"/>
      <c r="N5167" s="275"/>
    </row>
    <row r="5168" spans="13:14" x14ac:dyDescent="0.2">
      <c r="M5168" s="275"/>
      <c r="N5168" s="275"/>
    </row>
    <row r="5169" spans="13:14" x14ac:dyDescent="0.2">
      <c r="M5169" s="275"/>
      <c r="N5169" s="275"/>
    </row>
    <row r="5170" spans="13:14" x14ac:dyDescent="0.2">
      <c r="M5170" s="275"/>
      <c r="N5170" s="275"/>
    </row>
    <row r="5171" spans="13:14" x14ac:dyDescent="0.2">
      <c r="M5171" s="275"/>
      <c r="N5171" s="275"/>
    </row>
    <row r="5172" spans="13:14" x14ac:dyDescent="0.2">
      <c r="M5172" s="275"/>
      <c r="N5172" s="275"/>
    </row>
    <row r="5173" spans="13:14" x14ac:dyDescent="0.2">
      <c r="M5173" s="275"/>
      <c r="N5173" s="275"/>
    </row>
    <row r="5174" spans="13:14" x14ac:dyDescent="0.2">
      <c r="M5174" s="275"/>
      <c r="N5174" s="275"/>
    </row>
    <row r="5175" spans="13:14" x14ac:dyDescent="0.2">
      <c r="M5175" s="275"/>
      <c r="N5175" s="275"/>
    </row>
    <row r="5176" spans="13:14" x14ac:dyDescent="0.2">
      <c r="M5176" s="275"/>
      <c r="N5176" s="275"/>
    </row>
    <row r="5177" spans="13:14" x14ac:dyDescent="0.2">
      <c r="M5177" s="275"/>
      <c r="N5177" s="275"/>
    </row>
    <row r="5178" spans="13:14" x14ac:dyDescent="0.2">
      <c r="M5178" s="275"/>
      <c r="N5178" s="275"/>
    </row>
    <row r="5179" spans="13:14" x14ac:dyDescent="0.2">
      <c r="M5179" s="275"/>
      <c r="N5179" s="275"/>
    </row>
    <row r="5180" spans="13:14" x14ac:dyDescent="0.2">
      <c r="M5180" s="275"/>
      <c r="N5180" s="275"/>
    </row>
    <row r="5181" spans="13:14" x14ac:dyDescent="0.2">
      <c r="M5181" s="275"/>
      <c r="N5181" s="275"/>
    </row>
    <row r="5182" spans="13:14" x14ac:dyDescent="0.2">
      <c r="M5182" s="275"/>
      <c r="N5182" s="275"/>
    </row>
    <row r="5183" spans="13:14" x14ac:dyDescent="0.2">
      <c r="M5183" s="275"/>
      <c r="N5183" s="275"/>
    </row>
    <row r="5184" spans="13:14" x14ac:dyDescent="0.2">
      <c r="M5184" s="275"/>
      <c r="N5184" s="275"/>
    </row>
    <row r="5185" spans="13:14" x14ac:dyDescent="0.2">
      <c r="M5185" s="275"/>
      <c r="N5185" s="275"/>
    </row>
    <row r="5186" spans="13:14" x14ac:dyDescent="0.2">
      <c r="M5186" s="275"/>
      <c r="N5186" s="275"/>
    </row>
    <row r="5187" spans="13:14" x14ac:dyDescent="0.2">
      <c r="M5187" s="275"/>
      <c r="N5187" s="275"/>
    </row>
    <row r="5188" spans="13:14" x14ac:dyDescent="0.2">
      <c r="M5188" s="275"/>
      <c r="N5188" s="275"/>
    </row>
    <row r="5189" spans="13:14" x14ac:dyDescent="0.2">
      <c r="M5189" s="275"/>
      <c r="N5189" s="275"/>
    </row>
    <row r="5190" spans="13:14" x14ac:dyDescent="0.2">
      <c r="M5190" s="275"/>
      <c r="N5190" s="275"/>
    </row>
    <row r="5191" spans="13:14" x14ac:dyDescent="0.2">
      <c r="M5191" s="275"/>
      <c r="N5191" s="275"/>
    </row>
    <row r="5192" spans="13:14" x14ac:dyDescent="0.2">
      <c r="M5192" s="275"/>
      <c r="N5192" s="275"/>
    </row>
    <row r="5193" spans="13:14" x14ac:dyDescent="0.2">
      <c r="M5193" s="275"/>
      <c r="N5193" s="275"/>
    </row>
    <row r="5194" spans="13:14" x14ac:dyDescent="0.2">
      <c r="M5194" s="275"/>
      <c r="N5194" s="275"/>
    </row>
    <row r="5195" spans="13:14" x14ac:dyDescent="0.2">
      <c r="M5195" s="275"/>
      <c r="N5195" s="275"/>
    </row>
    <row r="5196" spans="13:14" x14ac:dyDescent="0.2">
      <c r="M5196" s="275"/>
      <c r="N5196" s="275"/>
    </row>
    <row r="5197" spans="13:14" x14ac:dyDescent="0.2">
      <c r="M5197" s="275"/>
      <c r="N5197" s="275"/>
    </row>
    <row r="5198" spans="13:14" x14ac:dyDescent="0.2">
      <c r="M5198" s="275"/>
      <c r="N5198" s="275"/>
    </row>
    <row r="5199" spans="13:14" x14ac:dyDescent="0.2">
      <c r="M5199" s="275"/>
      <c r="N5199" s="275"/>
    </row>
    <row r="5200" spans="13:14" x14ac:dyDescent="0.2">
      <c r="M5200" s="275"/>
      <c r="N5200" s="275"/>
    </row>
    <row r="5201" spans="13:14" x14ac:dyDescent="0.2">
      <c r="M5201" s="275"/>
      <c r="N5201" s="275"/>
    </row>
    <row r="5202" spans="13:14" x14ac:dyDescent="0.2">
      <c r="M5202" s="275"/>
      <c r="N5202" s="275"/>
    </row>
    <row r="5203" spans="13:14" x14ac:dyDescent="0.2">
      <c r="M5203" s="275"/>
      <c r="N5203" s="275"/>
    </row>
    <row r="5204" spans="13:14" x14ac:dyDescent="0.2">
      <c r="M5204" s="275"/>
      <c r="N5204" s="275"/>
    </row>
    <row r="5205" spans="13:14" x14ac:dyDescent="0.2">
      <c r="M5205" s="275"/>
      <c r="N5205" s="275"/>
    </row>
    <row r="5206" spans="13:14" x14ac:dyDescent="0.2">
      <c r="M5206" s="275"/>
      <c r="N5206" s="275"/>
    </row>
    <row r="5207" spans="13:14" x14ac:dyDescent="0.2">
      <c r="M5207" s="275"/>
      <c r="N5207" s="275"/>
    </row>
    <row r="5208" spans="13:14" x14ac:dyDescent="0.2">
      <c r="M5208" s="275"/>
      <c r="N5208" s="275"/>
    </row>
    <row r="5209" spans="13:14" x14ac:dyDescent="0.2">
      <c r="M5209" s="275"/>
      <c r="N5209" s="275"/>
    </row>
    <row r="5210" spans="13:14" x14ac:dyDescent="0.2">
      <c r="M5210" s="275"/>
      <c r="N5210" s="275"/>
    </row>
    <row r="5211" spans="13:14" x14ac:dyDescent="0.2">
      <c r="M5211" s="275"/>
      <c r="N5211" s="275"/>
    </row>
    <row r="5212" spans="13:14" x14ac:dyDescent="0.2">
      <c r="M5212" s="275"/>
      <c r="N5212" s="275"/>
    </row>
    <row r="5213" spans="13:14" x14ac:dyDescent="0.2">
      <c r="M5213" s="275"/>
      <c r="N5213" s="275"/>
    </row>
    <row r="5214" spans="13:14" x14ac:dyDescent="0.2">
      <c r="M5214" s="275"/>
      <c r="N5214" s="275"/>
    </row>
    <row r="5215" spans="13:14" x14ac:dyDescent="0.2">
      <c r="M5215" s="275"/>
      <c r="N5215" s="275"/>
    </row>
    <row r="5216" spans="13:14" x14ac:dyDescent="0.2">
      <c r="M5216" s="275"/>
      <c r="N5216" s="275"/>
    </row>
    <row r="5217" spans="13:14" x14ac:dyDescent="0.2">
      <c r="M5217" s="275"/>
      <c r="N5217" s="275"/>
    </row>
    <row r="5218" spans="13:14" x14ac:dyDescent="0.2">
      <c r="M5218" s="275"/>
      <c r="N5218" s="275"/>
    </row>
    <row r="5219" spans="13:14" x14ac:dyDescent="0.2">
      <c r="M5219" s="275"/>
      <c r="N5219" s="275"/>
    </row>
    <row r="5220" spans="13:14" x14ac:dyDescent="0.2">
      <c r="M5220" s="275"/>
      <c r="N5220" s="275"/>
    </row>
    <row r="5221" spans="13:14" x14ac:dyDescent="0.2">
      <c r="M5221" s="275"/>
      <c r="N5221" s="275"/>
    </row>
    <row r="5222" spans="13:14" x14ac:dyDescent="0.2">
      <c r="M5222" s="275"/>
      <c r="N5222" s="275"/>
    </row>
    <row r="5223" spans="13:14" x14ac:dyDescent="0.2">
      <c r="M5223" s="275"/>
      <c r="N5223" s="275"/>
    </row>
    <row r="5224" spans="13:14" x14ac:dyDescent="0.2">
      <c r="M5224" s="275"/>
      <c r="N5224" s="275"/>
    </row>
    <row r="5225" spans="13:14" x14ac:dyDescent="0.2">
      <c r="M5225" s="275"/>
      <c r="N5225" s="275"/>
    </row>
    <row r="5226" spans="13:14" x14ac:dyDescent="0.2">
      <c r="M5226" s="275"/>
      <c r="N5226" s="275"/>
    </row>
    <row r="5227" spans="13:14" x14ac:dyDescent="0.2">
      <c r="M5227" s="275"/>
      <c r="N5227" s="275"/>
    </row>
    <row r="5228" spans="13:14" x14ac:dyDescent="0.2">
      <c r="M5228" s="275"/>
      <c r="N5228" s="275"/>
    </row>
    <row r="5229" spans="13:14" x14ac:dyDescent="0.2">
      <c r="M5229" s="275"/>
      <c r="N5229" s="275"/>
    </row>
    <row r="5230" spans="13:14" x14ac:dyDescent="0.2">
      <c r="M5230" s="275"/>
      <c r="N5230" s="275"/>
    </row>
    <row r="5231" spans="13:14" x14ac:dyDescent="0.2">
      <c r="M5231" s="275"/>
      <c r="N5231" s="275"/>
    </row>
    <row r="5232" spans="13:14" x14ac:dyDescent="0.2">
      <c r="M5232" s="275"/>
      <c r="N5232" s="275"/>
    </row>
    <row r="5233" spans="13:14" x14ac:dyDescent="0.2">
      <c r="M5233" s="275"/>
      <c r="N5233" s="275"/>
    </row>
    <row r="5234" spans="13:14" x14ac:dyDescent="0.2">
      <c r="M5234" s="275"/>
      <c r="N5234" s="275"/>
    </row>
    <row r="5235" spans="13:14" x14ac:dyDescent="0.2">
      <c r="M5235" s="275"/>
      <c r="N5235" s="275"/>
    </row>
    <row r="5236" spans="13:14" x14ac:dyDescent="0.2">
      <c r="M5236" s="275"/>
      <c r="N5236" s="275"/>
    </row>
    <row r="5237" spans="13:14" x14ac:dyDescent="0.2">
      <c r="M5237" s="275"/>
      <c r="N5237" s="275"/>
    </row>
    <row r="5238" spans="13:14" x14ac:dyDescent="0.2">
      <c r="M5238" s="275"/>
      <c r="N5238" s="275"/>
    </row>
    <row r="5239" spans="13:14" x14ac:dyDescent="0.2">
      <c r="M5239" s="275"/>
      <c r="N5239" s="275"/>
    </row>
    <row r="5240" spans="13:14" x14ac:dyDescent="0.2">
      <c r="M5240" s="275"/>
      <c r="N5240" s="275"/>
    </row>
    <row r="5241" spans="13:14" x14ac:dyDescent="0.2">
      <c r="M5241" s="275"/>
      <c r="N5241" s="275"/>
    </row>
    <row r="5242" spans="13:14" x14ac:dyDescent="0.2">
      <c r="M5242" s="275"/>
      <c r="N5242" s="275"/>
    </row>
    <row r="5243" spans="13:14" x14ac:dyDescent="0.2">
      <c r="M5243" s="275"/>
      <c r="N5243" s="275"/>
    </row>
    <row r="5244" spans="13:14" x14ac:dyDescent="0.2">
      <c r="M5244" s="275"/>
      <c r="N5244" s="275"/>
    </row>
    <row r="5245" spans="13:14" x14ac:dyDescent="0.2">
      <c r="M5245" s="275"/>
      <c r="N5245" s="275"/>
    </row>
    <row r="5246" spans="13:14" x14ac:dyDescent="0.2">
      <c r="M5246" s="275"/>
      <c r="N5246" s="275"/>
    </row>
    <row r="5247" spans="13:14" x14ac:dyDescent="0.2">
      <c r="M5247" s="275"/>
      <c r="N5247" s="275"/>
    </row>
    <row r="5248" spans="13:14" x14ac:dyDescent="0.2">
      <c r="M5248" s="275"/>
      <c r="N5248" s="275"/>
    </row>
    <row r="5249" spans="13:14" x14ac:dyDescent="0.2">
      <c r="M5249" s="275"/>
      <c r="N5249" s="275"/>
    </row>
    <row r="5250" spans="13:14" x14ac:dyDescent="0.2">
      <c r="M5250" s="275"/>
      <c r="N5250" s="275"/>
    </row>
    <row r="5251" spans="13:14" x14ac:dyDescent="0.2">
      <c r="M5251" s="275"/>
      <c r="N5251" s="275"/>
    </row>
    <row r="5252" spans="13:14" x14ac:dyDescent="0.2">
      <c r="M5252" s="275"/>
      <c r="N5252" s="275"/>
    </row>
    <row r="5253" spans="13:14" x14ac:dyDescent="0.2">
      <c r="M5253" s="275"/>
      <c r="N5253" s="275"/>
    </row>
    <row r="5254" spans="13:14" x14ac:dyDescent="0.2">
      <c r="M5254" s="275"/>
      <c r="N5254" s="275"/>
    </row>
    <row r="5255" spans="13:14" x14ac:dyDescent="0.2">
      <c r="M5255" s="275"/>
      <c r="N5255" s="275"/>
    </row>
    <row r="5256" spans="13:14" x14ac:dyDescent="0.2">
      <c r="M5256" s="275"/>
      <c r="N5256" s="275"/>
    </row>
    <row r="5257" spans="13:14" x14ac:dyDescent="0.2">
      <c r="M5257" s="275"/>
      <c r="N5257" s="275"/>
    </row>
    <row r="5258" spans="13:14" x14ac:dyDescent="0.2">
      <c r="M5258" s="275"/>
      <c r="N5258" s="275"/>
    </row>
    <row r="5259" spans="13:14" x14ac:dyDescent="0.2">
      <c r="M5259" s="275"/>
      <c r="N5259" s="275"/>
    </row>
    <row r="5260" spans="13:14" x14ac:dyDescent="0.2">
      <c r="M5260" s="275"/>
      <c r="N5260" s="275"/>
    </row>
    <row r="5261" spans="13:14" x14ac:dyDescent="0.2">
      <c r="M5261" s="275"/>
      <c r="N5261" s="275"/>
    </row>
    <row r="5262" spans="13:14" x14ac:dyDescent="0.2">
      <c r="M5262" s="275"/>
      <c r="N5262" s="275"/>
    </row>
    <row r="5263" spans="13:14" x14ac:dyDescent="0.2">
      <c r="M5263" s="275"/>
      <c r="N5263" s="275"/>
    </row>
    <row r="5264" spans="13:14" x14ac:dyDescent="0.2">
      <c r="M5264" s="275"/>
      <c r="N5264" s="275"/>
    </row>
    <row r="5265" spans="13:14" x14ac:dyDescent="0.2">
      <c r="M5265" s="275"/>
      <c r="N5265" s="275"/>
    </row>
    <row r="5266" spans="13:14" x14ac:dyDescent="0.2">
      <c r="M5266" s="275"/>
      <c r="N5266" s="275"/>
    </row>
    <row r="5267" spans="13:14" x14ac:dyDescent="0.2">
      <c r="M5267" s="275"/>
      <c r="N5267" s="275"/>
    </row>
    <row r="5268" spans="13:14" x14ac:dyDescent="0.2">
      <c r="M5268" s="275"/>
      <c r="N5268" s="275"/>
    </row>
    <row r="5269" spans="13:14" x14ac:dyDescent="0.2">
      <c r="M5269" s="275"/>
      <c r="N5269" s="275"/>
    </row>
    <row r="5270" spans="13:14" x14ac:dyDescent="0.2">
      <c r="M5270" s="275"/>
      <c r="N5270" s="275"/>
    </row>
    <row r="5271" spans="13:14" x14ac:dyDescent="0.2">
      <c r="M5271" s="275"/>
      <c r="N5271" s="275"/>
    </row>
    <row r="5272" spans="13:14" x14ac:dyDescent="0.2">
      <c r="M5272" s="275"/>
      <c r="N5272" s="275"/>
    </row>
    <row r="5273" spans="13:14" x14ac:dyDescent="0.2">
      <c r="M5273" s="275"/>
      <c r="N5273" s="275"/>
    </row>
    <row r="5274" spans="13:14" x14ac:dyDescent="0.2">
      <c r="M5274" s="275"/>
      <c r="N5274" s="275"/>
    </row>
    <row r="5275" spans="13:14" x14ac:dyDescent="0.2">
      <c r="M5275" s="275"/>
      <c r="N5275" s="275"/>
    </row>
    <row r="5276" spans="13:14" x14ac:dyDescent="0.2">
      <c r="M5276" s="275"/>
      <c r="N5276" s="275"/>
    </row>
    <row r="5277" spans="13:14" x14ac:dyDescent="0.2">
      <c r="M5277" s="275"/>
      <c r="N5277" s="275"/>
    </row>
    <row r="5278" spans="13:14" x14ac:dyDescent="0.2">
      <c r="M5278" s="275"/>
      <c r="N5278" s="275"/>
    </row>
    <row r="5279" spans="13:14" x14ac:dyDescent="0.2">
      <c r="M5279" s="275"/>
      <c r="N5279" s="275"/>
    </row>
    <row r="5280" spans="13:14" x14ac:dyDescent="0.2">
      <c r="M5280" s="275"/>
      <c r="N5280" s="275"/>
    </row>
    <row r="5281" spans="13:14" x14ac:dyDescent="0.2">
      <c r="M5281" s="275"/>
      <c r="N5281" s="275"/>
    </row>
    <row r="5282" spans="13:14" x14ac:dyDescent="0.2">
      <c r="M5282" s="275"/>
      <c r="N5282" s="275"/>
    </row>
    <row r="5283" spans="13:14" x14ac:dyDescent="0.2">
      <c r="M5283" s="275"/>
      <c r="N5283" s="275"/>
    </row>
    <row r="5284" spans="13:14" x14ac:dyDescent="0.2">
      <c r="M5284" s="275"/>
      <c r="N5284" s="275"/>
    </row>
    <row r="5285" spans="13:14" x14ac:dyDescent="0.2">
      <c r="M5285" s="275"/>
      <c r="N5285" s="275"/>
    </row>
    <row r="5286" spans="13:14" x14ac:dyDescent="0.2">
      <c r="M5286" s="275"/>
      <c r="N5286" s="275"/>
    </row>
    <row r="5287" spans="13:14" x14ac:dyDescent="0.2">
      <c r="M5287" s="275"/>
      <c r="N5287" s="275"/>
    </row>
    <row r="5288" spans="13:14" x14ac:dyDescent="0.2">
      <c r="M5288" s="275"/>
      <c r="N5288" s="275"/>
    </row>
    <row r="5289" spans="13:14" x14ac:dyDescent="0.2">
      <c r="M5289" s="275"/>
      <c r="N5289" s="275"/>
    </row>
    <row r="5290" spans="13:14" x14ac:dyDescent="0.2">
      <c r="M5290" s="275"/>
      <c r="N5290" s="275"/>
    </row>
    <row r="5291" spans="13:14" x14ac:dyDescent="0.2">
      <c r="M5291" s="275"/>
      <c r="N5291" s="275"/>
    </row>
    <row r="5292" spans="13:14" x14ac:dyDescent="0.2">
      <c r="M5292" s="275"/>
      <c r="N5292" s="275"/>
    </row>
    <row r="5293" spans="13:14" x14ac:dyDescent="0.2">
      <c r="M5293" s="275"/>
      <c r="N5293" s="275"/>
    </row>
    <row r="5294" spans="13:14" x14ac:dyDescent="0.2">
      <c r="M5294" s="275"/>
      <c r="N5294" s="275"/>
    </row>
    <row r="5295" spans="13:14" x14ac:dyDescent="0.2">
      <c r="M5295" s="275"/>
      <c r="N5295" s="275"/>
    </row>
    <row r="5296" spans="13:14" x14ac:dyDescent="0.2">
      <c r="M5296" s="275"/>
      <c r="N5296" s="275"/>
    </row>
    <row r="5297" spans="13:14" x14ac:dyDescent="0.2">
      <c r="M5297" s="275"/>
      <c r="N5297" s="275"/>
    </row>
    <row r="5298" spans="13:14" x14ac:dyDescent="0.2">
      <c r="M5298" s="275"/>
      <c r="N5298" s="275"/>
    </row>
    <row r="5299" spans="13:14" x14ac:dyDescent="0.2">
      <c r="M5299" s="275"/>
      <c r="N5299" s="275"/>
    </row>
    <row r="5300" spans="13:14" x14ac:dyDescent="0.2">
      <c r="M5300" s="275"/>
      <c r="N5300" s="275"/>
    </row>
    <row r="5301" spans="13:14" x14ac:dyDescent="0.2">
      <c r="M5301" s="275"/>
      <c r="N5301" s="275"/>
    </row>
    <row r="5302" spans="13:14" x14ac:dyDescent="0.2">
      <c r="M5302" s="275"/>
      <c r="N5302" s="275"/>
    </row>
    <row r="5303" spans="13:14" x14ac:dyDescent="0.2">
      <c r="M5303" s="275"/>
      <c r="N5303" s="275"/>
    </row>
    <row r="5304" spans="13:14" x14ac:dyDescent="0.2">
      <c r="M5304" s="275"/>
      <c r="N5304" s="275"/>
    </row>
    <row r="5305" spans="13:14" x14ac:dyDescent="0.2">
      <c r="M5305" s="275"/>
      <c r="N5305" s="275"/>
    </row>
    <row r="5306" spans="13:14" x14ac:dyDescent="0.2">
      <c r="M5306" s="275"/>
      <c r="N5306" s="275"/>
    </row>
    <row r="5307" spans="13:14" x14ac:dyDescent="0.2">
      <c r="M5307" s="275"/>
      <c r="N5307" s="275"/>
    </row>
    <row r="5308" spans="13:14" x14ac:dyDescent="0.2">
      <c r="M5308" s="275"/>
      <c r="N5308" s="275"/>
    </row>
    <row r="5309" spans="13:14" x14ac:dyDescent="0.2">
      <c r="M5309" s="275"/>
      <c r="N5309" s="275"/>
    </row>
    <row r="5310" spans="13:14" x14ac:dyDescent="0.2">
      <c r="M5310" s="275"/>
      <c r="N5310" s="275"/>
    </row>
    <row r="5311" spans="13:14" x14ac:dyDescent="0.2">
      <c r="M5311" s="275"/>
      <c r="N5311" s="275"/>
    </row>
    <row r="5312" spans="13:14" x14ac:dyDescent="0.2">
      <c r="M5312" s="275"/>
      <c r="N5312" s="275"/>
    </row>
    <row r="5313" spans="13:14" x14ac:dyDescent="0.2">
      <c r="M5313" s="275"/>
      <c r="N5313" s="275"/>
    </row>
    <row r="5314" spans="13:14" x14ac:dyDescent="0.2">
      <c r="M5314" s="275"/>
      <c r="N5314" s="275"/>
    </row>
    <row r="5315" spans="13:14" x14ac:dyDescent="0.2">
      <c r="M5315" s="275"/>
      <c r="N5315" s="275"/>
    </row>
    <row r="5316" spans="13:14" x14ac:dyDescent="0.2">
      <c r="M5316" s="275"/>
      <c r="N5316" s="275"/>
    </row>
    <row r="5317" spans="13:14" x14ac:dyDescent="0.2">
      <c r="M5317" s="275"/>
      <c r="N5317" s="275"/>
    </row>
    <row r="5318" spans="13:14" x14ac:dyDescent="0.2">
      <c r="M5318" s="275"/>
      <c r="N5318" s="275"/>
    </row>
    <row r="5319" spans="13:14" x14ac:dyDescent="0.2">
      <c r="M5319" s="275"/>
      <c r="N5319" s="275"/>
    </row>
    <row r="5320" spans="13:14" x14ac:dyDescent="0.2">
      <c r="M5320" s="275"/>
      <c r="N5320" s="275"/>
    </row>
    <row r="5321" spans="13:14" x14ac:dyDescent="0.2">
      <c r="M5321" s="275"/>
      <c r="N5321" s="275"/>
    </row>
    <row r="5322" spans="13:14" x14ac:dyDescent="0.2">
      <c r="M5322" s="275"/>
      <c r="N5322" s="275"/>
    </row>
    <row r="5323" spans="13:14" x14ac:dyDescent="0.2">
      <c r="M5323" s="275"/>
      <c r="N5323" s="275"/>
    </row>
    <row r="5324" spans="13:14" x14ac:dyDescent="0.2">
      <c r="M5324" s="275"/>
      <c r="N5324" s="275"/>
    </row>
    <row r="5325" spans="13:14" x14ac:dyDescent="0.2">
      <c r="M5325" s="275"/>
      <c r="N5325" s="275"/>
    </row>
    <row r="5326" spans="13:14" x14ac:dyDescent="0.2">
      <c r="M5326" s="275"/>
      <c r="N5326" s="275"/>
    </row>
    <row r="5327" spans="13:14" x14ac:dyDescent="0.2">
      <c r="M5327" s="275"/>
      <c r="N5327" s="275"/>
    </row>
    <row r="5328" spans="13:14" x14ac:dyDescent="0.2">
      <c r="M5328" s="275"/>
      <c r="N5328" s="275"/>
    </row>
    <row r="5329" spans="13:14" x14ac:dyDescent="0.2">
      <c r="M5329" s="275"/>
      <c r="N5329" s="275"/>
    </row>
    <row r="5330" spans="13:14" x14ac:dyDescent="0.2">
      <c r="M5330" s="275"/>
      <c r="N5330" s="275"/>
    </row>
    <row r="5331" spans="13:14" x14ac:dyDescent="0.2">
      <c r="M5331" s="275"/>
      <c r="N5331" s="275"/>
    </row>
    <row r="5332" spans="13:14" x14ac:dyDescent="0.2">
      <c r="M5332" s="275"/>
      <c r="N5332" s="275"/>
    </row>
    <row r="5333" spans="13:14" x14ac:dyDescent="0.2">
      <c r="M5333" s="275"/>
      <c r="N5333" s="275"/>
    </row>
    <row r="5334" spans="13:14" x14ac:dyDescent="0.2">
      <c r="M5334" s="275"/>
      <c r="N5334" s="275"/>
    </row>
    <row r="5335" spans="13:14" x14ac:dyDescent="0.2">
      <c r="M5335" s="275"/>
      <c r="N5335" s="275"/>
    </row>
    <row r="5336" spans="13:14" x14ac:dyDescent="0.2">
      <c r="M5336" s="275"/>
      <c r="N5336" s="275"/>
    </row>
    <row r="5337" spans="13:14" x14ac:dyDescent="0.2">
      <c r="M5337" s="275"/>
      <c r="N5337" s="275"/>
    </row>
    <row r="5338" spans="13:14" x14ac:dyDescent="0.2">
      <c r="M5338" s="275"/>
      <c r="N5338" s="275"/>
    </row>
    <row r="5339" spans="13:14" x14ac:dyDescent="0.2">
      <c r="M5339" s="275"/>
      <c r="N5339" s="275"/>
    </row>
    <row r="5340" spans="13:14" x14ac:dyDescent="0.2">
      <c r="M5340" s="275"/>
      <c r="N5340" s="275"/>
    </row>
    <row r="5341" spans="13:14" x14ac:dyDescent="0.2">
      <c r="M5341" s="275"/>
      <c r="N5341" s="275"/>
    </row>
    <row r="5342" spans="13:14" x14ac:dyDescent="0.2">
      <c r="M5342" s="275"/>
      <c r="N5342" s="275"/>
    </row>
    <row r="5343" spans="13:14" x14ac:dyDescent="0.2">
      <c r="M5343" s="275"/>
      <c r="N5343" s="275"/>
    </row>
    <row r="5344" spans="13:14" x14ac:dyDescent="0.2">
      <c r="M5344" s="275"/>
      <c r="N5344" s="275"/>
    </row>
    <row r="5345" spans="13:14" x14ac:dyDescent="0.2">
      <c r="M5345" s="275"/>
      <c r="N5345" s="275"/>
    </row>
    <row r="5346" spans="13:14" x14ac:dyDescent="0.2">
      <c r="M5346" s="275"/>
      <c r="N5346" s="275"/>
    </row>
    <row r="5347" spans="13:14" x14ac:dyDescent="0.2">
      <c r="M5347" s="275"/>
      <c r="N5347" s="275"/>
    </row>
    <row r="5348" spans="13:14" x14ac:dyDescent="0.2">
      <c r="M5348" s="275"/>
      <c r="N5348" s="275"/>
    </row>
    <row r="5349" spans="13:14" x14ac:dyDescent="0.2">
      <c r="M5349" s="275"/>
      <c r="N5349" s="275"/>
    </row>
    <row r="5350" spans="13:14" x14ac:dyDescent="0.2">
      <c r="M5350" s="275"/>
      <c r="N5350" s="275"/>
    </row>
    <row r="5351" spans="13:14" x14ac:dyDescent="0.2">
      <c r="M5351" s="275"/>
      <c r="N5351" s="275"/>
    </row>
    <row r="5352" spans="13:14" x14ac:dyDescent="0.2">
      <c r="M5352" s="275"/>
      <c r="N5352" s="275"/>
    </row>
    <row r="5353" spans="13:14" x14ac:dyDescent="0.2">
      <c r="M5353" s="275"/>
      <c r="N5353" s="275"/>
    </row>
    <row r="5354" spans="13:14" x14ac:dyDescent="0.2">
      <c r="M5354" s="275"/>
      <c r="N5354" s="275"/>
    </row>
    <row r="5355" spans="13:14" x14ac:dyDescent="0.2">
      <c r="M5355" s="275"/>
      <c r="N5355" s="275"/>
    </row>
    <row r="5356" spans="13:14" x14ac:dyDescent="0.2">
      <c r="M5356" s="275"/>
      <c r="N5356" s="275"/>
    </row>
    <row r="5357" spans="13:14" x14ac:dyDescent="0.2">
      <c r="M5357" s="275"/>
      <c r="N5357" s="275"/>
    </row>
    <row r="5358" spans="13:14" x14ac:dyDescent="0.2">
      <c r="M5358" s="275"/>
      <c r="N5358" s="275"/>
    </row>
    <row r="5359" spans="13:14" x14ac:dyDescent="0.2">
      <c r="M5359" s="275"/>
      <c r="N5359" s="275"/>
    </row>
    <row r="5360" spans="13:14" x14ac:dyDescent="0.2">
      <c r="M5360" s="275"/>
      <c r="N5360" s="275"/>
    </row>
    <row r="5361" spans="13:14" x14ac:dyDescent="0.2">
      <c r="M5361" s="275"/>
      <c r="N5361" s="275"/>
    </row>
    <row r="5362" spans="13:14" x14ac:dyDescent="0.2">
      <c r="M5362" s="275"/>
      <c r="N5362" s="275"/>
    </row>
    <row r="5363" spans="13:14" x14ac:dyDescent="0.2">
      <c r="M5363" s="275"/>
      <c r="N5363" s="275"/>
    </row>
    <row r="5364" spans="13:14" x14ac:dyDescent="0.2">
      <c r="M5364" s="275"/>
      <c r="N5364" s="275"/>
    </row>
    <row r="5365" spans="13:14" x14ac:dyDescent="0.2">
      <c r="M5365" s="275"/>
      <c r="N5365" s="275"/>
    </row>
    <row r="5366" spans="13:14" x14ac:dyDescent="0.2">
      <c r="M5366" s="275"/>
      <c r="N5366" s="275"/>
    </row>
    <row r="5367" spans="13:14" x14ac:dyDescent="0.2">
      <c r="M5367" s="275"/>
      <c r="N5367" s="275"/>
    </row>
    <row r="5368" spans="13:14" x14ac:dyDescent="0.2">
      <c r="M5368" s="275"/>
      <c r="N5368" s="275"/>
    </row>
    <row r="5369" spans="13:14" x14ac:dyDescent="0.2">
      <c r="M5369" s="275"/>
      <c r="N5369" s="275"/>
    </row>
    <row r="5370" spans="13:14" x14ac:dyDescent="0.2">
      <c r="M5370" s="275"/>
      <c r="N5370" s="275"/>
    </row>
    <row r="5371" spans="13:14" x14ac:dyDescent="0.2">
      <c r="M5371" s="275"/>
      <c r="N5371" s="275"/>
    </row>
    <row r="5372" spans="13:14" x14ac:dyDescent="0.2">
      <c r="M5372" s="275"/>
      <c r="N5372" s="275"/>
    </row>
    <row r="5373" spans="13:14" x14ac:dyDescent="0.2">
      <c r="M5373" s="275"/>
      <c r="N5373" s="275"/>
    </row>
    <row r="5374" spans="13:14" x14ac:dyDescent="0.2">
      <c r="M5374" s="275"/>
      <c r="N5374" s="275"/>
    </row>
    <row r="5375" spans="13:14" x14ac:dyDescent="0.2">
      <c r="M5375" s="275"/>
      <c r="N5375" s="275"/>
    </row>
    <row r="5376" spans="13:14" x14ac:dyDescent="0.2">
      <c r="M5376" s="275"/>
      <c r="N5376" s="275"/>
    </row>
    <row r="5377" spans="13:14" x14ac:dyDescent="0.2">
      <c r="M5377" s="275"/>
      <c r="N5377" s="275"/>
    </row>
    <row r="5378" spans="13:14" x14ac:dyDescent="0.2">
      <c r="M5378" s="275"/>
      <c r="N5378" s="275"/>
    </row>
    <row r="5379" spans="13:14" x14ac:dyDescent="0.2">
      <c r="M5379" s="275"/>
      <c r="N5379" s="275"/>
    </row>
    <row r="5380" spans="13:14" x14ac:dyDescent="0.2">
      <c r="M5380" s="275"/>
      <c r="N5380" s="275"/>
    </row>
    <row r="5381" spans="13:14" x14ac:dyDescent="0.2">
      <c r="M5381" s="275"/>
      <c r="N5381" s="275"/>
    </row>
    <row r="5382" spans="13:14" x14ac:dyDescent="0.2">
      <c r="M5382" s="275"/>
      <c r="N5382" s="275"/>
    </row>
    <row r="5383" spans="13:14" x14ac:dyDescent="0.2">
      <c r="M5383" s="275"/>
      <c r="N5383" s="275"/>
    </row>
    <row r="5384" spans="13:14" x14ac:dyDescent="0.2">
      <c r="M5384" s="275"/>
      <c r="N5384" s="275"/>
    </row>
    <row r="5385" spans="13:14" x14ac:dyDescent="0.2">
      <c r="M5385" s="275"/>
      <c r="N5385" s="275"/>
    </row>
    <row r="5386" spans="13:14" x14ac:dyDescent="0.2">
      <c r="M5386" s="275"/>
      <c r="N5386" s="275"/>
    </row>
    <row r="5387" spans="13:14" x14ac:dyDescent="0.2">
      <c r="M5387" s="275"/>
      <c r="N5387" s="275"/>
    </row>
    <row r="5388" spans="13:14" x14ac:dyDescent="0.2">
      <c r="M5388" s="275"/>
      <c r="N5388" s="275"/>
    </row>
    <row r="5389" spans="13:14" x14ac:dyDescent="0.2">
      <c r="M5389" s="275"/>
      <c r="N5389" s="275"/>
    </row>
    <row r="5390" spans="13:14" x14ac:dyDescent="0.2">
      <c r="M5390" s="275"/>
      <c r="N5390" s="275"/>
    </row>
    <row r="5391" spans="13:14" x14ac:dyDescent="0.2">
      <c r="M5391" s="275"/>
      <c r="N5391" s="275"/>
    </row>
    <row r="5392" spans="13:14" x14ac:dyDescent="0.2">
      <c r="M5392" s="275"/>
      <c r="N5392" s="275"/>
    </row>
    <row r="5393" spans="13:14" x14ac:dyDescent="0.2">
      <c r="M5393" s="275"/>
      <c r="N5393" s="275"/>
    </row>
    <row r="5394" spans="13:14" x14ac:dyDescent="0.2">
      <c r="M5394" s="275"/>
      <c r="N5394" s="275"/>
    </row>
    <row r="5395" spans="13:14" x14ac:dyDescent="0.2">
      <c r="M5395" s="275"/>
      <c r="N5395" s="275"/>
    </row>
    <row r="5396" spans="13:14" x14ac:dyDescent="0.2">
      <c r="M5396" s="275"/>
      <c r="N5396" s="275"/>
    </row>
    <row r="5397" spans="13:14" x14ac:dyDescent="0.2">
      <c r="M5397" s="275"/>
      <c r="N5397" s="275"/>
    </row>
    <row r="5398" spans="13:14" x14ac:dyDescent="0.2">
      <c r="M5398" s="275"/>
      <c r="N5398" s="275"/>
    </row>
    <row r="5399" spans="13:14" x14ac:dyDescent="0.2">
      <c r="M5399" s="275"/>
      <c r="N5399" s="275"/>
    </row>
    <row r="5400" spans="13:14" x14ac:dyDescent="0.2">
      <c r="M5400" s="275"/>
      <c r="N5400" s="275"/>
    </row>
    <row r="5401" spans="13:14" x14ac:dyDescent="0.2">
      <c r="M5401" s="275"/>
      <c r="N5401" s="275"/>
    </row>
    <row r="5402" spans="13:14" x14ac:dyDescent="0.2">
      <c r="M5402" s="275"/>
      <c r="N5402" s="275"/>
    </row>
    <row r="5403" spans="13:14" x14ac:dyDescent="0.2">
      <c r="M5403" s="275"/>
      <c r="N5403" s="275"/>
    </row>
    <row r="5404" spans="13:14" x14ac:dyDescent="0.2">
      <c r="M5404" s="275"/>
      <c r="N5404" s="275"/>
    </row>
    <row r="5405" spans="13:14" x14ac:dyDescent="0.2">
      <c r="M5405" s="275"/>
      <c r="N5405" s="275"/>
    </row>
    <row r="5406" spans="13:14" x14ac:dyDescent="0.2">
      <c r="M5406" s="275"/>
      <c r="N5406" s="275"/>
    </row>
    <row r="5407" spans="13:14" x14ac:dyDescent="0.2">
      <c r="M5407" s="275"/>
      <c r="N5407" s="275"/>
    </row>
    <row r="5408" spans="13:14" x14ac:dyDescent="0.2">
      <c r="M5408" s="275"/>
      <c r="N5408" s="275"/>
    </row>
    <row r="5409" spans="13:14" x14ac:dyDescent="0.2">
      <c r="M5409" s="275"/>
      <c r="N5409" s="275"/>
    </row>
    <row r="5410" spans="13:14" x14ac:dyDescent="0.2">
      <c r="M5410" s="275"/>
      <c r="N5410" s="275"/>
    </row>
    <row r="5411" spans="13:14" x14ac:dyDescent="0.2">
      <c r="M5411" s="275"/>
      <c r="N5411" s="275"/>
    </row>
    <row r="5412" spans="13:14" x14ac:dyDescent="0.2">
      <c r="M5412" s="275"/>
      <c r="N5412" s="275"/>
    </row>
    <row r="5413" spans="13:14" x14ac:dyDescent="0.2">
      <c r="M5413" s="275"/>
      <c r="N5413" s="275"/>
    </row>
    <row r="5414" spans="13:14" x14ac:dyDescent="0.2">
      <c r="M5414" s="275"/>
      <c r="N5414" s="275"/>
    </row>
    <row r="5415" spans="13:14" x14ac:dyDescent="0.2">
      <c r="M5415" s="275"/>
      <c r="N5415" s="275"/>
    </row>
    <row r="5416" spans="13:14" x14ac:dyDescent="0.2">
      <c r="M5416" s="275"/>
      <c r="N5416" s="275"/>
    </row>
    <row r="5417" spans="13:14" x14ac:dyDescent="0.2">
      <c r="M5417" s="275"/>
      <c r="N5417" s="275"/>
    </row>
    <row r="5418" spans="13:14" x14ac:dyDescent="0.2">
      <c r="M5418" s="275"/>
      <c r="N5418" s="275"/>
    </row>
    <row r="5419" spans="13:14" x14ac:dyDescent="0.2">
      <c r="M5419" s="275"/>
      <c r="N5419" s="275"/>
    </row>
    <row r="5420" spans="13:14" x14ac:dyDescent="0.2">
      <c r="M5420" s="275"/>
      <c r="N5420" s="275"/>
    </row>
    <row r="5421" spans="13:14" x14ac:dyDescent="0.2">
      <c r="M5421" s="275"/>
      <c r="N5421" s="275"/>
    </row>
    <row r="5422" spans="13:14" x14ac:dyDescent="0.2">
      <c r="M5422" s="275"/>
      <c r="N5422" s="275"/>
    </row>
    <row r="5423" spans="13:14" x14ac:dyDescent="0.2">
      <c r="M5423" s="275"/>
      <c r="N5423" s="275"/>
    </row>
    <row r="5424" spans="13:14" x14ac:dyDescent="0.2">
      <c r="M5424" s="275"/>
      <c r="N5424" s="275"/>
    </row>
    <row r="5425" spans="13:14" x14ac:dyDescent="0.2">
      <c r="M5425" s="275"/>
      <c r="N5425" s="275"/>
    </row>
    <row r="5426" spans="13:14" x14ac:dyDescent="0.2">
      <c r="M5426" s="275"/>
      <c r="N5426" s="275"/>
    </row>
    <row r="5427" spans="13:14" x14ac:dyDescent="0.2">
      <c r="M5427" s="275"/>
      <c r="N5427" s="275"/>
    </row>
    <row r="5428" spans="13:14" x14ac:dyDescent="0.2">
      <c r="M5428" s="275"/>
      <c r="N5428" s="275"/>
    </row>
    <row r="5429" spans="13:14" x14ac:dyDescent="0.2">
      <c r="M5429" s="275"/>
      <c r="N5429" s="275"/>
    </row>
    <row r="5430" spans="13:14" x14ac:dyDescent="0.2">
      <c r="M5430" s="275"/>
      <c r="N5430" s="275"/>
    </row>
    <row r="5431" spans="13:14" x14ac:dyDescent="0.2">
      <c r="M5431" s="275"/>
      <c r="N5431" s="275"/>
    </row>
    <row r="5432" spans="13:14" x14ac:dyDescent="0.2">
      <c r="M5432" s="275"/>
      <c r="N5432" s="275"/>
    </row>
    <row r="5433" spans="13:14" x14ac:dyDescent="0.2">
      <c r="M5433" s="275"/>
      <c r="N5433" s="275"/>
    </row>
    <row r="5434" spans="13:14" x14ac:dyDescent="0.2">
      <c r="M5434" s="275"/>
      <c r="N5434" s="275"/>
    </row>
    <row r="5435" spans="13:14" x14ac:dyDescent="0.2">
      <c r="M5435" s="275"/>
      <c r="N5435" s="275"/>
    </row>
    <row r="5436" spans="13:14" x14ac:dyDescent="0.2">
      <c r="M5436" s="275"/>
      <c r="N5436" s="275"/>
    </row>
    <row r="5437" spans="13:14" x14ac:dyDescent="0.2">
      <c r="M5437" s="275"/>
      <c r="N5437" s="275"/>
    </row>
    <row r="5438" spans="13:14" x14ac:dyDescent="0.2">
      <c r="M5438" s="275"/>
      <c r="N5438" s="275"/>
    </row>
    <row r="5439" spans="13:14" x14ac:dyDescent="0.2">
      <c r="M5439" s="275"/>
      <c r="N5439" s="275"/>
    </row>
    <row r="5440" spans="13:14" x14ac:dyDescent="0.2">
      <c r="M5440" s="275"/>
      <c r="N5440" s="275"/>
    </row>
    <row r="5441" spans="13:14" x14ac:dyDescent="0.2">
      <c r="M5441" s="275"/>
      <c r="N5441" s="275"/>
    </row>
    <row r="5442" spans="13:14" x14ac:dyDescent="0.2">
      <c r="M5442" s="275"/>
      <c r="N5442" s="275"/>
    </row>
    <row r="5443" spans="13:14" x14ac:dyDescent="0.2">
      <c r="M5443" s="275"/>
      <c r="N5443" s="275"/>
    </row>
    <row r="5444" spans="13:14" x14ac:dyDescent="0.2">
      <c r="M5444" s="275"/>
      <c r="N5444" s="275"/>
    </row>
    <row r="5445" spans="13:14" x14ac:dyDescent="0.2">
      <c r="M5445" s="275"/>
      <c r="N5445" s="275"/>
    </row>
    <row r="5446" spans="13:14" x14ac:dyDescent="0.2">
      <c r="M5446" s="275"/>
      <c r="N5446" s="275"/>
    </row>
    <row r="5447" spans="13:14" x14ac:dyDescent="0.2">
      <c r="M5447" s="275"/>
      <c r="N5447" s="275"/>
    </row>
    <row r="5448" spans="13:14" x14ac:dyDescent="0.2">
      <c r="M5448" s="275"/>
      <c r="N5448" s="275"/>
    </row>
    <row r="5449" spans="13:14" x14ac:dyDescent="0.2">
      <c r="M5449" s="275"/>
      <c r="N5449" s="275"/>
    </row>
    <row r="5450" spans="13:14" x14ac:dyDescent="0.2">
      <c r="M5450" s="275"/>
      <c r="N5450" s="275"/>
    </row>
    <row r="5451" spans="13:14" x14ac:dyDescent="0.2">
      <c r="M5451" s="275"/>
      <c r="N5451" s="275"/>
    </row>
    <row r="5452" spans="13:14" x14ac:dyDescent="0.2">
      <c r="M5452" s="275"/>
      <c r="N5452" s="275"/>
    </row>
    <row r="5453" spans="13:14" x14ac:dyDescent="0.2">
      <c r="M5453" s="275"/>
      <c r="N5453" s="275"/>
    </row>
    <row r="5454" spans="13:14" x14ac:dyDescent="0.2">
      <c r="M5454" s="275"/>
      <c r="N5454" s="275"/>
    </row>
    <row r="5455" spans="13:14" x14ac:dyDescent="0.2">
      <c r="M5455" s="275"/>
      <c r="N5455" s="275"/>
    </row>
    <row r="5456" spans="13:14" x14ac:dyDescent="0.2">
      <c r="M5456" s="275"/>
      <c r="N5456" s="275"/>
    </row>
    <row r="5457" spans="13:14" x14ac:dyDescent="0.2">
      <c r="M5457" s="275"/>
      <c r="N5457" s="275"/>
    </row>
    <row r="5458" spans="13:14" x14ac:dyDescent="0.2">
      <c r="M5458" s="275"/>
      <c r="N5458" s="275"/>
    </row>
    <row r="5459" spans="13:14" x14ac:dyDescent="0.2">
      <c r="M5459" s="275"/>
      <c r="N5459" s="275"/>
    </row>
    <row r="5460" spans="13:14" x14ac:dyDescent="0.2">
      <c r="M5460" s="275"/>
      <c r="N5460" s="275"/>
    </row>
    <row r="5461" spans="13:14" x14ac:dyDescent="0.2">
      <c r="M5461" s="275"/>
      <c r="N5461" s="275"/>
    </row>
    <row r="5462" spans="13:14" x14ac:dyDescent="0.2">
      <c r="M5462" s="275"/>
      <c r="N5462" s="275"/>
    </row>
    <row r="5463" spans="13:14" x14ac:dyDescent="0.2">
      <c r="M5463" s="275"/>
      <c r="N5463" s="275"/>
    </row>
    <row r="5464" spans="13:14" x14ac:dyDescent="0.2">
      <c r="M5464" s="275"/>
      <c r="N5464" s="275"/>
    </row>
    <row r="5465" spans="13:14" x14ac:dyDescent="0.2">
      <c r="M5465" s="275"/>
      <c r="N5465" s="275"/>
    </row>
    <row r="5466" spans="13:14" x14ac:dyDescent="0.2">
      <c r="M5466" s="275"/>
      <c r="N5466" s="275"/>
    </row>
    <row r="5467" spans="13:14" x14ac:dyDescent="0.2">
      <c r="M5467" s="275"/>
      <c r="N5467" s="275"/>
    </row>
    <row r="5468" spans="13:14" x14ac:dyDescent="0.2">
      <c r="M5468" s="275"/>
      <c r="N5468" s="275"/>
    </row>
    <row r="5469" spans="13:14" x14ac:dyDescent="0.2">
      <c r="M5469" s="275"/>
      <c r="N5469" s="275"/>
    </row>
    <row r="5470" spans="13:14" x14ac:dyDescent="0.2">
      <c r="M5470" s="275"/>
      <c r="N5470" s="275"/>
    </row>
    <row r="5471" spans="13:14" x14ac:dyDescent="0.2">
      <c r="M5471" s="275"/>
      <c r="N5471" s="275"/>
    </row>
    <row r="5472" spans="13:14" x14ac:dyDescent="0.2">
      <c r="M5472" s="275"/>
      <c r="N5472" s="275"/>
    </row>
    <row r="5473" spans="13:14" x14ac:dyDescent="0.2">
      <c r="M5473" s="275"/>
      <c r="N5473" s="275"/>
    </row>
    <row r="5474" spans="13:14" x14ac:dyDescent="0.2">
      <c r="M5474" s="275"/>
      <c r="N5474" s="275"/>
    </row>
    <row r="5475" spans="13:14" x14ac:dyDescent="0.2">
      <c r="M5475" s="275"/>
      <c r="N5475" s="275"/>
    </row>
    <row r="5476" spans="13:14" x14ac:dyDescent="0.2">
      <c r="M5476" s="275"/>
      <c r="N5476" s="275"/>
    </row>
    <row r="5477" spans="13:14" x14ac:dyDescent="0.2">
      <c r="M5477" s="275"/>
      <c r="N5477" s="275"/>
    </row>
    <row r="5478" spans="13:14" x14ac:dyDescent="0.2">
      <c r="M5478" s="275"/>
      <c r="N5478" s="275"/>
    </row>
    <row r="5479" spans="13:14" x14ac:dyDescent="0.2">
      <c r="M5479" s="275"/>
      <c r="N5479" s="275"/>
    </row>
    <row r="5480" spans="13:14" x14ac:dyDescent="0.2">
      <c r="M5480" s="275"/>
      <c r="N5480" s="275"/>
    </row>
    <row r="5481" spans="13:14" x14ac:dyDescent="0.2">
      <c r="M5481" s="275"/>
      <c r="N5481" s="275"/>
    </row>
    <row r="5482" spans="13:14" x14ac:dyDescent="0.2">
      <c r="M5482" s="275"/>
      <c r="N5482" s="275"/>
    </row>
    <row r="5483" spans="13:14" x14ac:dyDescent="0.2">
      <c r="M5483" s="275"/>
      <c r="N5483" s="275"/>
    </row>
    <row r="5484" spans="13:14" x14ac:dyDescent="0.2">
      <c r="M5484" s="275"/>
      <c r="N5484" s="275"/>
    </row>
    <row r="5485" spans="13:14" x14ac:dyDescent="0.2">
      <c r="M5485" s="275"/>
      <c r="N5485" s="275"/>
    </row>
    <row r="5486" spans="13:14" x14ac:dyDescent="0.2">
      <c r="M5486" s="275"/>
      <c r="N5486" s="275"/>
    </row>
    <row r="5487" spans="13:14" x14ac:dyDescent="0.2">
      <c r="M5487" s="275"/>
      <c r="N5487" s="275"/>
    </row>
    <row r="5488" spans="13:14" x14ac:dyDescent="0.2">
      <c r="M5488" s="275"/>
      <c r="N5488" s="275"/>
    </row>
    <row r="5489" spans="13:14" x14ac:dyDescent="0.2">
      <c r="M5489" s="275"/>
      <c r="N5489" s="275"/>
    </row>
    <row r="5490" spans="13:14" x14ac:dyDescent="0.2">
      <c r="M5490" s="275"/>
      <c r="N5490" s="275"/>
    </row>
    <row r="5491" spans="13:14" x14ac:dyDescent="0.2">
      <c r="M5491" s="275"/>
      <c r="N5491" s="275"/>
    </row>
    <row r="5492" spans="13:14" x14ac:dyDescent="0.2">
      <c r="M5492" s="275"/>
      <c r="N5492" s="275"/>
    </row>
    <row r="5493" spans="13:14" x14ac:dyDescent="0.2">
      <c r="M5493" s="275"/>
      <c r="N5493" s="275"/>
    </row>
    <row r="5494" spans="13:14" x14ac:dyDescent="0.2">
      <c r="M5494" s="275"/>
      <c r="N5494" s="275"/>
    </row>
    <row r="5495" spans="13:14" x14ac:dyDescent="0.2">
      <c r="M5495" s="275"/>
      <c r="N5495" s="275"/>
    </row>
    <row r="5496" spans="13:14" x14ac:dyDescent="0.2">
      <c r="M5496" s="275"/>
      <c r="N5496" s="275"/>
    </row>
    <row r="5497" spans="13:14" x14ac:dyDescent="0.2">
      <c r="M5497" s="275"/>
      <c r="N5497" s="275"/>
    </row>
    <row r="5498" spans="13:14" x14ac:dyDescent="0.2">
      <c r="M5498" s="275"/>
      <c r="N5498" s="275"/>
    </row>
    <row r="5499" spans="13:14" x14ac:dyDescent="0.2">
      <c r="M5499" s="275"/>
      <c r="N5499" s="275"/>
    </row>
    <row r="5500" spans="13:14" x14ac:dyDescent="0.2">
      <c r="M5500" s="275"/>
      <c r="N5500" s="275"/>
    </row>
    <row r="5501" spans="13:14" x14ac:dyDescent="0.2">
      <c r="M5501" s="275"/>
      <c r="N5501" s="275"/>
    </row>
    <row r="5502" spans="13:14" x14ac:dyDescent="0.2">
      <c r="M5502" s="275"/>
      <c r="N5502" s="275"/>
    </row>
    <row r="5503" spans="13:14" x14ac:dyDescent="0.2">
      <c r="M5503" s="275"/>
      <c r="N5503" s="275"/>
    </row>
    <row r="5504" spans="13:14" x14ac:dyDescent="0.2">
      <c r="M5504" s="275"/>
      <c r="N5504" s="275"/>
    </row>
    <row r="5505" spans="13:14" x14ac:dyDescent="0.2">
      <c r="M5505" s="275"/>
      <c r="N5505" s="275"/>
    </row>
    <row r="5506" spans="13:14" x14ac:dyDescent="0.2">
      <c r="M5506" s="275"/>
      <c r="N5506" s="275"/>
    </row>
    <row r="5507" spans="13:14" x14ac:dyDescent="0.2">
      <c r="M5507" s="275"/>
      <c r="N5507" s="275"/>
    </row>
    <row r="5508" spans="13:14" x14ac:dyDescent="0.2">
      <c r="M5508" s="275"/>
      <c r="N5508" s="275"/>
    </row>
    <row r="5509" spans="13:14" x14ac:dyDescent="0.2">
      <c r="M5509" s="275"/>
      <c r="N5509" s="275"/>
    </row>
    <row r="5510" spans="13:14" x14ac:dyDescent="0.2">
      <c r="M5510" s="275"/>
      <c r="N5510" s="275"/>
    </row>
    <row r="5511" spans="13:14" x14ac:dyDescent="0.2">
      <c r="M5511" s="275"/>
      <c r="N5511" s="275"/>
    </row>
    <row r="5512" spans="13:14" x14ac:dyDescent="0.2">
      <c r="M5512" s="275"/>
      <c r="N5512" s="275"/>
    </row>
    <row r="5513" spans="13:14" x14ac:dyDescent="0.2">
      <c r="M5513" s="275"/>
      <c r="N5513" s="275"/>
    </row>
    <row r="5514" spans="13:14" x14ac:dyDescent="0.2">
      <c r="M5514" s="275"/>
      <c r="N5514" s="275"/>
    </row>
    <row r="5515" spans="13:14" x14ac:dyDescent="0.2">
      <c r="M5515" s="275"/>
      <c r="N5515" s="275"/>
    </row>
    <row r="5516" spans="13:14" x14ac:dyDescent="0.2">
      <c r="M5516" s="275"/>
      <c r="N5516" s="275"/>
    </row>
    <row r="5517" spans="13:14" x14ac:dyDescent="0.2">
      <c r="M5517" s="275"/>
      <c r="N5517" s="275"/>
    </row>
    <row r="5518" spans="13:14" x14ac:dyDescent="0.2">
      <c r="M5518" s="275"/>
      <c r="N5518" s="275"/>
    </row>
    <row r="5519" spans="13:14" x14ac:dyDescent="0.2">
      <c r="M5519" s="275"/>
      <c r="N5519" s="275"/>
    </row>
    <row r="5520" spans="13:14" x14ac:dyDescent="0.2">
      <c r="M5520" s="275"/>
      <c r="N5520" s="275"/>
    </row>
    <row r="5521" spans="13:14" x14ac:dyDescent="0.2">
      <c r="M5521" s="275"/>
      <c r="N5521" s="275"/>
    </row>
    <row r="5522" spans="13:14" x14ac:dyDescent="0.2">
      <c r="M5522" s="275"/>
      <c r="N5522" s="275"/>
    </row>
    <row r="5523" spans="13:14" x14ac:dyDescent="0.2">
      <c r="M5523" s="275"/>
      <c r="N5523" s="275"/>
    </row>
    <row r="5524" spans="13:14" x14ac:dyDescent="0.2">
      <c r="M5524" s="275"/>
      <c r="N5524" s="275"/>
    </row>
    <row r="5525" spans="13:14" x14ac:dyDescent="0.2">
      <c r="M5525" s="275"/>
      <c r="N5525" s="275"/>
    </row>
    <row r="5526" spans="13:14" x14ac:dyDescent="0.2">
      <c r="M5526" s="275"/>
      <c r="N5526" s="275"/>
    </row>
    <row r="5527" spans="13:14" x14ac:dyDescent="0.2">
      <c r="M5527" s="275"/>
      <c r="N5527" s="275"/>
    </row>
    <row r="5528" spans="13:14" x14ac:dyDescent="0.2">
      <c r="M5528" s="275"/>
      <c r="N5528" s="275"/>
    </row>
    <row r="5529" spans="13:14" x14ac:dyDescent="0.2">
      <c r="M5529" s="275"/>
      <c r="N5529" s="275"/>
    </row>
    <row r="5530" spans="13:14" x14ac:dyDescent="0.2">
      <c r="M5530" s="275"/>
      <c r="N5530" s="275"/>
    </row>
    <row r="5531" spans="13:14" x14ac:dyDescent="0.2">
      <c r="M5531" s="275"/>
      <c r="N5531" s="275"/>
    </row>
    <row r="5532" spans="13:14" x14ac:dyDescent="0.2">
      <c r="M5532" s="275"/>
      <c r="N5532" s="275"/>
    </row>
    <row r="5533" spans="13:14" x14ac:dyDescent="0.2">
      <c r="M5533" s="275"/>
      <c r="N5533" s="275"/>
    </row>
    <row r="5534" spans="13:14" x14ac:dyDescent="0.2">
      <c r="M5534" s="275"/>
      <c r="N5534" s="275"/>
    </row>
    <row r="5535" spans="13:14" x14ac:dyDescent="0.2">
      <c r="M5535" s="275"/>
      <c r="N5535" s="275"/>
    </row>
    <row r="5536" spans="13:14" x14ac:dyDescent="0.2">
      <c r="M5536" s="275"/>
      <c r="N5536" s="275"/>
    </row>
    <row r="5537" spans="13:14" x14ac:dyDescent="0.2">
      <c r="M5537" s="275"/>
      <c r="N5537" s="275"/>
    </row>
    <row r="5538" spans="13:14" x14ac:dyDescent="0.2">
      <c r="M5538" s="275"/>
      <c r="N5538" s="275"/>
    </row>
    <row r="5539" spans="13:14" x14ac:dyDescent="0.2">
      <c r="M5539" s="275"/>
      <c r="N5539" s="275"/>
    </row>
    <row r="5540" spans="13:14" x14ac:dyDescent="0.2">
      <c r="M5540" s="275"/>
      <c r="N5540" s="275"/>
    </row>
    <row r="5541" spans="13:14" x14ac:dyDescent="0.2">
      <c r="M5541" s="275"/>
      <c r="N5541" s="275"/>
    </row>
    <row r="5542" spans="13:14" x14ac:dyDescent="0.2">
      <c r="M5542" s="275"/>
      <c r="N5542" s="275"/>
    </row>
    <row r="5543" spans="13:14" x14ac:dyDescent="0.2">
      <c r="M5543" s="275"/>
      <c r="N5543" s="275"/>
    </row>
    <row r="5544" spans="13:14" x14ac:dyDescent="0.2">
      <c r="M5544" s="275"/>
      <c r="N5544" s="275"/>
    </row>
    <row r="5545" spans="13:14" x14ac:dyDescent="0.2">
      <c r="M5545" s="275"/>
      <c r="N5545" s="275"/>
    </row>
    <row r="5546" spans="13:14" x14ac:dyDescent="0.2">
      <c r="M5546" s="275"/>
      <c r="N5546" s="275"/>
    </row>
    <row r="5547" spans="13:14" x14ac:dyDescent="0.2">
      <c r="M5547" s="275"/>
      <c r="N5547" s="275"/>
    </row>
    <row r="5548" spans="13:14" x14ac:dyDescent="0.2">
      <c r="M5548" s="275"/>
      <c r="N5548" s="275"/>
    </row>
    <row r="5549" spans="13:14" x14ac:dyDescent="0.2">
      <c r="M5549" s="275"/>
      <c r="N5549" s="275"/>
    </row>
    <row r="5550" spans="13:14" x14ac:dyDescent="0.2">
      <c r="M5550" s="275"/>
      <c r="N5550" s="275"/>
    </row>
    <row r="5551" spans="13:14" x14ac:dyDescent="0.2">
      <c r="M5551" s="275"/>
      <c r="N5551" s="275"/>
    </row>
    <row r="5552" spans="13:14" x14ac:dyDescent="0.2">
      <c r="M5552" s="275"/>
      <c r="N5552" s="275"/>
    </row>
    <row r="5553" spans="13:14" x14ac:dyDescent="0.2">
      <c r="M5553" s="275"/>
      <c r="N5553" s="275"/>
    </row>
    <row r="5554" spans="13:14" x14ac:dyDescent="0.2">
      <c r="M5554" s="275"/>
      <c r="N5554" s="275"/>
    </row>
    <row r="5555" spans="13:14" x14ac:dyDescent="0.2">
      <c r="M5555" s="275"/>
      <c r="N5555" s="275"/>
    </row>
    <row r="5556" spans="13:14" x14ac:dyDescent="0.2">
      <c r="M5556" s="275"/>
      <c r="N5556" s="275"/>
    </row>
    <row r="5557" spans="13:14" x14ac:dyDescent="0.2">
      <c r="M5557" s="275"/>
      <c r="N5557" s="275"/>
    </row>
    <row r="5558" spans="13:14" x14ac:dyDescent="0.2">
      <c r="M5558" s="275"/>
      <c r="N5558" s="275"/>
    </row>
    <row r="5559" spans="13:14" x14ac:dyDescent="0.2">
      <c r="M5559" s="275"/>
      <c r="N5559" s="275"/>
    </row>
    <row r="5560" spans="13:14" x14ac:dyDescent="0.2">
      <c r="M5560" s="275"/>
      <c r="N5560" s="275"/>
    </row>
    <row r="5561" spans="13:14" x14ac:dyDescent="0.2">
      <c r="M5561" s="275"/>
      <c r="N5561" s="275"/>
    </row>
    <row r="5562" spans="13:14" x14ac:dyDescent="0.2">
      <c r="M5562" s="275"/>
      <c r="N5562" s="275"/>
    </row>
    <row r="5563" spans="13:14" x14ac:dyDescent="0.2">
      <c r="M5563" s="275"/>
      <c r="N5563" s="275"/>
    </row>
    <row r="5564" spans="13:14" x14ac:dyDescent="0.2">
      <c r="M5564" s="275"/>
      <c r="N5564" s="275"/>
    </row>
    <row r="5565" spans="13:14" x14ac:dyDescent="0.2">
      <c r="M5565" s="275"/>
      <c r="N5565" s="275"/>
    </row>
    <row r="5566" spans="13:14" x14ac:dyDescent="0.2">
      <c r="M5566" s="275"/>
      <c r="N5566" s="275"/>
    </row>
    <row r="5567" spans="13:14" x14ac:dyDescent="0.2">
      <c r="M5567" s="275"/>
      <c r="N5567" s="275"/>
    </row>
    <row r="5568" spans="13:14" x14ac:dyDescent="0.2">
      <c r="M5568" s="275"/>
      <c r="N5568" s="275"/>
    </row>
    <row r="5569" spans="13:14" x14ac:dyDescent="0.2">
      <c r="M5569" s="275"/>
      <c r="N5569" s="275"/>
    </row>
    <row r="5570" spans="13:14" x14ac:dyDescent="0.2">
      <c r="M5570" s="275"/>
      <c r="N5570" s="275"/>
    </row>
    <row r="5571" spans="13:14" x14ac:dyDescent="0.2">
      <c r="M5571" s="275"/>
      <c r="N5571" s="275"/>
    </row>
    <row r="5572" spans="13:14" x14ac:dyDescent="0.2">
      <c r="M5572" s="275"/>
      <c r="N5572" s="275"/>
    </row>
    <row r="5573" spans="13:14" x14ac:dyDescent="0.2">
      <c r="M5573" s="275"/>
      <c r="N5573" s="275"/>
    </row>
    <row r="5574" spans="13:14" x14ac:dyDescent="0.2">
      <c r="M5574" s="275"/>
      <c r="N5574" s="275"/>
    </row>
    <row r="5575" spans="13:14" x14ac:dyDescent="0.2">
      <c r="M5575" s="275"/>
      <c r="N5575" s="275"/>
    </row>
    <row r="5576" spans="13:14" x14ac:dyDescent="0.2">
      <c r="M5576" s="275"/>
      <c r="N5576" s="275"/>
    </row>
    <row r="5577" spans="13:14" x14ac:dyDescent="0.2">
      <c r="M5577" s="275"/>
      <c r="N5577" s="275"/>
    </row>
    <row r="5578" spans="13:14" x14ac:dyDescent="0.2">
      <c r="M5578" s="275"/>
      <c r="N5578" s="275"/>
    </row>
    <row r="5579" spans="13:14" x14ac:dyDescent="0.2">
      <c r="M5579" s="275"/>
      <c r="N5579" s="275"/>
    </row>
    <row r="5580" spans="13:14" x14ac:dyDescent="0.2">
      <c r="M5580" s="275"/>
      <c r="N5580" s="275"/>
    </row>
    <row r="5581" spans="13:14" x14ac:dyDescent="0.2">
      <c r="M5581" s="275"/>
      <c r="N5581" s="275"/>
    </row>
    <row r="5582" spans="13:14" x14ac:dyDescent="0.2">
      <c r="M5582" s="275"/>
      <c r="N5582" s="275"/>
    </row>
    <row r="5583" spans="13:14" x14ac:dyDescent="0.2">
      <c r="M5583" s="275"/>
      <c r="N5583" s="275"/>
    </row>
    <row r="5584" spans="13:14" x14ac:dyDescent="0.2">
      <c r="M5584" s="275"/>
      <c r="N5584" s="275"/>
    </row>
    <row r="5585" spans="13:14" x14ac:dyDescent="0.2">
      <c r="M5585" s="275"/>
      <c r="N5585" s="275"/>
    </row>
    <row r="5586" spans="13:14" x14ac:dyDescent="0.2">
      <c r="M5586" s="275"/>
      <c r="N5586" s="275"/>
    </row>
    <row r="5587" spans="13:14" x14ac:dyDescent="0.2">
      <c r="M5587" s="275"/>
      <c r="N5587" s="275"/>
    </row>
    <row r="5588" spans="13:14" x14ac:dyDescent="0.2">
      <c r="M5588" s="275"/>
      <c r="N5588" s="275"/>
    </row>
    <row r="5589" spans="13:14" x14ac:dyDescent="0.2">
      <c r="M5589" s="275"/>
      <c r="N5589" s="275"/>
    </row>
    <row r="5590" spans="13:14" x14ac:dyDescent="0.2">
      <c r="M5590" s="275"/>
      <c r="N5590" s="275"/>
    </row>
    <row r="5591" spans="13:14" x14ac:dyDescent="0.2">
      <c r="M5591" s="275"/>
      <c r="N5591" s="275"/>
    </row>
    <row r="5592" spans="13:14" x14ac:dyDescent="0.2">
      <c r="M5592" s="275"/>
      <c r="N5592" s="275"/>
    </row>
    <row r="5593" spans="13:14" x14ac:dyDescent="0.2">
      <c r="M5593" s="275"/>
      <c r="N5593" s="275"/>
    </row>
    <row r="5594" spans="13:14" x14ac:dyDescent="0.2">
      <c r="M5594" s="275"/>
      <c r="N5594" s="275"/>
    </row>
    <row r="5595" spans="13:14" x14ac:dyDescent="0.2">
      <c r="M5595" s="275"/>
      <c r="N5595" s="275"/>
    </row>
    <row r="5596" spans="13:14" x14ac:dyDescent="0.2">
      <c r="M5596" s="275"/>
      <c r="N5596" s="275"/>
    </row>
    <row r="5597" spans="13:14" x14ac:dyDescent="0.2">
      <c r="M5597" s="275"/>
      <c r="N5597" s="275"/>
    </row>
    <row r="5598" spans="13:14" x14ac:dyDescent="0.2">
      <c r="M5598" s="275"/>
      <c r="N5598" s="275"/>
    </row>
    <row r="5599" spans="13:14" x14ac:dyDescent="0.2">
      <c r="M5599" s="275"/>
      <c r="N5599" s="275"/>
    </row>
    <row r="5600" spans="13:14" x14ac:dyDescent="0.2">
      <c r="M5600" s="275"/>
      <c r="N5600" s="275"/>
    </row>
    <row r="5601" spans="13:14" x14ac:dyDescent="0.2">
      <c r="M5601" s="275"/>
      <c r="N5601" s="275"/>
    </row>
    <row r="5602" spans="13:14" x14ac:dyDescent="0.2">
      <c r="M5602" s="275"/>
      <c r="N5602" s="275"/>
    </row>
    <row r="5603" spans="13:14" x14ac:dyDescent="0.2">
      <c r="M5603" s="275"/>
      <c r="N5603" s="275"/>
    </row>
    <row r="5604" spans="13:14" x14ac:dyDescent="0.2">
      <c r="M5604" s="275"/>
      <c r="N5604" s="275"/>
    </row>
    <row r="5605" spans="13:14" x14ac:dyDescent="0.2">
      <c r="M5605" s="275"/>
      <c r="N5605" s="275"/>
    </row>
    <row r="5606" spans="13:14" x14ac:dyDescent="0.2">
      <c r="M5606" s="275"/>
      <c r="N5606" s="275"/>
    </row>
    <row r="5607" spans="13:14" x14ac:dyDescent="0.2">
      <c r="M5607" s="275"/>
      <c r="N5607" s="275"/>
    </row>
    <row r="5608" spans="13:14" x14ac:dyDescent="0.2">
      <c r="M5608" s="275"/>
      <c r="N5608" s="275"/>
    </row>
    <row r="5609" spans="13:14" x14ac:dyDescent="0.2">
      <c r="M5609" s="275"/>
      <c r="N5609" s="275"/>
    </row>
    <row r="5610" spans="13:14" x14ac:dyDescent="0.2">
      <c r="M5610" s="275"/>
      <c r="N5610" s="275"/>
    </row>
    <row r="5611" spans="13:14" x14ac:dyDescent="0.2">
      <c r="M5611" s="275"/>
      <c r="N5611" s="275"/>
    </row>
    <row r="5612" spans="13:14" x14ac:dyDescent="0.2">
      <c r="M5612" s="275"/>
      <c r="N5612" s="275"/>
    </row>
    <row r="5613" spans="13:14" x14ac:dyDescent="0.2">
      <c r="M5613" s="275"/>
      <c r="N5613" s="275"/>
    </row>
    <row r="5614" spans="13:14" x14ac:dyDescent="0.2">
      <c r="M5614" s="275"/>
      <c r="N5614" s="275"/>
    </row>
    <row r="5615" spans="13:14" x14ac:dyDescent="0.2">
      <c r="M5615" s="275"/>
      <c r="N5615" s="275"/>
    </row>
    <row r="5616" spans="13:14" x14ac:dyDescent="0.2">
      <c r="M5616" s="275"/>
      <c r="N5616" s="275"/>
    </row>
    <row r="5617" spans="13:14" x14ac:dyDescent="0.2">
      <c r="M5617" s="275"/>
      <c r="N5617" s="275"/>
    </row>
    <row r="5618" spans="13:14" x14ac:dyDescent="0.2">
      <c r="M5618" s="275"/>
      <c r="N5618" s="275"/>
    </row>
    <row r="5619" spans="13:14" x14ac:dyDescent="0.2">
      <c r="M5619" s="275"/>
      <c r="N5619" s="275"/>
    </row>
    <row r="5620" spans="13:14" x14ac:dyDescent="0.2">
      <c r="M5620" s="275"/>
      <c r="N5620" s="275"/>
    </row>
    <row r="5621" spans="13:14" x14ac:dyDescent="0.2">
      <c r="M5621" s="275"/>
      <c r="N5621" s="275"/>
    </row>
    <row r="5622" spans="13:14" x14ac:dyDescent="0.2">
      <c r="M5622" s="275"/>
      <c r="N5622" s="275"/>
    </row>
    <row r="5623" spans="13:14" x14ac:dyDescent="0.2">
      <c r="M5623" s="275"/>
      <c r="N5623" s="275"/>
    </row>
    <row r="5624" spans="13:14" x14ac:dyDescent="0.2">
      <c r="M5624" s="275"/>
      <c r="N5624" s="275"/>
    </row>
    <row r="5625" spans="13:14" x14ac:dyDescent="0.2">
      <c r="M5625" s="275"/>
      <c r="N5625" s="275"/>
    </row>
    <row r="5626" spans="13:14" x14ac:dyDescent="0.2">
      <c r="M5626" s="275"/>
      <c r="N5626" s="275"/>
    </row>
    <row r="5627" spans="13:14" x14ac:dyDescent="0.2">
      <c r="M5627" s="275"/>
      <c r="N5627" s="275"/>
    </row>
    <row r="5628" spans="13:14" x14ac:dyDescent="0.2">
      <c r="M5628" s="275"/>
      <c r="N5628" s="275"/>
    </row>
    <row r="5629" spans="13:14" x14ac:dyDescent="0.2">
      <c r="M5629" s="275"/>
      <c r="N5629" s="275"/>
    </row>
    <row r="5630" spans="13:14" x14ac:dyDescent="0.2">
      <c r="M5630" s="275"/>
      <c r="N5630" s="275"/>
    </row>
    <row r="5631" spans="13:14" x14ac:dyDescent="0.2">
      <c r="M5631" s="275"/>
      <c r="N5631" s="275"/>
    </row>
    <row r="5632" spans="13:14" x14ac:dyDescent="0.2">
      <c r="M5632" s="275"/>
      <c r="N5632" s="275"/>
    </row>
    <row r="5633" spans="13:14" x14ac:dyDescent="0.2">
      <c r="M5633" s="275"/>
      <c r="N5633" s="275"/>
    </row>
    <row r="5634" spans="13:14" x14ac:dyDescent="0.2">
      <c r="M5634" s="275"/>
      <c r="N5634" s="275"/>
    </row>
    <row r="5635" spans="13:14" x14ac:dyDescent="0.2">
      <c r="M5635" s="275"/>
      <c r="N5635" s="275"/>
    </row>
    <row r="5636" spans="13:14" x14ac:dyDescent="0.2">
      <c r="M5636" s="275"/>
      <c r="N5636" s="275"/>
    </row>
    <row r="5637" spans="13:14" x14ac:dyDescent="0.2">
      <c r="M5637" s="275"/>
      <c r="N5637" s="275"/>
    </row>
    <row r="5638" spans="13:14" x14ac:dyDescent="0.2">
      <c r="M5638" s="275"/>
      <c r="N5638" s="275"/>
    </row>
    <row r="5639" spans="13:14" x14ac:dyDescent="0.2">
      <c r="M5639" s="275"/>
      <c r="N5639" s="275"/>
    </row>
    <row r="5640" spans="13:14" x14ac:dyDescent="0.2">
      <c r="M5640" s="275"/>
      <c r="N5640" s="275"/>
    </row>
    <row r="5641" spans="13:14" x14ac:dyDescent="0.2">
      <c r="M5641" s="275"/>
      <c r="N5641" s="275"/>
    </row>
    <row r="5642" spans="13:14" x14ac:dyDescent="0.2">
      <c r="M5642" s="275"/>
      <c r="N5642" s="275"/>
    </row>
    <row r="5643" spans="13:14" x14ac:dyDescent="0.2">
      <c r="M5643" s="275"/>
      <c r="N5643" s="275"/>
    </row>
    <row r="5644" spans="13:14" x14ac:dyDescent="0.2">
      <c r="M5644" s="275"/>
      <c r="N5644" s="275"/>
    </row>
    <row r="5645" spans="13:14" x14ac:dyDescent="0.2">
      <c r="M5645" s="275"/>
      <c r="N5645" s="275"/>
    </row>
    <row r="5646" spans="13:14" x14ac:dyDescent="0.2">
      <c r="M5646" s="275"/>
      <c r="N5646" s="275"/>
    </row>
    <row r="5647" spans="13:14" x14ac:dyDescent="0.2">
      <c r="M5647" s="275"/>
      <c r="N5647" s="275"/>
    </row>
    <row r="5648" spans="13:14" x14ac:dyDescent="0.2">
      <c r="M5648" s="275"/>
      <c r="N5648" s="275"/>
    </row>
    <row r="5649" spans="13:14" x14ac:dyDescent="0.2">
      <c r="M5649" s="275"/>
      <c r="N5649" s="275"/>
    </row>
    <row r="5650" spans="13:14" x14ac:dyDescent="0.2">
      <c r="M5650" s="275"/>
      <c r="N5650" s="275"/>
    </row>
    <row r="5651" spans="13:14" x14ac:dyDescent="0.2">
      <c r="M5651" s="275"/>
      <c r="N5651" s="275"/>
    </row>
    <row r="5652" spans="13:14" x14ac:dyDescent="0.2">
      <c r="M5652" s="275"/>
      <c r="N5652" s="275"/>
    </row>
    <row r="5653" spans="13:14" x14ac:dyDescent="0.2">
      <c r="M5653" s="275"/>
      <c r="N5653" s="275"/>
    </row>
    <row r="5654" spans="13:14" x14ac:dyDescent="0.2">
      <c r="M5654" s="275"/>
      <c r="N5654" s="275"/>
    </row>
    <row r="5655" spans="13:14" x14ac:dyDescent="0.2">
      <c r="M5655" s="275"/>
      <c r="N5655" s="275"/>
    </row>
    <row r="5656" spans="13:14" x14ac:dyDescent="0.2">
      <c r="M5656" s="275"/>
      <c r="N5656" s="275"/>
    </row>
    <row r="5657" spans="13:14" x14ac:dyDescent="0.2">
      <c r="M5657" s="275"/>
      <c r="N5657" s="275"/>
    </row>
    <row r="5658" spans="13:14" x14ac:dyDescent="0.2">
      <c r="M5658" s="275"/>
      <c r="N5658" s="275"/>
    </row>
    <row r="5659" spans="13:14" x14ac:dyDescent="0.2">
      <c r="M5659" s="275"/>
      <c r="N5659" s="275"/>
    </row>
    <row r="5660" spans="13:14" x14ac:dyDescent="0.2">
      <c r="M5660" s="275"/>
      <c r="N5660" s="275"/>
    </row>
    <row r="5661" spans="13:14" x14ac:dyDescent="0.2">
      <c r="M5661" s="275"/>
      <c r="N5661" s="275"/>
    </row>
    <row r="5662" spans="13:14" x14ac:dyDescent="0.2">
      <c r="M5662" s="275"/>
      <c r="N5662" s="275"/>
    </row>
    <row r="5663" spans="13:14" x14ac:dyDescent="0.2">
      <c r="M5663" s="275"/>
      <c r="N5663" s="275"/>
    </row>
    <row r="5664" spans="13:14" x14ac:dyDescent="0.2">
      <c r="M5664" s="275"/>
      <c r="N5664" s="275"/>
    </row>
    <row r="5665" spans="13:14" x14ac:dyDescent="0.2">
      <c r="M5665" s="275"/>
      <c r="N5665" s="275"/>
    </row>
    <row r="5666" spans="13:14" x14ac:dyDescent="0.2">
      <c r="M5666" s="275"/>
      <c r="N5666" s="275"/>
    </row>
    <row r="5667" spans="13:14" x14ac:dyDescent="0.2">
      <c r="M5667" s="275"/>
      <c r="N5667" s="275"/>
    </row>
    <row r="5668" spans="13:14" x14ac:dyDescent="0.2">
      <c r="M5668" s="275"/>
      <c r="N5668" s="275"/>
    </row>
    <row r="5669" spans="13:14" x14ac:dyDescent="0.2">
      <c r="M5669" s="275"/>
      <c r="N5669" s="275"/>
    </row>
    <row r="5670" spans="13:14" x14ac:dyDescent="0.2">
      <c r="M5670" s="275"/>
      <c r="N5670" s="275"/>
    </row>
    <row r="5671" spans="13:14" x14ac:dyDescent="0.2">
      <c r="M5671" s="275"/>
      <c r="N5671" s="275"/>
    </row>
    <row r="5672" spans="13:14" x14ac:dyDescent="0.2">
      <c r="M5672" s="275"/>
      <c r="N5672" s="275"/>
    </row>
    <row r="5673" spans="13:14" x14ac:dyDescent="0.2">
      <c r="M5673" s="275"/>
      <c r="N5673" s="275"/>
    </row>
    <row r="5674" spans="13:14" x14ac:dyDescent="0.2">
      <c r="M5674" s="275"/>
      <c r="N5674" s="275"/>
    </row>
    <row r="5675" spans="13:14" x14ac:dyDescent="0.2">
      <c r="M5675" s="275"/>
      <c r="N5675" s="275"/>
    </row>
    <row r="5676" spans="13:14" x14ac:dyDescent="0.2">
      <c r="M5676" s="275"/>
      <c r="N5676" s="275"/>
    </row>
    <row r="5677" spans="13:14" x14ac:dyDescent="0.2">
      <c r="M5677" s="275"/>
      <c r="N5677" s="275"/>
    </row>
    <row r="5678" spans="13:14" x14ac:dyDescent="0.2">
      <c r="M5678" s="275"/>
      <c r="N5678" s="275"/>
    </row>
    <row r="5679" spans="13:14" x14ac:dyDescent="0.2">
      <c r="M5679" s="275"/>
      <c r="N5679" s="275"/>
    </row>
    <row r="5680" spans="13:14" x14ac:dyDescent="0.2">
      <c r="M5680" s="275"/>
      <c r="N5680" s="275"/>
    </row>
    <row r="5681" spans="13:14" x14ac:dyDescent="0.2">
      <c r="M5681" s="275"/>
      <c r="N5681" s="275"/>
    </row>
    <row r="5682" spans="13:14" x14ac:dyDescent="0.2">
      <c r="M5682" s="275"/>
      <c r="N5682" s="275"/>
    </row>
    <row r="5683" spans="13:14" x14ac:dyDescent="0.2">
      <c r="M5683" s="275"/>
      <c r="N5683" s="275"/>
    </row>
    <row r="5684" spans="13:14" x14ac:dyDescent="0.2">
      <c r="M5684" s="275"/>
      <c r="N5684" s="275"/>
    </row>
    <row r="5685" spans="13:14" x14ac:dyDescent="0.2">
      <c r="M5685" s="275"/>
      <c r="N5685" s="275"/>
    </row>
    <row r="5686" spans="13:14" x14ac:dyDescent="0.2">
      <c r="M5686" s="275"/>
      <c r="N5686" s="275"/>
    </row>
    <row r="5687" spans="13:14" x14ac:dyDescent="0.2">
      <c r="M5687" s="275"/>
      <c r="N5687" s="275"/>
    </row>
    <row r="5688" spans="13:14" x14ac:dyDescent="0.2">
      <c r="M5688" s="275"/>
      <c r="N5688" s="275"/>
    </row>
    <row r="5689" spans="13:14" x14ac:dyDescent="0.2">
      <c r="M5689" s="275"/>
      <c r="N5689" s="275"/>
    </row>
    <row r="5690" spans="13:14" x14ac:dyDescent="0.2">
      <c r="M5690" s="275"/>
      <c r="N5690" s="275"/>
    </row>
    <row r="5691" spans="13:14" x14ac:dyDescent="0.2">
      <c r="M5691" s="275"/>
      <c r="N5691" s="275"/>
    </row>
    <row r="5692" spans="13:14" x14ac:dyDescent="0.2">
      <c r="M5692" s="275"/>
      <c r="N5692" s="275"/>
    </row>
    <row r="5693" spans="13:14" x14ac:dyDescent="0.2">
      <c r="M5693" s="275"/>
      <c r="N5693" s="275"/>
    </row>
    <row r="5694" spans="13:14" x14ac:dyDescent="0.2">
      <c r="M5694" s="275"/>
      <c r="N5694" s="275"/>
    </row>
    <row r="5695" spans="13:14" x14ac:dyDescent="0.2">
      <c r="M5695" s="275"/>
      <c r="N5695" s="275"/>
    </row>
    <row r="5696" spans="13:14" x14ac:dyDescent="0.2">
      <c r="M5696" s="275"/>
      <c r="N5696" s="275"/>
    </row>
    <row r="5697" spans="13:14" x14ac:dyDescent="0.2">
      <c r="M5697" s="275"/>
      <c r="N5697" s="275"/>
    </row>
    <row r="5698" spans="13:14" x14ac:dyDescent="0.2">
      <c r="M5698" s="275"/>
      <c r="N5698" s="275"/>
    </row>
    <row r="5699" spans="13:14" x14ac:dyDescent="0.2">
      <c r="M5699" s="275"/>
      <c r="N5699" s="275"/>
    </row>
    <row r="5700" spans="13:14" x14ac:dyDescent="0.2">
      <c r="M5700" s="275"/>
      <c r="N5700" s="275"/>
    </row>
    <row r="5701" spans="13:14" x14ac:dyDescent="0.2">
      <c r="M5701" s="275"/>
      <c r="N5701" s="275"/>
    </row>
    <row r="5702" spans="13:14" x14ac:dyDescent="0.2">
      <c r="M5702" s="275"/>
      <c r="N5702" s="275"/>
    </row>
    <row r="5703" spans="13:14" x14ac:dyDescent="0.2">
      <c r="M5703" s="275"/>
      <c r="N5703" s="275"/>
    </row>
    <row r="5704" spans="13:14" x14ac:dyDescent="0.2">
      <c r="M5704" s="275"/>
      <c r="N5704" s="275"/>
    </row>
    <row r="5705" spans="13:14" x14ac:dyDescent="0.2">
      <c r="M5705" s="275"/>
      <c r="N5705" s="275"/>
    </row>
    <row r="5706" spans="13:14" x14ac:dyDescent="0.2">
      <c r="M5706" s="275"/>
      <c r="N5706" s="275"/>
    </row>
    <row r="5707" spans="13:14" x14ac:dyDescent="0.2">
      <c r="M5707" s="275"/>
      <c r="N5707" s="275"/>
    </row>
    <row r="5708" spans="13:14" x14ac:dyDescent="0.2">
      <c r="M5708" s="275"/>
      <c r="N5708" s="275"/>
    </row>
    <row r="5709" spans="13:14" x14ac:dyDescent="0.2">
      <c r="M5709" s="275"/>
      <c r="N5709" s="275"/>
    </row>
    <row r="5710" spans="13:14" x14ac:dyDescent="0.2">
      <c r="M5710" s="275"/>
      <c r="N5710" s="275"/>
    </row>
    <row r="5711" spans="13:14" x14ac:dyDescent="0.2">
      <c r="M5711" s="275"/>
      <c r="N5711" s="275"/>
    </row>
    <row r="5712" spans="13:14" x14ac:dyDescent="0.2">
      <c r="M5712" s="275"/>
      <c r="N5712" s="275"/>
    </row>
    <row r="5713" spans="13:14" x14ac:dyDescent="0.2">
      <c r="M5713" s="275"/>
      <c r="N5713" s="275"/>
    </row>
    <row r="5714" spans="13:14" x14ac:dyDescent="0.2">
      <c r="M5714" s="275"/>
      <c r="N5714" s="275"/>
    </row>
    <row r="5715" spans="13:14" x14ac:dyDescent="0.2">
      <c r="M5715" s="275"/>
      <c r="N5715" s="275"/>
    </row>
    <row r="5716" spans="13:14" x14ac:dyDescent="0.2">
      <c r="M5716" s="275"/>
      <c r="N5716" s="275"/>
    </row>
    <row r="5717" spans="13:14" x14ac:dyDescent="0.2">
      <c r="M5717" s="275"/>
      <c r="N5717" s="275"/>
    </row>
    <row r="5718" spans="13:14" x14ac:dyDescent="0.2">
      <c r="M5718" s="275"/>
      <c r="N5718" s="275"/>
    </row>
    <row r="5719" spans="13:14" x14ac:dyDescent="0.2">
      <c r="M5719" s="275"/>
      <c r="N5719" s="275"/>
    </row>
    <row r="5720" spans="13:14" x14ac:dyDescent="0.2">
      <c r="M5720" s="275"/>
      <c r="N5720" s="275"/>
    </row>
    <row r="5721" spans="13:14" x14ac:dyDescent="0.2">
      <c r="M5721" s="275"/>
      <c r="N5721" s="275"/>
    </row>
    <row r="5722" spans="13:14" x14ac:dyDescent="0.2">
      <c r="M5722" s="275"/>
      <c r="N5722" s="275"/>
    </row>
    <row r="5723" spans="13:14" x14ac:dyDescent="0.2">
      <c r="M5723" s="275"/>
      <c r="N5723" s="275"/>
    </row>
    <row r="5724" spans="13:14" x14ac:dyDescent="0.2">
      <c r="M5724" s="275"/>
      <c r="N5724" s="275"/>
    </row>
    <row r="5725" spans="13:14" x14ac:dyDescent="0.2">
      <c r="M5725" s="275"/>
      <c r="N5725" s="275"/>
    </row>
    <row r="5726" spans="13:14" x14ac:dyDescent="0.2">
      <c r="M5726" s="275"/>
      <c r="N5726" s="275"/>
    </row>
    <row r="5727" spans="13:14" x14ac:dyDescent="0.2">
      <c r="M5727" s="275"/>
      <c r="N5727" s="275"/>
    </row>
    <row r="5728" spans="13:14" x14ac:dyDescent="0.2">
      <c r="M5728" s="275"/>
      <c r="N5728" s="275"/>
    </row>
    <row r="5729" spans="13:14" x14ac:dyDescent="0.2">
      <c r="M5729" s="275"/>
      <c r="N5729" s="275"/>
    </row>
    <row r="5730" spans="13:14" x14ac:dyDescent="0.2">
      <c r="M5730" s="275"/>
      <c r="N5730" s="275"/>
    </row>
    <row r="5731" spans="13:14" x14ac:dyDescent="0.2">
      <c r="M5731" s="275"/>
      <c r="N5731" s="275"/>
    </row>
    <row r="5732" spans="13:14" x14ac:dyDescent="0.2">
      <c r="M5732" s="275"/>
      <c r="N5732" s="275"/>
    </row>
    <row r="5733" spans="13:14" x14ac:dyDescent="0.2">
      <c r="M5733" s="275"/>
      <c r="N5733" s="275"/>
    </row>
    <row r="5734" spans="13:14" x14ac:dyDescent="0.2">
      <c r="M5734" s="275"/>
      <c r="N5734" s="275"/>
    </row>
    <row r="5735" spans="13:14" x14ac:dyDescent="0.2">
      <c r="M5735" s="275"/>
      <c r="N5735" s="275"/>
    </row>
    <row r="5736" spans="13:14" x14ac:dyDescent="0.2">
      <c r="M5736" s="275"/>
      <c r="N5736" s="275"/>
    </row>
    <row r="5737" spans="13:14" x14ac:dyDescent="0.2">
      <c r="M5737" s="275"/>
      <c r="N5737" s="275"/>
    </row>
    <row r="5738" spans="13:14" x14ac:dyDescent="0.2">
      <c r="M5738" s="275"/>
      <c r="N5738" s="275"/>
    </row>
    <row r="5739" spans="13:14" x14ac:dyDescent="0.2">
      <c r="M5739" s="275"/>
      <c r="N5739" s="275"/>
    </row>
    <row r="5740" spans="13:14" x14ac:dyDescent="0.2">
      <c r="M5740" s="275"/>
      <c r="N5740" s="275"/>
    </row>
    <row r="5741" spans="13:14" x14ac:dyDescent="0.2">
      <c r="M5741" s="275"/>
      <c r="N5741" s="275"/>
    </row>
    <row r="5742" spans="13:14" x14ac:dyDescent="0.2">
      <c r="M5742" s="275"/>
      <c r="N5742" s="275"/>
    </row>
    <row r="5743" spans="13:14" x14ac:dyDescent="0.2">
      <c r="M5743" s="275"/>
      <c r="N5743" s="275"/>
    </row>
    <row r="5744" spans="13:14" x14ac:dyDescent="0.2">
      <c r="M5744" s="275"/>
      <c r="N5744" s="275"/>
    </row>
    <row r="5745" spans="13:14" x14ac:dyDescent="0.2">
      <c r="M5745" s="275"/>
      <c r="N5745" s="275"/>
    </row>
    <row r="5746" spans="13:14" x14ac:dyDescent="0.2">
      <c r="M5746" s="275"/>
      <c r="N5746" s="275"/>
    </row>
    <row r="5747" spans="13:14" x14ac:dyDescent="0.2">
      <c r="M5747" s="275"/>
      <c r="N5747" s="275"/>
    </row>
    <row r="5748" spans="13:14" x14ac:dyDescent="0.2">
      <c r="M5748" s="275"/>
      <c r="N5748" s="275"/>
    </row>
    <row r="5749" spans="13:14" x14ac:dyDescent="0.2">
      <c r="M5749" s="275"/>
      <c r="N5749" s="275"/>
    </row>
    <row r="5750" spans="13:14" x14ac:dyDescent="0.2">
      <c r="M5750" s="275"/>
      <c r="N5750" s="275"/>
    </row>
    <row r="5751" spans="13:14" x14ac:dyDescent="0.2">
      <c r="M5751" s="275"/>
      <c r="N5751" s="275"/>
    </row>
    <row r="5752" spans="13:14" x14ac:dyDescent="0.2">
      <c r="M5752" s="275"/>
      <c r="N5752" s="275"/>
    </row>
    <row r="5753" spans="13:14" x14ac:dyDescent="0.2">
      <c r="M5753" s="275"/>
      <c r="N5753" s="275"/>
    </row>
    <row r="5754" spans="13:14" x14ac:dyDescent="0.2">
      <c r="M5754" s="275"/>
      <c r="N5754" s="275"/>
    </row>
    <row r="5755" spans="13:14" x14ac:dyDescent="0.2">
      <c r="M5755" s="275"/>
      <c r="N5755" s="275"/>
    </row>
    <row r="5756" spans="13:14" x14ac:dyDescent="0.2">
      <c r="M5756" s="275"/>
      <c r="N5756" s="275"/>
    </row>
    <row r="5757" spans="13:14" x14ac:dyDescent="0.2">
      <c r="M5757" s="275"/>
      <c r="N5757" s="275"/>
    </row>
    <row r="5758" spans="13:14" x14ac:dyDescent="0.2">
      <c r="M5758" s="275"/>
      <c r="N5758" s="275"/>
    </row>
    <row r="5759" spans="13:14" x14ac:dyDescent="0.2">
      <c r="M5759" s="275"/>
      <c r="N5759" s="275"/>
    </row>
    <row r="5760" spans="13:14" x14ac:dyDescent="0.2">
      <c r="M5760" s="275"/>
      <c r="N5760" s="275"/>
    </row>
    <row r="5761" spans="13:14" x14ac:dyDescent="0.2">
      <c r="M5761" s="275"/>
      <c r="N5761" s="275"/>
    </row>
    <row r="5762" spans="13:14" x14ac:dyDescent="0.2">
      <c r="M5762" s="275"/>
      <c r="N5762" s="275"/>
    </row>
    <row r="5763" spans="13:14" x14ac:dyDescent="0.2">
      <c r="M5763" s="275"/>
      <c r="N5763" s="275"/>
    </row>
    <row r="5764" spans="13:14" x14ac:dyDescent="0.2">
      <c r="M5764" s="275"/>
      <c r="N5764" s="275"/>
    </row>
    <row r="5765" spans="13:14" x14ac:dyDescent="0.2">
      <c r="M5765" s="275"/>
      <c r="N5765" s="275"/>
    </row>
    <row r="5766" spans="13:14" x14ac:dyDescent="0.2">
      <c r="M5766" s="275"/>
      <c r="N5766" s="275"/>
    </row>
    <row r="5767" spans="13:14" x14ac:dyDescent="0.2">
      <c r="M5767" s="275"/>
      <c r="N5767" s="275"/>
    </row>
    <row r="5768" spans="13:14" x14ac:dyDescent="0.2">
      <c r="M5768" s="275"/>
      <c r="N5768" s="275"/>
    </row>
    <row r="5769" spans="13:14" x14ac:dyDescent="0.2">
      <c r="M5769" s="275"/>
      <c r="N5769" s="275"/>
    </row>
    <row r="5770" spans="13:14" x14ac:dyDescent="0.2">
      <c r="M5770" s="275"/>
      <c r="N5770" s="275"/>
    </row>
    <row r="5771" spans="13:14" x14ac:dyDescent="0.2">
      <c r="M5771" s="275"/>
      <c r="N5771" s="275"/>
    </row>
    <row r="5772" spans="13:14" x14ac:dyDescent="0.2">
      <c r="M5772" s="275"/>
      <c r="N5772" s="275"/>
    </row>
    <row r="5773" spans="13:14" x14ac:dyDescent="0.2">
      <c r="M5773" s="275"/>
      <c r="N5773" s="275"/>
    </row>
    <row r="5774" spans="13:14" x14ac:dyDescent="0.2">
      <c r="M5774" s="275"/>
      <c r="N5774" s="275"/>
    </row>
    <row r="5775" spans="13:14" x14ac:dyDescent="0.2">
      <c r="M5775" s="275"/>
      <c r="N5775" s="275"/>
    </row>
    <row r="5776" spans="13:14" x14ac:dyDescent="0.2">
      <c r="M5776" s="275"/>
      <c r="N5776" s="275"/>
    </row>
    <row r="5777" spans="13:14" x14ac:dyDescent="0.2">
      <c r="M5777" s="275"/>
      <c r="N5777" s="275"/>
    </row>
    <row r="5778" spans="13:14" x14ac:dyDescent="0.2">
      <c r="M5778" s="275"/>
      <c r="N5778" s="275"/>
    </row>
    <row r="5779" spans="13:14" x14ac:dyDescent="0.2">
      <c r="M5779" s="275"/>
      <c r="N5779" s="275"/>
    </row>
    <row r="5780" spans="13:14" x14ac:dyDescent="0.2">
      <c r="M5780" s="275"/>
      <c r="N5780" s="275"/>
    </row>
    <row r="5781" spans="13:14" x14ac:dyDescent="0.2">
      <c r="M5781" s="275"/>
      <c r="N5781" s="275"/>
    </row>
    <row r="5782" spans="13:14" x14ac:dyDescent="0.2">
      <c r="M5782" s="275"/>
      <c r="N5782" s="275"/>
    </row>
    <row r="5783" spans="13:14" x14ac:dyDescent="0.2">
      <c r="M5783" s="275"/>
      <c r="N5783" s="275"/>
    </row>
    <row r="5784" spans="13:14" x14ac:dyDescent="0.2">
      <c r="M5784" s="275"/>
      <c r="N5784" s="275"/>
    </row>
    <row r="5785" spans="13:14" x14ac:dyDescent="0.2">
      <c r="M5785" s="275"/>
      <c r="N5785" s="275"/>
    </row>
    <row r="5786" spans="13:14" x14ac:dyDescent="0.2">
      <c r="M5786" s="275"/>
      <c r="N5786" s="275"/>
    </row>
    <row r="5787" spans="13:14" x14ac:dyDescent="0.2">
      <c r="M5787" s="275"/>
      <c r="N5787" s="275"/>
    </row>
    <row r="5788" spans="13:14" x14ac:dyDescent="0.2">
      <c r="M5788" s="275"/>
      <c r="N5788" s="275"/>
    </row>
    <row r="5789" spans="13:14" x14ac:dyDescent="0.2">
      <c r="M5789" s="275"/>
      <c r="N5789" s="275"/>
    </row>
    <row r="5790" spans="13:14" x14ac:dyDescent="0.2">
      <c r="M5790" s="275"/>
      <c r="N5790" s="275"/>
    </row>
    <row r="5791" spans="13:14" x14ac:dyDescent="0.2">
      <c r="M5791" s="275"/>
      <c r="N5791" s="275"/>
    </row>
    <row r="5792" spans="13:14" x14ac:dyDescent="0.2">
      <c r="M5792" s="275"/>
      <c r="N5792" s="275"/>
    </row>
    <row r="5793" spans="13:14" x14ac:dyDescent="0.2">
      <c r="M5793" s="275"/>
      <c r="N5793" s="275"/>
    </row>
    <row r="5794" spans="13:14" x14ac:dyDescent="0.2">
      <c r="M5794" s="275"/>
      <c r="N5794" s="275"/>
    </row>
    <row r="5795" spans="13:14" x14ac:dyDescent="0.2">
      <c r="M5795" s="275"/>
      <c r="N5795" s="275"/>
    </row>
    <row r="5796" spans="13:14" x14ac:dyDescent="0.2">
      <c r="M5796" s="275"/>
      <c r="N5796" s="275"/>
    </row>
    <row r="5797" spans="13:14" x14ac:dyDescent="0.2">
      <c r="M5797" s="275"/>
      <c r="N5797" s="275"/>
    </row>
    <row r="5798" spans="13:14" x14ac:dyDescent="0.2">
      <c r="M5798" s="275"/>
      <c r="N5798" s="275"/>
    </row>
    <row r="5799" spans="13:14" x14ac:dyDescent="0.2">
      <c r="M5799" s="275"/>
      <c r="N5799" s="275"/>
    </row>
    <row r="5800" spans="13:14" x14ac:dyDescent="0.2">
      <c r="M5800" s="275"/>
      <c r="N5800" s="275"/>
    </row>
    <row r="5801" spans="13:14" x14ac:dyDescent="0.2">
      <c r="M5801" s="275"/>
      <c r="N5801" s="275"/>
    </row>
    <row r="5802" spans="13:14" x14ac:dyDescent="0.2">
      <c r="M5802" s="275"/>
      <c r="N5802" s="275"/>
    </row>
    <row r="5803" spans="13:14" x14ac:dyDescent="0.2">
      <c r="M5803" s="275"/>
      <c r="N5803" s="275"/>
    </row>
    <row r="5804" spans="13:14" x14ac:dyDescent="0.2">
      <c r="M5804" s="275"/>
      <c r="N5804" s="275"/>
    </row>
    <row r="5805" spans="13:14" x14ac:dyDescent="0.2">
      <c r="M5805" s="275"/>
      <c r="N5805" s="275"/>
    </row>
    <row r="5806" spans="13:14" x14ac:dyDescent="0.2">
      <c r="M5806" s="275"/>
      <c r="N5806" s="275"/>
    </row>
    <row r="5807" spans="13:14" x14ac:dyDescent="0.2">
      <c r="M5807" s="275"/>
      <c r="N5807" s="275"/>
    </row>
    <row r="5808" spans="13:14" x14ac:dyDescent="0.2">
      <c r="M5808" s="275"/>
      <c r="N5808" s="275"/>
    </row>
    <row r="5809" spans="13:14" x14ac:dyDescent="0.2">
      <c r="M5809" s="275"/>
      <c r="N5809" s="275"/>
    </row>
    <row r="5810" spans="13:14" x14ac:dyDescent="0.2">
      <c r="M5810" s="275"/>
      <c r="N5810" s="275"/>
    </row>
    <row r="5811" spans="13:14" x14ac:dyDescent="0.2">
      <c r="M5811" s="275"/>
      <c r="N5811" s="275"/>
    </row>
    <row r="5812" spans="13:14" x14ac:dyDescent="0.2">
      <c r="M5812" s="275"/>
      <c r="N5812" s="275"/>
    </row>
    <row r="5813" spans="13:14" x14ac:dyDescent="0.2">
      <c r="M5813" s="275"/>
      <c r="N5813" s="275"/>
    </row>
    <row r="5814" spans="13:14" x14ac:dyDescent="0.2">
      <c r="M5814" s="275"/>
      <c r="N5814" s="275"/>
    </row>
    <row r="5815" spans="13:14" x14ac:dyDescent="0.2">
      <c r="M5815" s="275"/>
      <c r="N5815" s="275"/>
    </row>
    <row r="5816" spans="13:14" x14ac:dyDescent="0.2">
      <c r="M5816" s="275"/>
      <c r="N5816" s="275"/>
    </row>
    <row r="5817" spans="13:14" x14ac:dyDescent="0.2">
      <c r="M5817" s="275"/>
      <c r="N5817" s="275"/>
    </row>
    <row r="5818" spans="13:14" x14ac:dyDescent="0.2">
      <c r="M5818" s="275"/>
      <c r="N5818" s="275"/>
    </row>
    <row r="5819" spans="13:14" x14ac:dyDescent="0.2">
      <c r="M5819" s="275"/>
      <c r="N5819" s="275"/>
    </row>
    <row r="5820" spans="13:14" x14ac:dyDescent="0.2">
      <c r="M5820" s="275"/>
      <c r="N5820" s="275"/>
    </row>
    <row r="5821" spans="13:14" x14ac:dyDescent="0.2">
      <c r="M5821" s="275"/>
      <c r="N5821" s="275"/>
    </row>
    <row r="5822" spans="13:14" x14ac:dyDescent="0.2">
      <c r="M5822" s="275"/>
      <c r="N5822" s="275"/>
    </row>
    <row r="5823" spans="13:14" x14ac:dyDescent="0.2">
      <c r="M5823" s="275"/>
      <c r="N5823" s="275"/>
    </row>
    <row r="5824" spans="13:14" x14ac:dyDescent="0.2">
      <c r="M5824" s="275"/>
      <c r="N5824" s="275"/>
    </row>
    <row r="5825" spans="13:14" x14ac:dyDescent="0.2">
      <c r="M5825" s="275"/>
      <c r="N5825" s="275"/>
    </row>
    <row r="5826" spans="13:14" x14ac:dyDescent="0.2">
      <c r="M5826" s="275"/>
      <c r="N5826" s="275"/>
    </row>
    <row r="5827" spans="13:14" x14ac:dyDescent="0.2">
      <c r="M5827" s="275"/>
      <c r="N5827" s="275"/>
    </row>
    <row r="5828" spans="13:14" x14ac:dyDescent="0.2">
      <c r="M5828" s="275"/>
      <c r="N5828" s="275"/>
    </row>
    <row r="5829" spans="13:14" x14ac:dyDescent="0.2">
      <c r="M5829" s="275"/>
      <c r="N5829" s="275"/>
    </row>
    <row r="5830" spans="13:14" x14ac:dyDescent="0.2">
      <c r="M5830" s="275"/>
      <c r="N5830" s="275"/>
    </row>
    <row r="5831" spans="13:14" x14ac:dyDescent="0.2">
      <c r="M5831" s="275"/>
      <c r="N5831" s="275"/>
    </row>
    <row r="5832" spans="13:14" x14ac:dyDescent="0.2">
      <c r="M5832" s="275"/>
      <c r="N5832" s="275"/>
    </row>
    <row r="5833" spans="13:14" x14ac:dyDescent="0.2">
      <c r="M5833" s="275"/>
      <c r="N5833" s="275"/>
    </row>
    <row r="5834" spans="13:14" x14ac:dyDescent="0.2">
      <c r="M5834" s="275"/>
      <c r="N5834" s="275"/>
    </row>
    <row r="5835" spans="13:14" x14ac:dyDescent="0.2">
      <c r="M5835" s="275"/>
      <c r="N5835" s="275"/>
    </row>
    <row r="5836" spans="13:14" x14ac:dyDescent="0.2">
      <c r="M5836" s="275"/>
      <c r="N5836" s="275"/>
    </row>
    <row r="5837" spans="13:14" x14ac:dyDescent="0.2">
      <c r="M5837" s="275"/>
      <c r="N5837" s="275"/>
    </row>
    <row r="5838" spans="13:14" x14ac:dyDescent="0.2">
      <c r="M5838" s="275"/>
      <c r="N5838" s="275"/>
    </row>
    <row r="5839" spans="13:14" x14ac:dyDescent="0.2">
      <c r="M5839" s="275"/>
      <c r="N5839" s="275"/>
    </row>
    <row r="5840" spans="13:14" x14ac:dyDescent="0.2">
      <c r="M5840" s="275"/>
      <c r="N5840" s="275"/>
    </row>
    <row r="5841" spans="13:14" x14ac:dyDescent="0.2">
      <c r="M5841" s="275"/>
      <c r="N5841" s="275"/>
    </row>
    <row r="5842" spans="13:14" x14ac:dyDescent="0.2">
      <c r="M5842" s="275"/>
      <c r="N5842" s="275"/>
    </row>
    <row r="5843" spans="13:14" x14ac:dyDescent="0.2">
      <c r="M5843" s="275"/>
      <c r="N5843" s="275"/>
    </row>
    <row r="5844" spans="13:14" x14ac:dyDescent="0.2">
      <c r="M5844" s="275"/>
      <c r="N5844" s="275"/>
    </row>
    <row r="5845" spans="13:14" x14ac:dyDescent="0.2">
      <c r="M5845" s="275"/>
      <c r="N5845" s="275"/>
    </row>
    <row r="5846" spans="13:14" x14ac:dyDescent="0.2">
      <c r="M5846" s="275"/>
      <c r="N5846" s="275"/>
    </row>
    <row r="5847" spans="13:14" x14ac:dyDescent="0.2">
      <c r="M5847" s="275"/>
      <c r="N5847" s="275"/>
    </row>
    <row r="5848" spans="13:14" x14ac:dyDescent="0.2">
      <c r="M5848" s="275"/>
      <c r="N5848" s="275"/>
    </row>
    <row r="5849" spans="13:14" x14ac:dyDescent="0.2">
      <c r="M5849" s="275"/>
      <c r="N5849" s="275"/>
    </row>
    <row r="5850" spans="13:14" x14ac:dyDescent="0.2">
      <c r="M5850" s="275"/>
      <c r="N5850" s="275"/>
    </row>
    <row r="5851" spans="13:14" x14ac:dyDescent="0.2">
      <c r="M5851" s="275"/>
      <c r="N5851" s="275"/>
    </row>
    <row r="5852" spans="13:14" x14ac:dyDescent="0.2">
      <c r="M5852" s="275"/>
      <c r="N5852" s="275"/>
    </row>
    <row r="5853" spans="13:14" x14ac:dyDescent="0.2">
      <c r="M5853" s="275"/>
      <c r="N5853" s="275"/>
    </row>
    <row r="5854" spans="13:14" x14ac:dyDescent="0.2">
      <c r="M5854" s="275"/>
      <c r="N5854" s="275"/>
    </row>
    <row r="5855" spans="13:14" x14ac:dyDescent="0.2">
      <c r="M5855" s="275"/>
      <c r="N5855" s="275"/>
    </row>
    <row r="5856" spans="13:14" x14ac:dyDescent="0.2">
      <c r="M5856" s="275"/>
      <c r="N5856" s="275"/>
    </row>
    <row r="5857" spans="13:14" x14ac:dyDescent="0.2">
      <c r="M5857" s="275"/>
      <c r="N5857" s="275"/>
    </row>
    <row r="5858" spans="13:14" x14ac:dyDescent="0.2">
      <c r="M5858" s="275"/>
      <c r="N5858" s="275"/>
    </row>
    <row r="5859" spans="13:14" x14ac:dyDescent="0.2">
      <c r="M5859" s="275"/>
      <c r="N5859" s="275"/>
    </row>
    <row r="5860" spans="13:14" x14ac:dyDescent="0.2">
      <c r="M5860" s="275"/>
      <c r="N5860" s="275"/>
    </row>
    <row r="5861" spans="13:14" x14ac:dyDescent="0.2">
      <c r="M5861" s="275"/>
      <c r="N5861" s="275"/>
    </row>
    <row r="5862" spans="13:14" x14ac:dyDescent="0.2">
      <c r="M5862" s="275"/>
      <c r="N5862" s="275"/>
    </row>
    <row r="5863" spans="13:14" x14ac:dyDescent="0.2">
      <c r="M5863" s="275"/>
      <c r="N5863" s="275"/>
    </row>
    <row r="5864" spans="13:14" x14ac:dyDescent="0.2">
      <c r="M5864" s="275"/>
      <c r="N5864" s="275"/>
    </row>
    <row r="5865" spans="13:14" x14ac:dyDescent="0.2">
      <c r="M5865" s="275"/>
      <c r="N5865" s="275"/>
    </row>
    <row r="5866" spans="13:14" x14ac:dyDescent="0.2">
      <c r="M5866" s="275"/>
      <c r="N5866" s="275"/>
    </row>
    <row r="5867" spans="13:14" x14ac:dyDescent="0.2">
      <c r="M5867" s="275"/>
      <c r="N5867" s="275"/>
    </row>
    <row r="5868" spans="13:14" x14ac:dyDescent="0.2">
      <c r="M5868" s="275"/>
      <c r="N5868" s="275"/>
    </row>
    <row r="5869" spans="13:14" x14ac:dyDescent="0.2">
      <c r="M5869" s="275"/>
      <c r="N5869" s="275"/>
    </row>
    <row r="5870" spans="13:14" x14ac:dyDescent="0.2">
      <c r="M5870" s="275"/>
      <c r="N5870" s="275"/>
    </row>
    <row r="5871" spans="13:14" x14ac:dyDescent="0.2">
      <c r="M5871" s="275"/>
      <c r="N5871" s="275"/>
    </row>
    <row r="5872" spans="13:14" x14ac:dyDescent="0.2">
      <c r="M5872" s="275"/>
      <c r="N5872" s="275"/>
    </row>
    <row r="5873" spans="13:14" x14ac:dyDescent="0.2">
      <c r="M5873" s="275"/>
      <c r="N5873" s="275"/>
    </row>
    <row r="5874" spans="13:14" x14ac:dyDescent="0.2">
      <c r="M5874" s="275"/>
      <c r="N5874" s="275"/>
    </row>
    <row r="5875" spans="13:14" x14ac:dyDescent="0.2">
      <c r="M5875" s="275"/>
      <c r="N5875" s="275"/>
    </row>
    <row r="5876" spans="13:14" x14ac:dyDescent="0.2">
      <c r="M5876" s="275"/>
      <c r="N5876" s="275"/>
    </row>
    <row r="5877" spans="13:14" x14ac:dyDescent="0.2">
      <c r="M5877" s="275"/>
      <c r="N5877" s="275"/>
    </row>
    <row r="5878" spans="13:14" x14ac:dyDescent="0.2">
      <c r="M5878" s="275"/>
      <c r="N5878" s="275"/>
    </row>
    <row r="5879" spans="13:14" x14ac:dyDescent="0.2">
      <c r="M5879" s="275"/>
      <c r="N5879" s="275"/>
    </row>
    <row r="5880" spans="13:14" x14ac:dyDescent="0.2">
      <c r="M5880" s="275"/>
      <c r="N5880" s="275"/>
    </row>
    <row r="5881" spans="13:14" x14ac:dyDescent="0.2">
      <c r="M5881" s="275"/>
      <c r="N5881" s="275"/>
    </row>
    <row r="5882" spans="13:14" x14ac:dyDescent="0.2">
      <c r="M5882" s="275"/>
      <c r="N5882" s="275"/>
    </row>
    <row r="5883" spans="13:14" x14ac:dyDescent="0.2">
      <c r="M5883" s="275"/>
      <c r="N5883" s="275"/>
    </row>
    <row r="5884" spans="13:14" x14ac:dyDescent="0.2">
      <c r="M5884" s="275"/>
      <c r="N5884" s="275"/>
    </row>
    <row r="5885" spans="13:14" x14ac:dyDescent="0.2">
      <c r="M5885" s="275"/>
      <c r="N5885" s="275"/>
    </row>
    <row r="5886" spans="13:14" x14ac:dyDescent="0.2">
      <c r="M5886" s="275"/>
      <c r="N5886" s="275"/>
    </row>
    <row r="5887" spans="13:14" x14ac:dyDescent="0.2">
      <c r="M5887" s="275"/>
      <c r="N5887" s="275"/>
    </row>
    <row r="5888" spans="13:14" x14ac:dyDescent="0.2">
      <c r="M5888" s="275"/>
      <c r="N5888" s="275"/>
    </row>
    <row r="5889" spans="13:14" x14ac:dyDescent="0.2">
      <c r="M5889" s="275"/>
      <c r="N5889" s="275"/>
    </row>
    <row r="5890" spans="13:14" x14ac:dyDescent="0.2">
      <c r="M5890" s="275"/>
      <c r="N5890" s="275"/>
    </row>
    <row r="5891" spans="13:14" x14ac:dyDescent="0.2">
      <c r="M5891" s="275"/>
      <c r="N5891" s="275"/>
    </row>
    <row r="5892" spans="13:14" x14ac:dyDescent="0.2">
      <c r="M5892" s="275"/>
      <c r="N5892" s="275"/>
    </row>
    <row r="5893" spans="13:14" x14ac:dyDescent="0.2">
      <c r="M5893" s="275"/>
      <c r="N5893" s="275"/>
    </row>
    <row r="5894" spans="13:14" x14ac:dyDescent="0.2">
      <c r="M5894" s="275"/>
      <c r="N5894" s="275"/>
    </row>
    <row r="5895" spans="13:14" x14ac:dyDescent="0.2">
      <c r="M5895" s="275"/>
      <c r="N5895" s="275"/>
    </row>
    <row r="5896" spans="13:14" x14ac:dyDescent="0.2">
      <c r="M5896" s="275"/>
      <c r="N5896" s="275"/>
    </row>
    <row r="5897" spans="13:14" x14ac:dyDescent="0.2">
      <c r="M5897" s="275"/>
      <c r="N5897" s="275"/>
    </row>
    <row r="5898" spans="13:14" x14ac:dyDescent="0.2">
      <c r="M5898" s="275"/>
      <c r="N5898" s="275"/>
    </row>
    <row r="5899" spans="13:14" x14ac:dyDescent="0.2">
      <c r="M5899" s="275"/>
      <c r="N5899" s="275"/>
    </row>
    <row r="5900" spans="13:14" x14ac:dyDescent="0.2">
      <c r="M5900" s="275"/>
      <c r="N5900" s="275"/>
    </row>
    <row r="5901" spans="13:14" x14ac:dyDescent="0.2">
      <c r="M5901" s="275"/>
      <c r="N5901" s="275"/>
    </row>
    <row r="5902" spans="13:14" x14ac:dyDescent="0.2">
      <c r="M5902" s="275"/>
      <c r="N5902" s="275"/>
    </row>
    <row r="5903" spans="13:14" x14ac:dyDescent="0.2">
      <c r="M5903" s="275"/>
      <c r="N5903" s="275"/>
    </row>
    <row r="5904" spans="13:14" x14ac:dyDescent="0.2">
      <c r="M5904" s="275"/>
      <c r="N5904" s="275"/>
    </row>
    <row r="5905" spans="13:14" x14ac:dyDescent="0.2">
      <c r="M5905" s="275"/>
      <c r="N5905" s="275"/>
    </row>
    <row r="5906" spans="13:14" x14ac:dyDescent="0.2">
      <c r="M5906" s="275"/>
      <c r="N5906" s="275"/>
    </row>
    <row r="5907" spans="13:14" x14ac:dyDescent="0.2">
      <c r="M5907" s="275"/>
      <c r="N5907" s="275"/>
    </row>
    <row r="5908" spans="13:14" x14ac:dyDescent="0.2">
      <c r="M5908" s="275"/>
      <c r="N5908" s="275"/>
    </row>
    <row r="5909" spans="13:14" x14ac:dyDescent="0.2">
      <c r="M5909" s="275"/>
      <c r="N5909" s="275"/>
    </row>
    <row r="5910" spans="13:14" x14ac:dyDescent="0.2">
      <c r="M5910" s="275"/>
      <c r="N5910" s="275"/>
    </row>
    <row r="5911" spans="13:14" x14ac:dyDescent="0.2">
      <c r="M5911" s="275"/>
      <c r="N5911" s="275"/>
    </row>
    <row r="5912" spans="13:14" x14ac:dyDescent="0.2">
      <c r="M5912" s="275"/>
      <c r="N5912" s="275"/>
    </row>
    <row r="5913" spans="13:14" x14ac:dyDescent="0.2">
      <c r="M5913" s="275"/>
      <c r="N5913" s="275"/>
    </row>
    <row r="5914" spans="13:14" x14ac:dyDescent="0.2">
      <c r="M5914" s="275"/>
      <c r="N5914" s="275"/>
    </row>
    <row r="5915" spans="13:14" x14ac:dyDescent="0.2">
      <c r="M5915" s="275"/>
      <c r="N5915" s="275"/>
    </row>
    <row r="5916" spans="13:14" x14ac:dyDescent="0.2">
      <c r="M5916" s="275"/>
      <c r="N5916" s="275"/>
    </row>
    <row r="5917" spans="13:14" x14ac:dyDescent="0.2">
      <c r="M5917" s="275"/>
      <c r="N5917" s="275"/>
    </row>
    <row r="5918" spans="13:14" x14ac:dyDescent="0.2">
      <c r="M5918" s="275"/>
      <c r="N5918" s="275"/>
    </row>
    <row r="5919" spans="13:14" x14ac:dyDescent="0.2">
      <c r="M5919" s="275"/>
      <c r="N5919" s="275"/>
    </row>
    <row r="5920" spans="13:14" x14ac:dyDescent="0.2">
      <c r="M5920" s="275"/>
      <c r="N5920" s="275"/>
    </row>
    <row r="5921" spans="13:14" x14ac:dyDescent="0.2">
      <c r="M5921" s="275"/>
      <c r="N5921" s="275"/>
    </row>
    <row r="5922" spans="13:14" x14ac:dyDescent="0.2">
      <c r="M5922" s="275"/>
      <c r="N5922" s="275"/>
    </row>
    <row r="5923" spans="13:14" x14ac:dyDescent="0.2">
      <c r="M5923" s="275"/>
      <c r="N5923" s="275"/>
    </row>
    <row r="5924" spans="13:14" x14ac:dyDescent="0.2">
      <c r="M5924" s="275"/>
      <c r="N5924" s="275"/>
    </row>
    <row r="5925" spans="13:14" x14ac:dyDescent="0.2">
      <c r="M5925" s="275"/>
      <c r="N5925" s="275"/>
    </row>
    <row r="5926" spans="13:14" x14ac:dyDescent="0.2">
      <c r="M5926" s="275"/>
      <c r="N5926" s="275"/>
    </row>
    <row r="5927" spans="13:14" x14ac:dyDescent="0.2">
      <c r="M5927" s="275"/>
      <c r="N5927" s="275"/>
    </row>
    <row r="5928" spans="13:14" x14ac:dyDescent="0.2">
      <c r="M5928" s="275"/>
      <c r="N5928" s="275"/>
    </row>
    <row r="5929" spans="13:14" x14ac:dyDescent="0.2">
      <c r="M5929" s="275"/>
      <c r="N5929" s="275"/>
    </row>
    <row r="5930" spans="13:14" x14ac:dyDescent="0.2">
      <c r="M5930" s="275"/>
      <c r="N5930" s="275"/>
    </row>
    <row r="5931" spans="13:14" x14ac:dyDescent="0.2">
      <c r="M5931" s="275"/>
      <c r="N5931" s="275"/>
    </row>
    <row r="5932" spans="13:14" x14ac:dyDescent="0.2">
      <c r="M5932" s="275"/>
      <c r="N5932" s="275"/>
    </row>
    <row r="5933" spans="13:14" x14ac:dyDescent="0.2">
      <c r="M5933" s="275"/>
      <c r="N5933" s="275"/>
    </row>
    <row r="5934" spans="13:14" x14ac:dyDescent="0.2">
      <c r="M5934" s="275"/>
      <c r="N5934" s="275"/>
    </row>
    <row r="5935" spans="13:14" x14ac:dyDescent="0.2">
      <c r="M5935" s="275"/>
      <c r="N5935" s="275"/>
    </row>
    <row r="5936" spans="13:14" x14ac:dyDescent="0.2">
      <c r="M5936" s="275"/>
      <c r="N5936" s="275"/>
    </row>
    <row r="5937" spans="13:14" x14ac:dyDescent="0.2">
      <c r="M5937" s="275"/>
      <c r="N5937" s="275"/>
    </row>
    <row r="5938" spans="13:14" x14ac:dyDescent="0.2">
      <c r="M5938" s="275"/>
      <c r="N5938" s="275"/>
    </row>
    <row r="5939" spans="13:14" x14ac:dyDescent="0.2">
      <c r="M5939" s="275"/>
      <c r="N5939" s="275"/>
    </row>
    <row r="5940" spans="13:14" x14ac:dyDescent="0.2">
      <c r="M5940" s="275"/>
      <c r="N5940" s="275"/>
    </row>
    <row r="5941" spans="13:14" x14ac:dyDescent="0.2">
      <c r="M5941" s="275"/>
      <c r="N5941" s="275"/>
    </row>
    <row r="5942" spans="13:14" x14ac:dyDescent="0.2">
      <c r="M5942" s="275"/>
      <c r="N5942" s="275"/>
    </row>
    <row r="5943" spans="13:14" x14ac:dyDescent="0.2">
      <c r="M5943" s="275"/>
      <c r="N5943" s="275"/>
    </row>
    <row r="5944" spans="13:14" x14ac:dyDescent="0.2">
      <c r="M5944" s="275"/>
      <c r="N5944" s="275"/>
    </row>
    <row r="5945" spans="13:14" x14ac:dyDescent="0.2">
      <c r="M5945" s="275"/>
      <c r="N5945" s="275"/>
    </row>
    <row r="5946" spans="13:14" x14ac:dyDescent="0.2">
      <c r="M5946" s="275"/>
      <c r="N5946" s="275"/>
    </row>
    <row r="5947" spans="13:14" x14ac:dyDescent="0.2">
      <c r="M5947" s="275"/>
      <c r="N5947" s="275"/>
    </row>
    <row r="5948" spans="13:14" x14ac:dyDescent="0.2">
      <c r="M5948" s="275"/>
      <c r="N5948" s="275"/>
    </row>
    <row r="5949" spans="13:14" x14ac:dyDescent="0.2">
      <c r="M5949" s="275"/>
      <c r="N5949" s="275"/>
    </row>
    <row r="5950" spans="13:14" x14ac:dyDescent="0.2">
      <c r="M5950" s="275"/>
      <c r="N5950" s="275"/>
    </row>
    <row r="5951" spans="13:14" x14ac:dyDescent="0.2">
      <c r="M5951" s="275"/>
      <c r="N5951" s="275"/>
    </row>
    <row r="5952" spans="13:14" x14ac:dyDescent="0.2">
      <c r="M5952" s="275"/>
      <c r="N5952" s="275"/>
    </row>
    <row r="5953" spans="13:14" x14ac:dyDescent="0.2">
      <c r="M5953" s="275"/>
      <c r="N5953" s="275"/>
    </row>
    <row r="5954" spans="13:14" x14ac:dyDescent="0.2">
      <c r="M5954" s="275"/>
      <c r="N5954" s="275"/>
    </row>
    <row r="5955" spans="13:14" x14ac:dyDescent="0.2">
      <c r="M5955" s="275"/>
      <c r="N5955" s="275"/>
    </row>
    <row r="5956" spans="13:14" x14ac:dyDescent="0.2">
      <c r="M5956" s="275"/>
      <c r="N5956" s="275"/>
    </row>
    <row r="5957" spans="13:14" x14ac:dyDescent="0.2">
      <c r="M5957" s="275"/>
      <c r="N5957" s="275"/>
    </row>
    <row r="5958" spans="13:14" x14ac:dyDescent="0.2">
      <c r="M5958" s="275"/>
      <c r="N5958" s="275"/>
    </row>
    <row r="5959" spans="13:14" x14ac:dyDescent="0.2">
      <c r="M5959" s="275"/>
      <c r="N5959" s="275"/>
    </row>
    <row r="5960" spans="13:14" x14ac:dyDescent="0.2">
      <c r="M5960" s="275"/>
      <c r="N5960" s="275"/>
    </row>
    <row r="5961" spans="13:14" x14ac:dyDescent="0.2">
      <c r="M5961" s="275"/>
      <c r="N5961" s="275"/>
    </row>
    <row r="5962" spans="13:14" x14ac:dyDescent="0.2">
      <c r="M5962" s="275"/>
      <c r="N5962" s="275"/>
    </row>
    <row r="5963" spans="13:14" x14ac:dyDescent="0.2">
      <c r="M5963" s="275"/>
      <c r="N5963" s="275"/>
    </row>
    <row r="5964" spans="13:14" x14ac:dyDescent="0.2">
      <c r="M5964" s="275"/>
      <c r="N5964" s="275"/>
    </row>
    <row r="5965" spans="13:14" x14ac:dyDescent="0.2">
      <c r="M5965" s="275"/>
      <c r="N5965" s="275"/>
    </row>
    <row r="5966" spans="13:14" x14ac:dyDescent="0.2">
      <c r="M5966" s="275"/>
      <c r="N5966" s="275"/>
    </row>
    <row r="5967" spans="13:14" x14ac:dyDescent="0.2">
      <c r="M5967" s="275"/>
      <c r="N5967" s="275"/>
    </row>
    <row r="5968" spans="13:14" x14ac:dyDescent="0.2">
      <c r="M5968" s="275"/>
      <c r="N5968" s="275"/>
    </row>
    <row r="5969" spans="13:14" x14ac:dyDescent="0.2">
      <c r="M5969" s="275"/>
      <c r="N5969" s="275"/>
    </row>
    <row r="5970" spans="13:14" x14ac:dyDescent="0.2">
      <c r="M5970" s="275"/>
      <c r="N5970" s="275"/>
    </row>
    <row r="5971" spans="13:14" x14ac:dyDescent="0.2">
      <c r="M5971" s="275"/>
      <c r="N5971" s="275"/>
    </row>
    <row r="5972" spans="13:14" x14ac:dyDescent="0.2">
      <c r="M5972" s="275"/>
      <c r="N5972" s="275"/>
    </row>
    <row r="5973" spans="13:14" x14ac:dyDescent="0.2">
      <c r="M5973" s="275"/>
      <c r="N5973" s="275"/>
    </row>
    <row r="5974" spans="13:14" x14ac:dyDescent="0.2">
      <c r="M5974" s="275"/>
      <c r="N5974" s="275"/>
    </row>
    <row r="5975" spans="13:14" x14ac:dyDescent="0.2">
      <c r="M5975" s="275"/>
      <c r="N5975" s="275"/>
    </row>
    <row r="5976" spans="13:14" x14ac:dyDescent="0.2">
      <c r="M5976" s="275"/>
      <c r="N5976" s="275"/>
    </row>
    <row r="5977" spans="13:14" x14ac:dyDescent="0.2">
      <c r="M5977" s="275"/>
      <c r="N5977" s="275"/>
    </row>
    <row r="5978" spans="13:14" x14ac:dyDescent="0.2">
      <c r="M5978" s="275"/>
      <c r="N5978" s="275"/>
    </row>
    <row r="5979" spans="13:14" x14ac:dyDescent="0.2">
      <c r="M5979" s="275"/>
      <c r="N5979" s="275"/>
    </row>
    <row r="5980" spans="13:14" x14ac:dyDescent="0.2">
      <c r="M5980" s="275"/>
      <c r="N5980" s="275"/>
    </row>
    <row r="5981" spans="13:14" x14ac:dyDescent="0.2">
      <c r="M5981" s="275"/>
      <c r="N5981" s="275"/>
    </row>
    <row r="5982" spans="13:14" x14ac:dyDescent="0.2">
      <c r="M5982" s="275"/>
      <c r="N5982" s="275"/>
    </row>
    <row r="5983" spans="13:14" x14ac:dyDescent="0.2">
      <c r="M5983" s="275"/>
      <c r="N5983" s="275"/>
    </row>
    <row r="5984" spans="13:14" x14ac:dyDescent="0.2">
      <c r="M5984" s="275"/>
      <c r="N5984" s="275"/>
    </row>
    <row r="5985" spans="13:14" x14ac:dyDescent="0.2">
      <c r="M5985" s="275"/>
      <c r="N5985" s="275"/>
    </row>
    <row r="5986" spans="13:14" x14ac:dyDescent="0.2">
      <c r="M5986" s="275"/>
      <c r="N5986" s="275"/>
    </row>
    <row r="5987" spans="13:14" x14ac:dyDescent="0.2">
      <c r="M5987" s="275"/>
      <c r="N5987" s="275"/>
    </row>
    <row r="5988" spans="13:14" x14ac:dyDescent="0.2">
      <c r="M5988" s="275"/>
      <c r="N5988" s="275"/>
    </row>
    <row r="5989" spans="13:14" x14ac:dyDescent="0.2">
      <c r="M5989" s="275"/>
      <c r="N5989" s="275"/>
    </row>
    <row r="5990" spans="13:14" x14ac:dyDescent="0.2">
      <c r="M5990" s="275"/>
      <c r="N5990" s="275"/>
    </row>
    <row r="5991" spans="13:14" x14ac:dyDescent="0.2">
      <c r="M5991" s="275"/>
      <c r="N5991" s="275"/>
    </row>
    <row r="5992" spans="13:14" x14ac:dyDescent="0.2">
      <c r="M5992" s="275"/>
      <c r="N5992" s="275"/>
    </row>
    <row r="5993" spans="13:14" x14ac:dyDescent="0.2">
      <c r="M5993" s="275"/>
      <c r="N5993" s="275"/>
    </row>
    <row r="5994" spans="13:14" x14ac:dyDescent="0.2">
      <c r="M5994" s="275"/>
      <c r="N5994" s="275"/>
    </row>
    <row r="5995" spans="13:14" x14ac:dyDescent="0.2">
      <c r="M5995" s="275"/>
      <c r="N5995" s="275"/>
    </row>
    <row r="5996" spans="13:14" x14ac:dyDescent="0.2">
      <c r="M5996" s="275"/>
      <c r="N5996" s="275"/>
    </row>
    <row r="5997" spans="13:14" x14ac:dyDescent="0.2">
      <c r="M5997" s="275"/>
      <c r="N5997" s="275"/>
    </row>
    <row r="5998" spans="13:14" x14ac:dyDescent="0.2">
      <c r="M5998" s="275"/>
      <c r="N5998" s="275"/>
    </row>
    <row r="5999" spans="13:14" x14ac:dyDescent="0.2">
      <c r="M5999" s="275"/>
      <c r="N5999" s="275"/>
    </row>
    <row r="6000" spans="13:14" x14ac:dyDescent="0.2">
      <c r="M6000" s="275"/>
      <c r="N6000" s="275"/>
    </row>
    <row r="6001" spans="13:14" x14ac:dyDescent="0.2">
      <c r="M6001" s="275"/>
      <c r="N6001" s="275"/>
    </row>
    <row r="6002" spans="13:14" x14ac:dyDescent="0.2">
      <c r="M6002" s="275"/>
      <c r="N6002" s="275"/>
    </row>
    <row r="6003" spans="13:14" x14ac:dyDescent="0.2">
      <c r="M6003" s="275"/>
      <c r="N6003" s="275"/>
    </row>
    <row r="6004" spans="13:14" x14ac:dyDescent="0.2">
      <c r="M6004" s="275"/>
      <c r="N6004" s="275"/>
    </row>
    <row r="6005" spans="13:14" x14ac:dyDescent="0.2">
      <c r="M6005" s="275"/>
      <c r="N6005" s="275"/>
    </row>
    <row r="6006" spans="13:14" x14ac:dyDescent="0.2">
      <c r="M6006" s="275"/>
      <c r="N6006" s="275"/>
    </row>
    <row r="6007" spans="13:14" x14ac:dyDescent="0.2">
      <c r="M6007" s="275"/>
      <c r="N6007" s="275"/>
    </row>
    <row r="6008" spans="13:14" x14ac:dyDescent="0.2">
      <c r="M6008" s="275"/>
      <c r="N6008" s="275"/>
    </row>
    <row r="6009" spans="13:14" x14ac:dyDescent="0.2">
      <c r="M6009" s="275"/>
      <c r="N6009" s="275"/>
    </row>
    <row r="6010" spans="13:14" x14ac:dyDescent="0.2">
      <c r="M6010" s="275"/>
      <c r="N6010" s="275"/>
    </row>
    <row r="6011" spans="13:14" x14ac:dyDescent="0.2">
      <c r="M6011" s="275"/>
      <c r="N6011" s="275"/>
    </row>
    <row r="6012" spans="13:14" x14ac:dyDescent="0.2">
      <c r="M6012" s="275"/>
      <c r="N6012" s="275"/>
    </row>
    <row r="6013" spans="13:14" x14ac:dyDescent="0.2">
      <c r="M6013" s="275"/>
      <c r="N6013" s="275"/>
    </row>
    <row r="6014" spans="13:14" x14ac:dyDescent="0.2">
      <c r="M6014" s="275"/>
      <c r="N6014" s="275"/>
    </row>
    <row r="6015" spans="13:14" x14ac:dyDescent="0.2">
      <c r="M6015" s="275"/>
      <c r="N6015" s="275"/>
    </row>
    <row r="6016" spans="13:14" x14ac:dyDescent="0.2">
      <c r="M6016" s="275"/>
      <c r="N6016" s="275"/>
    </row>
    <row r="6017" spans="13:14" x14ac:dyDescent="0.2">
      <c r="M6017" s="275"/>
      <c r="N6017" s="275"/>
    </row>
    <row r="6018" spans="13:14" x14ac:dyDescent="0.2">
      <c r="M6018" s="275"/>
      <c r="N6018" s="275"/>
    </row>
    <row r="6019" spans="13:14" x14ac:dyDescent="0.2">
      <c r="M6019" s="275"/>
      <c r="N6019" s="275"/>
    </row>
    <row r="6020" spans="13:14" x14ac:dyDescent="0.2">
      <c r="M6020" s="275"/>
      <c r="N6020" s="275"/>
    </row>
    <row r="6021" spans="13:14" x14ac:dyDescent="0.2">
      <c r="M6021" s="275"/>
      <c r="N6021" s="275"/>
    </row>
    <row r="6022" spans="13:14" x14ac:dyDescent="0.2">
      <c r="M6022" s="275"/>
      <c r="N6022" s="275"/>
    </row>
    <row r="6023" spans="13:14" x14ac:dyDescent="0.2">
      <c r="M6023" s="275"/>
      <c r="N6023" s="275"/>
    </row>
    <row r="6024" spans="13:14" x14ac:dyDescent="0.2">
      <c r="M6024" s="275"/>
      <c r="N6024" s="275"/>
    </row>
    <row r="6025" spans="13:14" x14ac:dyDescent="0.2">
      <c r="M6025" s="275"/>
      <c r="N6025" s="275"/>
    </row>
    <row r="6026" spans="13:14" x14ac:dyDescent="0.2">
      <c r="M6026" s="275"/>
      <c r="N6026" s="275"/>
    </row>
    <row r="6027" spans="13:14" x14ac:dyDescent="0.2">
      <c r="M6027" s="275"/>
      <c r="N6027" s="275"/>
    </row>
    <row r="6028" spans="13:14" x14ac:dyDescent="0.2">
      <c r="M6028" s="275"/>
      <c r="N6028" s="275"/>
    </row>
    <row r="6029" spans="13:14" x14ac:dyDescent="0.2">
      <c r="M6029" s="275"/>
      <c r="N6029" s="275"/>
    </row>
    <row r="6030" spans="13:14" x14ac:dyDescent="0.2">
      <c r="M6030" s="275"/>
      <c r="N6030" s="275"/>
    </row>
    <row r="6031" spans="13:14" x14ac:dyDescent="0.2">
      <c r="M6031" s="275"/>
      <c r="N6031" s="275"/>
    </row>
    <row r="6032" spans="13:14" x14ac:dyDescent="0.2">
      <c r="M6032" s="275"/>
      <c r="N6032" s="275"/>
    </row>
    <row r="6033" spans="13:14" x14ac:dyDescent="0.2">
      <c r="M6033" s="275"/>
      <c r="N6033" s="275"/>
    </row>
    <row r="6034" spans="13:14" x14ac:dyDescent="0.2">
      <c r="M6034" s="275"/>
      <c r="N6034" s="275"/>
    </row>
    <row r="6035" spans="13:14" x14ac:dyDescent="0.2">
      <c r="M6035" s="275"/>
      <c r="N6035" s="275"/>
    </row>
    <row r="6036" spans="13:14" x14ac:dyDescent="0.2">
      <c r="M6036" s="275"/>
      <c r="N6036" s="275"/>
    </row>
    <row r="6037" spans="13:14" x14ac:dyDescent="0.2">
      <c r="M6037" s="275"/>
      <c r="N6037" s="275"/>
    </row>
    <row r="6038" spans="13:14" x14ac:dyDescent="0.2">
      <c r="M6038" s="275"/>
      <c r="N6038" s="275"/>
    </row>
    <row r="6039" spans="13:14" x14ac:dyDescent="0.2">
      <c r="M6039" s="275"/>
      <c r="N6039" s="275"/>
    </row>
    <row r="6040" spans="13:14" x14ac:dyDescent="0.2">
      <c r="M6040" s="275"/>
      <c r="N6040" s="275"/>
    </row>
    <row r="6041" spans="13:14" x14ac:dyDescent="0.2">
      <c r="M6041" s="275"/>
      <c r="N6041" s="275"/>
    </row>
    <row r="6042" spans="13:14" x14ac:dyDescent="0.2">
      <c r="M6042" s="275"/>
      <c r="N6042" s="275"/>
    </row>
    <row r="6043" spans="13:14" x14ac:dyDescent="0.2">
      <c r="M6043" s="275"/>
      <c r="N6043" s="275"/>
    </row>
    <row r="6044" spans="13:14" x14ac:dyDescent="0.2">
      <c r="M6044" s="275"/>
      <c r="N6044" s="275"/>
    </row>
    <row r="6045" spans="13:14" x14ac:dyDescent="0.2">
      <c r="M6045" s="275"/>
      <c r="N6045" s="275"/>
    </row>
    <row r="6046" spans="13:14" x14ac:dyDescent="0.2">
      <c r="M6046" s="275"/>
      <c r="N6046" s="275"/>
    </row>
    <row r="6047" spans="13:14" x14ac:dyDescent="0.2">
      <c r="M6047" s="275"/>
      <c r="N6047" s="275"/>
    </row>
    <row r="6048" spans="13:14" x14ac:dyDescent="0.2">
      <c r="M6048" s="275"/>
      <c r="N6048" s="275"/>
    </row>
    <row r="6049" spans="13:14" x14ac:dyDescent="0.2">
      <c r="M6049" s="275"/>
      <c r="N6049" s="275"/>
    </row>
    <row r="6050" spans="13:14" x14ac:dyDescent="0.2">
      <c r="M6050" s="275"/>
      <c r="N6050" s="275"/>
    </row>
    <row r="6051" spans="13:14" x14ac:dyDescent="0.2">
      <c r="M6051" s="275"/>
      <c r="N6051" s="275"/>
    </row>
    <row r="6052" spans="13:14" x14ac:dyDescent="0.2">
      <c r="M6052" s="275"/>
      <c r="N6052" s="275"/>
    </row>
    <row r="6053" spans="13:14" x14ac:dyDescent="0.2">
      <c r="M6053" s="275"/>
      <c r="N6053" s="275"/>
    </row>
    <row r="6054" spans="13:14" x14ac:dyDescent="0.2">
      <c r="M6054" s="275"/>
      <c r="N6054" s="275"/>
    </row>
    <row r="6055" spans="13:14" x14ac:dyDescent="0.2">
      <c r="M6055" s="275"/>
      <c r="N6055" s="275"/>
    </row>
    <row r="6056" spans="13:14" x14ac:dyDescent="0.2">
      <c r="M6056" s="275"/>
      <c r="N6056" s="275"/>
    </row>
    <row r="6057" spans="13:14" x14ac:dyDescent="0.2">
      <c r="M6057" s="275"/>
      <c r="N6057" s="275"/>
    </row>
    <row r="6058" spans="13:14" x14ac:dyDescent="0.2">
      <c r="M6058" s="275"/>
      <c r="N6058" s="275"/>
    </row>
    <row r="6059" spans="13:14" x14ac:dyDescent="0.2">
      <c r="M6059" s="275"/>
      <c r="N6059" s="275"/>
    </row>
    <row r="6060" spans="13:14" x14ac:dyDescent="0.2">
      <c r="M6060" s="275"/>
      <c r="N6060" s="275"/>
    </row>
    <row r="6061" spans="13:14" x14ac:dyDescent="0.2">
      <c r="M6061" s="275"/>
      <c r="N6061" s="275"/>
    </row>
    <row r="6062" spans="13:14" x14ac:dyDescent="0.2">
      <c r="M6062" s="275"/>
      <c r="N6062" s="275"/>
    </row>
    <row r="6063" spans="13:14" x14ac:dyDescent="0.2">
      <c r="M6063" s="275"/>
      <c r="N6063" s="275"/>
    </row>
    <row r="6064" spans="13:14" x14ac:dyDescent="0.2">
      <c r="M6064" s="275"/>
      <c r="N6064" s="275"/>
    </row>
    <row r="6065" spans="13:14" x14ac:dyDescent="0.2">
      <c r="M6065" s="275"/>
      <c r="N6065" s="275"/>
    </row>
    <row r="6066" spans="13:14" x14ac:dyDescent="0.2">
      <c r="M6066" s="275"/>
      <c r="N6066" s="275"/>
    </row>
    <row r="6067" spans="13:14" x14ac:dyDescent="0.2">
      <c r="M6067" s="275"/>
      <c r="N6067" s="275"/>
    </row>
    <row r="6068" spans="13:14" x14ac:dyDescent="0.2">
      <c r="M6068" s="275"/>
      <c r="N6068" s="275"/>
    </row>
    <row r="6069" spans="13:14" x14ac:dyDescent="0.2">
      <c r="M6069" s="275"/>
      <c r="N6069" s="275"/>
    </row>
    <row r="6070" spans="13:14" x14ac:dyDescent="0.2">
      <c r="M6070" s="275"/>
      <c r="N6070" s="275"/>
    </row>
    <row r="6071" spans="13:14" x14ac:dyDescent="0.2">
      <c r="M6071" s="275"/>
      <c r="N6071" s="275"/>
    </row>
    <row r="6072" spans="13:14" x14ac:dyDescent="0.2">
      <c r="M6072" s="275"/>
      <c r="N6072" s="275"/>
    </row>
    <row r="6073" spans="13:14" x14ac:dyDescent="0.2">
      <c r="M6073" s="275"/>
      <c r="N6073" s="275"/>
    </row>
    <row r="6074" spans="13:14" x14ac:dyDescent="0.2">
      <c r="M6074" s="275"/>
      <c r="N6074" s="275"/>
    </row>
    <row r="6075" spans="13:14" x14ac:dyDescent="0.2">
      <c r="M6075" s="275"/>
      <c r="N6075" s="275"/>
    </row>
    <row r="6076" spans="13:14" x14ac:dyDescent="0.2">
      <c r="M6076" s="275"/>
      <c r="N6076" s="275"/>
    </row>
    <row r="6077" spans="13:14" x14ac:dyDescent="0.2">
      <c r="M6077" s="275"/>
      <c r="N6077" s="275"/>
    </row>
    <row r="6078" spans="13:14" x14ac:dyDescent="0.2">
      <c r="M6078" s="275"/>
      <c r="N6078" s="275"/>
    </row>
    <row r="6079" spans="13:14" x14ac:dyDescent="0.2">
      <c r="M6079" s="275"/>
      <c r="N6079" s="275"/>
    </row>
    <row r="6080" spans="13:14" x14ac:dyDescent="0.2">
      <c r="M6080" s="275"/>
      <c r="N6080" s="275"/>
    </row>
    <row r="6081" spans="13:14" x14ac:dyDescent="0.2">
      <c r="M6081" s="275"/>
      <c r="N6081" s="275"/>
    </row>
    <row r="6082" spans="13:14" x14ac:dyDescent="0.2">
      <c r="M6082" s="275"/>
      <c r="N6082" s="275"/>
    </row>
    <row r="6083" spans="13:14" x14ac:dyDescent="0.2">
      <c r="M6083" s="275"/>
      <c r="N6083" s="275"/>
    </row>
    <row r="6084" spans="13:14" x14ac:dyDescent="0.2">
      <c r="M6084" s="275"/>
      <c r="N6084" s="275"/>
    </row>
    <row r="6085" spans="13:14" x14ac:dyDescent="0.2">
      <c r="M6085" s="275"/>
      <c r="N6085" s="275"/>
    </row>
    <row r="6086" spans="13:14" x14ac:dyDescent="0.2">
      <c r="M6086" s="275"/>
      <c r="N6086" s="275"/>
    </row>
    <row r="6087" spans="13:14" x14ac:dyDescent="0.2">
      <c r="M6087" s="275"/>
      <c r="N6087" s="275"/>
    </row>
    <row r="6088" spans="13:14" x14ac:dyDescent="0.2">
      <c r="M6088" s="275"/>
      <c r="N6088" s="275"/>
    </row>
    <row r="6089" spans="13:14" x14ac:dyDescent="0.2">
      <c r="M6089" s="275"/>
      <c r="N6089" s="275"/>
    </row>
    <row r="6090" spans="13:14" x14ac:dyDescent="0.2">
      <c r="M6090" s="275"/>
      <c r="N6090" s="275"/>
    </row>
    <row r="6091" spans="13:14" x14ac:dyDescent="0.2">
      <c r="M6091" s="275"/>
      <c r="N6091" s="275"/>
    </row>
    <row r="6092" spans="13:14" x14ac:dyDescent="0.2">
      <c r="M6092" s="275"/>
      <c r="N6092" s="275"/>
    </row>
    <row r="6093" spans="13:14" x14ac:dyDescent="0.2">
      <c r="M6093" s="275"/>
      <c r="N6093" s="275"/>
    </row>
    <row r="6094" spans="13:14" x14ac:dyDescent="0.2">
      <c r="M6094" s="275"/>
      <c r="N6094" s="275"/>
    </row>
    <row r="6095" spans="13:14" x14ac:dyDescent="0.2">
      <c r="M6095" s="275"/>
      <c r="N6095" s="275"/>
    </row>
    <row r="6096" spans="13:14" x14ac:dyDescent="0.2">
      <c r="M6096" s="275"/>
      <c r="N6096" s="275"/>
    </row>
    <row r="6097" spans="13:14" x14ac:dyDescent="0.2">
      <c r="M6097" s="275"/>
      <c r="N6097" s="275"/>
    </row>
    <row r="6098" spans="13:14" x14ac:dyDescent="0.2">
      <c r="M6098" s="275"/>
      <c r="N6098" s="275"/>
    </row>
    <row r="6099" spans="13:14" x14ac:dyDescent="0.2">
      <c r="M6099" s="275"/>
      <c r="N6099" s="275"/>
    </row>
    <row r="6100" spans="13:14" x14ac:dyDescent="0.2">
      <c r="M6100" s="275"/>
      <c r="N6100" s="275"/>
    </row>
    <row r="6101" spans="13:14" x14ac:dyDescent="0.2">
      <c r="M6101" s="275"/>
      <c r="N6101" s="275"/>
    </row>
    <row r="6102" spans="13:14" x14ac:dyDescent="0.2">
      <c r="M6102" s="275"/>
      <c r="N6102" s="275"/>
    </row>
    <row r="6103" spans="13:14" x14ac:dyDescent="0.2">
      <c r="M6103" s="275"/>
      <c r="N6103" s="275"/>
    </row>
    <row r="6104" spans="13:14" x14ac:dyDescent="0.2">
      <c r="M6104" s="275"/>
      <c r="N6104" s="275"/>
    </row>
    <row r="6105" spans="13:14" x14ac:dyDescent="0.2">
      <c r="M6105" s="275"/>
      <c r="N6105" s="275"/>
    </row>
    <row r="6106" spans="13:14" x14ac:dyDescent="0.2">
      <c r="M6106" s="275"/>
      <c r="N6106" s="275"/>
    </row>
    <row r="6107" spans="13:14" x14ac:dyDescent="0.2">
      <c r="M6107" s="275"/>
      <c r="N6107" s="275"/>
    </row>
    <row r="6108" spans="13:14" x14ac:dyDescent="0.2">
      <c r="M6108" s="275"/>
      <c r="N6108" s="275"/>
    </row>
    <row r="6109" spans="13:14" x14ac:dyDescent="0.2">
      <c r="M6109" s="275"/>
      <c r="N6109" s="275"/>
    </row>
    <row r="6110" spans="13:14" x14ac:dyDescent="0.2">
      <c r="M6110" s="275"/>
      <c r="N6110" s="275"/>
    </row>
    <row r="6111" spans="13:14" x14ac:dyDescent="0.2">
      <c r="M6111" s="275"/>
      <c r="N6111" s="275"/>
    </row>
    <row r="6112" spans="13:14" x14ac:dyDescent="0.2">
      <c r="M6112" s="275"/>
      <c r="N6112" s="275"/>
    </row>
    <row r="6113" spans="13:14" x14ac:dyDescent="0.2">
      <c r="M6113" s="275"/>
      <c r="N6113" s="275"/>
    </row>
    <row r="6114" spans="13:14" x14ac:dyDescent="0.2">
      <c r="M6114" s="275"/>
      <c r="N6114" s="275"/>
    </row>
    <row r="6115" spans="13:14" x14ac:dyDescent="0.2">
      <c r="M6115" s="275"/>
      <c r="N6115" s="275"/>
    </row>
    <row r="6116" spans="13:14" x14ac:dyDescent="0.2">
      <c r="M6116" s="275"/>
      <c r="N6116" s="275"/>
    </row>
    <row r="6117" spans="13:14" x14ac:dyDescent="0.2">
      <c r="M6117" s="275"/>
      <c r="N6117" s="275"/>
    </row>
    <row r="6118" spans="13:14" x14ac:dyDescent="0.2">
      <c r="M6118" s="275"/>
      <c r="N6118" s="275"/>
    </row>
    <row r="6119" spans="13:14" x14ac:dyDescent="0.2">
      <c r="M6119" s="275"/>
      <c r="N6119" s="275"/>
    </row>
    <row r="6120" spans="13:14" x14ac:dyDescent="0.2">
      <c r="M6120" s="275"/>
      <c r="N6120" s="275"/>
    </row>
    <row r="6121" spans="13:14" x14ac:dyDescent="0.2">
      <c r="M6121" s="275"/>
      <c r="N6121" s="275"/>
    </row>
    <row r="6122" spans="13:14" x14ac:dyDescent="0.2">
      <c r="M6122" s="275"/>
      <c r="N6122" s="275"/>
    </row>
    <row r="6123" spans="13:14" x14ac:dyDescent="0.2">
      <c r="M6123" s="275"/>
      <c r="N6123" s="275"/>
    </row>
    <row r="6124" spans="13:14" x14ac:dyDescent="0.2">
      <c r="M6124" s="275"/>
      <c r="N6124" s="275"/>
    </row>
    <row r="6125" spans="13:14" x14ac:dyDescent="0.2">
      <c r="M6125" s="275"/>
      <c r="N6125" s="275"/>
    </row>
    <row r="6126" spans="13:14" x14ac:dyDescent="0.2">
      <c r="M6126" s="275"/>
      <c r="N6126" s="275"/>
    </row>
    <row r="6127" spans="13:14" x14ac:dyDescent="0.2">
      <c r="M6127" s="275"/>
      <c r="N6127" s="275"/>
    </row>
    <row r="6128" spans="13:14" x14ac:dyDescent="0.2">
      <c r="M6128" s="275"/>
      <c r="N6128" s="275"/>
    </row>
    <row r="6129" spans="13:14" x14ac:dyDescent="0.2">
      <c r="M6129" s="275"/>
      <c r="N6129" s="275"/>
    </row>
    <row r="6130" spans="13:14" x14ac:dyDescent="0.2">
      <c r="M6130" s="275"/>
      <c r="N6130" s="275"/>
    </row>
    <row r="6131" spans="13:14" x14ac:dyDescent="0.2">
      <c r="M6131" s="275"/>
      <c r="N6131" s="275"/>
    </row>
    <row r="6132" spans="13:14" x14ac:dyDescent="0.2">
      <c r="M6132" s="275"/>
      <c r="N6132" s="275"/>
    </row>
    <row r="6133" spans="13:14" x14ac:dyDescent="0.2">
      <c r="M6133" s="275"/>
      <c r="N6133" s="275"/>
    </row>
    <row r="6134" spans="13:14" x14ac:dyDescent="0.2">
      <c r="M6134" s="275"/>
      <c r="N6134" s="275"/>
    </row>
    <row r="6135" spans="13:14" x14ac:dyDescent="0.2">
      <c r="M6135" s="275"/>
      <c r="N6135" s="275"/>
    </row>
    <row r="6136" spans="13:14" x14ac:dyDescent="0.2">
      <c r="M6136" s="275"/>
      <c r="N6136" s="275"/>
    </row>
    <row r="6137" spans="13:14" x14ac:dyDescent="0.2">
      <c r="M6137" s="275"/>
      <c r="N6137" s="275"/>
    </row>
    <row r="6138" spans="13:14" x14ac:dyDescent="0.2">
      <c r="M6138" s="275"/>
      <c r="N6138" s="275"/>
    </row>
    <row r="6139" spans="13:14" x14ac:dyDescent="0.2">
      <c r="M6139" s="275"/>
      <c r="N6139" s="275"/>
    </row>
    <row r="6140" spans="13:14" x14ac:dyDescent="0.2">
      <c r="M6140" s="275"/>
      <c r="N6140" s="275"/>
    </row>
    <row r="6141" spans="13:14" x14ac:dyDescent="0.2">
      <c r="M6141" s="275"/>
      <c r="N6141" s="275"/>
    </row>
    <row r="6142" spans="13:14" x14ac:dyDescent="0.2">
      <c r="M6142" s="275"/>
      <c r="N6142" s="275"/>
    </row>
    <row r="6143" spans="13:14" x14ac:dyDescent="0.2">
      <c r="M6143" s="275"/>
      <c r="N6143" s="275"/>
    </row>
    <row r="6144" spans="13:14" x14ac:dyDescent="0.2">
      <c r="M6144" s="275"/>
      <c r="N6144" s="275"/>
    </row>
    <row r="6145" spans="13:14" x14ac:dyDescent="0.2">
      <c r="M6145" s="275"/>
      <c r="N6145" s="275"/>
    </row>
    <row r="6146" spans="13:14" x14ac:dyDescent="0.2">
      <c r="M6146" s="275"/>
      <c r="N6146" s="275"/>
    </row>
    <row r="6147" spans="13:14" x14ac:dyDescent="0.2">
      <c r="M6147" s="275"/>
      <c r="N6147" s="275"/>
    </row>
    <row r="6148" spans="13:14" x14ac:dyDescent="0.2">
      <c r="M6148" s="275"/>
      <c r="N6148" s="275"/>
    </row>
    <row r="6149" spans="13:14" x14ac:dyDescent="0.2">
      <c r="M6149" s="275"/>
      <c r="N6149" s="275"/>
    </row>
    <row r="6150" spans="13:14" x14ac:dyDescent="0.2">
      <c r="M6150" s="275"/>
      <c r="N6150" s="275"/>
    </row>
    <row r="6151" spans="13:14" x14ac:dyDescent="0.2">
      <c r="M6151" s="275"/>
      <c r="N6151" s="275"/>
    </row>
    <row r="6152" spans="13:14" x14ac:dyDescent="0.2">
      <c r="M6152" s="275"/>
      <c r="N6152" s="275"/>
    </row>
    <row r="6153" spans="13:14" x14ac:dyDescent="0.2">
      <c r="M6153" s="275"/>
      <c r="N6153" s="275"/>
    </row>
    <row r="6154" spans="13:14" x14ac:dyDescent="0.2">
      <c r="M6154" s="275"/>
      <c r="N6154" s="275"/>
    </row>
    <row r="6155" spans="13:14" x14ac:dyDescent="0.2">
      <c r="M6155" s="275"/>
      <c r="N6155" s="275"/>
    </row>
    <row r="6156" spans="13:14" x14ac:dyDescent="0.2">
      <c r="M6156" s="275"/>
      <c r="N6156" s="275"/>
    </row>
    <row r="6157" spans="13:14" x14ac:dyDescent="0.2">
      <c r="M6157" s="275"/>
      <c r="N6157" s="275"/>
    </row>
    <row r="6158" spans="13:14" x14ac:dyDescent="0.2">
      <c r="M6158" s="275"/>
      <c r="N6158" s="275"/>
    </row>
    <row r="6159" spans="13:14" x14ac:dyDescent="0.2">
      <c r="M6159" s="275"/>
      <c r="N6159" s="275"/>
    </row>
    <row r="6160" spans="13:14" x14ac:dyDescent="0.2">
      <c r="M6160" s="275"/>
      <c r="N6160" s="275"/>
    </row>
    <row r="6161" spans="13:14" x14ac:dyDescent="0.2">
      <c r="M6161" s="275"/>
      <c r="N6161" s="275"/>
    </row>
    <row r="6162" spans="13:14" x14ac:dyDescent="0.2">
      <c r="M6162" s="275"/>
      <c r="N6162" s="275"/>
    </row>
    <row r="6163" spans="13:14" x14ac:dyDescent="0.2">
      <c r="M6163" s="275"/>
      <c r="N6163" s="275"/>
    </row>
    <row r="6164" spans="13:14" x14ac:dyDescent="0.2">
      <c r="M6164" s="275"/>
      <c r="N6164" s="275"/>
    </row>
    <row r="6165" spans="13:14" x14ac:dyDescent="0.2">
      <c r="M6165" s="275"/>
      <c r="N6165" s="275"/>
    </row>
    <row r="6166" spans="13:14" x14ac:dyDescent="0.2">
      <c r="M6166" s="275"/>
      <c r="N6166" s="275"/>
    </row>
    <row r="6167" spans="13:14" x14ac:dyDescent="0.2">
      <c r="M6167" s="275"/>
      <c r="N6167" s="275"/>
    </row>
    <row r="6168" spans="13:14" x14ac:dyDescent="0.2">
      <c r="M6168" s="275"/>
      <c r="N6168" s="275"/>
    </row>
    <row r="6169" spans="13:14" x14ac:dyDescent="0.2">
      <c r="M6169" s="275"/>
      <c r="N6169" s="275"/>
    </row>
    <row r="6170" spans="13:14" x14ac:dyDescent="0.2">
      <c r="M6170" s="275"/>
      <c r="N6170" s="275"/>
    </row>
    <row r="6171" spans="13:14" x14ac:dyDescent="0.2">
      <c r="M6171" s="275"/>
      <c r="N6171" s="275"/>
    </row>
    <row r="6172" spans="13:14" x14ac:dyDescent="0.2">
      <c r="M6172" s="275"/>
      <c r="N6172" s="275"/>
    </row>
    <row r="6173" spans="13:14" x14ac:dyDescent="0.2">
      <c r="M6173" s="275"/>
      <c r="N6173" s="275"/>
    </row>
    <row r="6174" spans="13:14" x14ac:dyDescent="0.2">
      <c r="M6174" s="275"/>
      <c r="N6174" s="275"/>
    </row>
    <row r="6175" spans="13:14" x14ac:dyDescent="0.2">
      <c r="M6175" s="275"/>
      <c r="N6175" s="275"/>
    </row>
    <row r="6176" spans="13:14" x14ac:dyDescent="0.2">
      <c r="M6176" s="275"/>
      <c r="N6176" s="275"/>
    </row>
    <row r="6177" spans="13:14" x14ac:dyDescent="0.2">
      <c r="M6177" s="275"/>
      <c r="N6177" s="275"/>
    </row>
    <row r="6178" spans="13:14" x14ac:dyDescent="0.2">
      <c r="M6178" s="275"/>
      <c r="N6178" s="275"/>
    </row>
    <row r="6179" spans="13:14" x14ac:dyDescent="0.2">
      <c r="M6179" s="275"/>
      <c r="N6179" s="275"/>
    </row>
    <row r="6180" spans="13:14" x14ac:dyDescent="0.2">
      <c r="M6180" s="275"/>
      <c r="N6180" s="275"/>
    </row>
    <row r="6181" spans="13:14" x14ac:dyDescent="0.2">
      <c r="M6181" s="275"/>
      <c r="N6181" s="275"/>
    </row>
    <row r="6182" spans="13:14" x14ac:dyDescent="0.2">
      <c r="M6182" s="275"/>
      <c r="N6182" s="275"/>
    </row>
    <row r="6183" spans="13:14" x14ac:dyDescent="0.2">
      <c r="M6183" s="275"/>
      <c r="N6183" s="275"/>
    </row>
    <row r="6184" spans="13:14" x14ac:dyDescent="0.2">
      <c r="M6184" s="275"/>
      <c r="N6184" s="275"/>
    </row>
    <row r="6185" spans="13:14" x14ac:dyDescent="0.2">
      <c r="M6185" s="275"/>
      <c r="N6185" s="275"/>
    </row>
    <row r="6186" spans="13:14" x14ac:dyDescent="0.2">
      <c r="M6186" s="275"/>
      <c r="N6186" s="275"/>
    </row>
    <row r="6187" spans="13:14" x14ac:dyDescent="0.2">
      <c r="M6187" s="275"/>
      <c r="N6187" s="275"/>
    </row>
    <row r="6188" spans="13:14" x14ac:dyDescent="0.2">
      <c r="M6188" s="275"/>
      <c r="N6188" s="275"/>
    </row>
    <row r="6189" spans="13:14" x14ac:dyDescent="0.2">
      <c r="M6189" s="275"/>
      <c r="N6189" s="275"/>
    </row>
    <row r="6190" spans="13:14" x14ac:dyDescent="0.2">
      <c r="M6190" s="275"/>
      <c r="N6190" s="275"/>
    </row>
    <row r="6191" spans="13:14" x14ac:dyDescent="0.2">
      <c r="M6191" s="275"/>
      <c r="N6191" s="275"/>
    </row>
    <row r="6192" spans="13:14" x14ac:dyDescent="0.2">
      <c r="M6192" s="275"/>
      <c r="N6192" s="275"/>
    </row>
    <row r="6193" spans="13:14" x14ac:dyDescent="0.2">
      <c r="M6193" s="275"/>
      <c r="N6193" s="275"/>
    </row>
    <row r="6194" spans="13:14" x14ac:dyDescent="0.2">
      <c r="M6194" s="275"/>
      <c r="N6194" s="275"/>
    </row>
    <row r="6195" spans="13:14" x14ac:dyDescent="0.2">
      <c r="M6195" s="275"/>
      <c r="N6195" s="275"/>
    </row>
    <row r="6196" spans="13:14" x14ac:dyDescent="0.2">
      <c r="M6196" s="275"/>
      <c r="N6196" s="275"/>
    </row>
    <row r="6197" spans="13:14" x14ac:dyDescent="0.2">
      <c r="M6197" s="275"/>
      <c r="N6197" s="275"/>
    </row>
    <row r="6198" spans="13:14" x14ac:dyDescent="0.2">
      <c r="M6198" s="275"/>
      <c r="N6198" s="275"/>
    </row>
    <row r="6199" spans="13:14" x14ac:dyDescent="0.2">
      <c r="M6199" s="275"/>
      <c r="N6199" s="275"/>
    </row>
    <row r="6200" spans="13:14" x14ac:dyDescent="0.2">
      <c r="M6200" s="275"/>
      <c r="N6200" s="275"/>
    </row>
    <row r="6201" spans="13:14" x14ac:dyDescent="0.2">
      <c r="M6201" s="275"/>
      <c r="N6201" s="275"/>
    </row>
    <row r="6202" spans="13:14" x14ac:dyDescent="0.2">
      <c r="M6202" s="275"/>
      <c r="N6202" s="275"/>
    </row>
    <row r="6203" spans="13:14" x14ac:dyDescent="0.2">
      <c r="M6203" s="275"/>
      <c r="N6203" s="275"/>
    </row>
    <row r="6204" spans="13:14" x14ac:dyDescent="0.2">
      <c r="M6204" s="275"/>
      <c r="N6204" s="275"/>
    </row>
    <row r="6205" spans="13:14" x14ac:dyDescent="0.2">
      <c r="M6205" s="275"/>
      <c r="N6205" s="275"/>
    </row>
    <row r="6206" spans="13:14" x14ac:dyDescent="0.2">
      <c r="M6206" s="275"/>
      <c r="N6206" s="275"/>
    </row>
    <row r="6207" spans="13:14" x14ac:dyDescent="0.2">
      <c r="M6207" s="275"/>
      <c r="N6207" s="275"/>
    </row>
    <row r="6208" spans="13:14" x14ac:dyDescent="0.2">
      <c r="M6208" s="275"/>
      <c r="N6208" s="275"/>
    </row>
    <row r="6209" spans="13:14" x14ac:dyDescent="0.2">
      <c r="M6209" s="275"/>
      <c r="N6209" s="275"/>
    </row>
    <row r="6210" spans="13:14" x14ac:dyDescent="0.2">
      <c r="M6210" s="275"/>
      <c r="N6210" s="275"/>
    </row>
    <row r="6211" spans="13:14" x14ac:dyDescent="0.2">
      <c r="M6211" s="275"/>
      <c r="N6211" s="275"/>
    </row>
    <row r="6212" spans="13:14" x14ac:dyDescent="0.2">
      <c r="M6212" s="275"/>
      <c r="N6212" s="275"/>
    </row>
    <row r="6213" spans="13:14" x14ac:dyDescent="0.2">
      <c r="M6213" s="275"/>
      <c r="N6213" s="275"/>
    </row>
    <row r="6214" spans="13:14" x14ac:dyDescent="0.2">
      <c r="M6214" s="275"/>
      <c r="N6214" s="275"/>
    </row>
    <row r="6215" spans="13:14" x14ac:dyDescent="0.2">
      <c r="M6215" s="275"/>
      <c r="N6215" s="275"/>
    </row>
    <row r="6216" spans="13:14" x14ac:dyDescent="0.2">
      <c r="M6216" s="275"/>
      <c r="N6216" s="275"/>
    </row>
    <row r="6217" spans="13:14" x14ac:dyDescent="0.2">
      <c r="M6217" s="275"/>
      <c r="N6217" s="275"/>
    </row>
    <row r="6218" spans="13:14" x14ac:dyDescent="0.2">
      <c r="M6218" s="275"/>
      <c r="N6218" s="275"/>
    </row>
    <row r="6219" spans="13:14" x14ac:dyDescent="0.2">
      <c r="M6219" s="275"/>
      <c r="N6219" s="275"/>
    </row>
    <row r="6220" spans="13:14" x14ac:dyDescent="0.2">
      <c r="M6220" s="275"/>
      <c r="N6220" s="275"/>
    </row>
    <row r="6221" spans="13:14" x14ac:dyDescent="0.2">
      <c r="M6221" s="275"/>
      <c r="N6221" s="275"/>
    </row>
    <row r="6222" spans="13:14" x14ac:dyDescent="0.2">
      <c r="M6222" s="275"/>
      <c r="N6222" s="275"/>
    </row>
    <row r="6223" spans="13:14" x14ac:dyDescent="0.2">
      <c r="M6223" s="275"/>
      <c r="N6223" s="275"/>
    </row>
    <row r="6224" spans="13:14" x14ac:dyDescent="0.2">
      <c r="M6224" s="275"/>
      <c r="N6224" s="275"/>
    </row>
    <row r="6225" spans="13:14" x14ac:dyDescent="0.2">
      <c r="M6225" s="275"/>
      <c r="N6225" s="275"/>
    </row>
    <row r="6226" spans="13:14" x14ac:dyDescent="0.2">
      <c r="M6226" s="275"/>
      <c r="N6226" s="275"/>
    </row>
    <row r="6227" spans="13:14" x14ac:dyDescent="0.2">
      <c r="M6227" s="275"/>
      <c r="N6227" s="275"/>
    </row>
    <row r="6228" spans="13:14" x14ac:dyDescent="0.2">
      <c r="M6228" s="275"/>
      <c r="N6228" s="275"/>
    </row>
    <row r="6229" spans="13:14" x14ac:dyDescent="0.2">
      <c r="M6229" s="275"/>
      <c r="N6229" s="275"/>
    </row>
    <row r="6230" spans="13:14" x14ac:dyDescent="0.2">
      <c r="M6230" s="275"/>
      <c r="N6230" s="275"/>
    </row>
    <row r="6231" spans="13:14" x14ac:dyDescent="0.2">
      <c r="M6231" s="275"/>
      <c r="N6231" s="275"/>
    </row>
    <row r="6232" spans="13:14" x14ac:dyDescent="0.2">
      <c r="M6232" s="275"/>
      <c r="N6232" s="275"/>
    </row>
    <row r="6233" spans="13:14" x14ac:dyDescent="0.2">
      <c r="M6233" s="275"/>
      <c r="N6233" s="275"/>
    </row>
    <row r="6234" spans="13:14" x14ac:dyDescent="0.2">
      <c r="M6234" s="275"/>
      <c r="N6234" s="275"/>
    </row>
    <row r="6235" spans="13:14" x14ac:dyDescent="0.2">
      <c r="M6235" s="275"/>
      <c r="N6235" s="275"/>
    </row>
    <row r="6236" spans="13:14" x14ac:dyDescent="0.2">
      <c r="M6236" s="275"/>
      <c r="N6236" s="275"/>
    </row>
    <row r="6237" spans="13:14" x14ac:dyDescent="0.2">
      <c r="M6237" s="275"/>
      <c r="N6237" s="275"/>
    </row>
    <row r="6238" spans="13:14" x14ac:dyDescent="0.2">
      <c r="M6238" s="275"/>
      <c r="N6238" s="275"/>
    </row>
    <row r="6239" spans="13:14" x14ac:dyDescent="0.2">
      <c r="M6239" s="275"/>
      <c r="N6239" s="275"/>
    </row>
    <row r="6240" spans="13:14" x14ac:dyDescent="0.2">
      <c r="M6240" s="275"/>
      <c r="N6240" s="275"/>
    </row>
    <row r="6241" spans="13:14" x14ac:dyDescent="0.2">
      <c r="M6241" s="275"/>
      <c r="N6241" s="275"/>
    </row>
    <row r="6242" spans="13:14" x14ac:dyDescent="0.2">
      <c r="M6242" s="275"/>
      <c r="N6242" s="275"/>
    </row>
    <row r="6243" spans="13:14" x14ac:dyDescent="0.2">
      <c r="M6243" s="275"/>
      <c r="N6243" s="275"/>
    </row>
    <row r="6244" spans="13:14" x14ac:dyDescent="0.2">
      <c r="M6244" s="275"/>
      <c r="N6244" s="275"/>
    </row>
    <row r="6245" spans="13:14" x14ac:dyDescent="0.2">
      <c r="M6245" s="275"/>
      <c r="N6245" s="275"/>
    </row>
    <row r="6246" spans="13:14" x14ac:dyDescent="0.2">
      <c r="M6246" s="275"/>
      <c r="N6246" s="275"/>
    </row>
    <row r="6247" spans="13:14" x14ac:dyDescent="0.2">
      <c r="M6247" s="275"/>
      <c r="N6247" s="275"/>
    </row>
    <row r="6248" spans="13:14" x14ac:dyDescent="0.2">
      <c r="M6248" s="275"/>
      <c r="N6248" s="275"/>
    </row>
    <row r="6249" spans="13:14" x14ac:dyDescent="0.2">
      <c r="M6249" s="275"/>
      <c r="N6249" s="275"/>
    </row>
    <row r="6250" spans="13:14" x14ac:dyDescent="0.2">
      <c r="M6250" s="275"/>
      <c r="N6250" s="275"/>
    </row>
    <row r="6251" spans="13:14" x14ac:dyDescent="0.2">
      <c r="M6251" s="275"/>
      <c r="N6251" s="275"/>
    </row>
    <row r="6252" spans="13:14" x14ac:dyDescent="0.2">
      <c r="M6252" s="275"/>
      <c r="N6252" s="275"/>
    </row>
    <row r="6253" spans="13:14" x14ac:dyDescent="0.2">
      <c r="M6253" s="275"/>
      <c r="N6253" s="275"/>
    </row>
    <row r="6254" spans="13:14" x14ac:dyDescent="0.2">
      <c r="M6254" s="275"/>
      <c r="N6254" s="275"/>
    </row>
    <row r="6255" spans="13:14" x14ac:dyDescent="0.2">
      <c r="M6255" s="275"/>
      <c r="N6255" s="275"/>
    </row>
    <row r="6256" spans="13:14" x14ac:dyDescent="0.2">
      <c r="M6256" s="275"/>
      <c r="N6256" s="275"/>
    </row>
    <row r="6257" spans="13:14" x14ac:dyDescent="0.2">
      <c r="M6257" s="275"/>
      <c r="N6257" s="275"/>
    </row>
    <row r="6258" spans="13:14" x14ac:dyDescent="0.2">
      <c r="M6258" s="275"/>
      <c r="N6258" s="275"/>
    </row>
    <row r="6259" spans="13:14" x14ac:dyDescent="0.2">
      <c r="M6259" s="275"/>
      <c r="N6259" s="275"/>
    </row>
    <row r="6260" spans="13:14" x14ac:dyDescent="0.2">
      <c r="M6260" s="275"/>
      <c r="N6260" s="275"/>
    </row>
    <row r="6261" spans="13:14" x14ac:dyDescent="0.2">
      <c r="M6261" s="275"/>
      <c r="N6261" s="275"/>
    </row>
    <row r="6262" spans="13:14" x14ac:dyDescent="0.2">
      <c r="M6262" s="275"/>
      <c r="N6262" s="275"/>
    </row>
    <row r="6263" spans="13:14" x14ac:dyDescent="0.2">
      <c r="M6263" s="275"/>
      <c r="N6263" s="275"/>
    </row>
    <row r="6264" spans="13:14" x14ac:dyDescent="0.2">
      <c r="M6264" s="275"/>
      <c r="N6264" s="275"/>
    </row>
    <row r="6265" spans="13:14" x14ac:dyDescent="0.2">
      <c r="M6265" s="275"/>
      <c r="N6265" s="275"/>
    </row>
    <row r="6266" spans="13:14" x14ac:dyDescent="0.2">
      <c r="M6266" s="275"/>
      <c r="N6266" s="275"/>
    </row>
    <row r="6267" spans="13:14" x14ac:dyDescent="0.2">
      <c r="M6267" s="275"/>
      <c r="N6267" s="275"/>
    </row>
    <row r="6268" spans="13:14" x14ac:dyDescent="0.2">
      <c r="M6268" s="275"/>
      <c r="N6268" s="275"/>
    </row>
    <row r="6269" spans="13:14" x14ac:dyDescent="0.2">
      <c r="M6269" s="275"/>
      <c r="N6269" s="275"/>
    </row>
    <row r="6270" spans="13:14" x14ac:dyDescent="0.2">
      <c r="M6270" s="275"/>
      <c r="N6270" s="275"/>
    </row>
    <row r="6271" spans="13:14" x14ac:dyDescent="0.2">
      <c r="M6271" s="275"/>
      <c r="N6271" s="275"/>
    </row>
    <row r="6272" spans="13:14" x14ac:dyDescent="0.2">
      <c r="M6272" s="275"/>
      <c r="N6272" s="275"/>
    </row>
    <row r="6273" spans="13:14" x14ac:dyDescent="0.2">
      <c r="M6273" s="275"/>
      <c r="N6273" s="275"/>
    </row>
    <row r="6274" spans="13:14" x14ac:dyDescent="0.2">
      <c r="M6274" s="275"/>
      <c r="N6274" s="275"/>
    </row>
    <row r="6275" spans="13:14" x14ac:dyDescent="0.2">
      <c r="M6275" s="275"/>
      <c r="N6275" s="275"/>
    </row>
    <row r="6276" spans="13:14" x14ac:dyDescent="0.2">
      <c r="M6276" s="275"/>
      <c r="N6276" s="275"/>
    </row>
    <row r="6277" spans="13:14" x14ac:dyDescent="0.2">
      <c r="M6277" s="275"/>
      <c r="N6277" s="275"/>
    </row>
    <row r="6278" spans="13:14" x14ac:dyDescent="0.2">
      <c r="M6278" s="275"/>
      <c r="N6278" s="275"/>
    </row>
    <row r="6279" spans="13:14" x14ac:dyDescent="0.2">
      <c r="M6279" s="275"/>
      <c r="N6279" s="275"/>
    </row>
    <row r="6280" spans="13:14" x14ac:dyDescent="0.2">
      <c r="M6280" s="275"/>
      <c r="N6280" s="275"/>
    </row>
    <row r="6281" spans="13:14" x14ac:dyDescent="0.2">
      <c r="M6281" s="275"/>
      <c r="N6281" s="275"/>
    </row>
    <row r="6282" spans="13:14" x14ac:dyDescent="0.2">
      <c r="M6282" s="275"/>
      <c r="N6282" s="275"/>
    </row>
    <row r="6283" spans="13:14" x14ac:dyDescent="0.2">
      <c r="M6283" s="275"/>
      <c r="N6283" s="275"/>
    </row>
    <row r="6284" spans="13:14" x14ac:dyDescent="0.2">
      <c r="M6284" s="275"/>
      <c r="N6284" s="275"/>
    </row>
    <row r="6285" spans="13:14" x14ac:dyDescent="0.2">
      <c r="M6285" s="275"/>
      <c r="N6285" s="275"/>
    </row>
    <row r="6286" spans="13:14" x14ac:dyDescent="0.2">
      <c r="M6286" s="275"/>
      <c r="N6286" s="275"/>
    </row>
    <row r="6287" spans="13:14" x14ac:dyDescent="0.2">
      <c r="M6287" s="275"/>
      <c r="N6287" s="275"/>
    </row>
    <row r="6288" spans="13:14" x14ac:dyDescent="0.2">
      <c r="M6288" s="275"/>
      <c r="N6288" s="275"/>
    </row>
    <row r="6289" spans="13:14" x14ac:dyDescent="0.2">
      <c r="M6289" s="275"/>
      <c r="N6289" s="275"/>
    </row>
    <row r="6290" spans="13:14" x14ac:dyDescent="0.2">
      <c r="M6290" s="275"/>
      <c r="N6290" s="275"/>
    </row>
    <row r="6291" spans="13:14" x14ac:dyDescent="0.2">
      <c r="M6291" s="275"/>
      <c r="N6291" s="275"/>
    </row>
    <row r="6292" spans="13:14" x14ac:dyDescent="0.2">
      <c r="M6292" s="275"/>
      <c r="N6292" s="275"/>
    </row>
    <row r="6293" spans="13:14" x14ac:dyDescent="0.2">
      <c r="M6293" s="275"/>
      <c r="N6293" s="275"/>
    </row>
    <row r="6294" spans="13:14" x14ac:dyDescent="0.2">
      <c r="M6294" s="275"/>
      <c r="N6294" s="275"/>
    </row>
    <row r="6295" spans="13:14" x14ac:dyDescent="0.2">
      <c r="M6295" s="275"/>
      <c r="N6295" s="275"/>
    </row>
    <row r="6296" spans="13:14" x14ac:dyDescent="0.2">
      <c r="M6296" s="275"/>
      <c r="N6296" s="275"/>
    </row>
    <row r="6297" spans="13:14" x14ac:dyDescent="0.2">
      <c r="M6297" s="275"/>
      <c r="N6297" s="275"/>
    </row>
    <row r="6298" spans="13:14" x14ac:dyDescent="0.2">
      <c r="M6298" s="275"/>
      <c r="N6298" s="275"/>
    </row>
    <row r="6299" spans="13:14" x14ac:dyDescent="0.2">
      <c r="M6299" s="275"/>
      <c r="N6299" s="275"/>
    </row>
    <row r="6300" spans="13:14" x14ac:dyDescent="0.2">
      <c r="M6300" s="275"/>
      <c r="N6300" s="275"/>
    </row>
    <row r="6301" spans="13:14" x14ac:dyDescent="0.2">
      <c r="M6301" s="275"/>
      <c r="N6301" s="275"/>
    </row>
    <row r="6302" spans="13:14" x14ac:dyDescent="0.2">
      <c r="M6302" s="275"/>
      <c r="N6302" s="275"/>
    </row>
    <row r="6303" spans="13:14" x14ac:dyDescent="0.2">
      <c r="M6303" s="275"/>
      <c r="N6303" s="275"/>
    </row>
    <row r="6304" spans="13:14" x14ac:dyDescent="0.2">
      <c r="M6304" s="275"/>
      <c r="N6304" s="275"/>
    </row>
    <row r="6305" spans="13:14" x14ac:dyDescent="0.2">
      <c r="M6305" s="275"/>
      <c r="N6305" s="275"/>
    </row>
    <row r="6306" spans="13:14" x14ac:dyDescent="0.2">
      <c r="M6306" s="275"/>
      <c r="N6306" s="275"/>
    </row>
    <row r="6307" spans="13:14" x14ac:dyDescent="0.2">
      <c r="M6307" s="275"/>
      <c r="N6307" s="275"/>
    </row>
    <row r="6308" spans="13:14" x14ac:dyDescent="0.2">
      <c r="M6308" s="275"/>
      <c r="N6308" s="275"/>
    </row>
    <row r="6309" spans="13:14" x14ac:dyDescent="0.2">
      <c r="M6309" s="275"/>
      <c r="N6309" s="275"/>
    </row>
    <row r="6310" spans="13:14" x14ac:dyDescent="0.2">
      <c r="M6310" s="275"/>
      <c r="N6310" s="275"/>
    </row>
    <row r="6311" spans="13:14" x14ac:dyDescent="0.2">
      <c r="M6311" s="275"/>
      <c r="N6311" s="275"/>
    </row>
    <row r="6312" spans="13:14" x14ac:dyDescent="0.2">
      <c r="M6312" s="275"/>
      <c r="N6312" s="275"/>
    </row>
    <row r="6313" spans="13:14" x14ac:dyDescent="0.2">
      <c r="M6313" s="275"/>
      <c r="N6313" s="275"/>
    </row>
    <row r="6314" spans="13:14" x14ac:dyDescent="0.2">
      <c r="M6314" s="275"/>
      <c r="N6314" s="275"/>
    </row>
    <row r="6315" spans="13:14" x14ac:dyDescent="0.2">
      <c r="M6315" s="275"/>
      <c r="N6315" s="275"/>
    </row>
    <row r="6316" spans="13:14" x14ac:dyDescent="0.2">
      <c r="M6316" s="275"/>
      <c r="N6316" s="275"/>
    </row>
    <row r="6317" spans="13:14" x14ac:dyDescent="0.2">
      <c r="M6317" s="275"/>
      <c r="N6317" s="275"/>
    </row>
    <row r="6318" spans="13:14" x14ac:dyDescent="0.2">
      <c r="M6318" s="275"/>
      <c r="N6318" s="275"/>
    </row>
    <row r="6319" spans="13:14" x14ac:dyDescent="0.2">
      <c r="M6319" s="275"/>
      <c r="N6319" s="275"/>
    </row>
    <row r="6320" spans="13:14" x14ac:dyDescent="0.2">
      <c r="M6320" s="275"/>
      <c r="N6320" s="275"/>
    </row>
    <row r="6321" spans="13:14" x14ac:dyDescent="0.2">
      <c r="M6321" s="275"/>
      <c r="N6321" s="275"/>
    </row>
    <row r="6322" spans="13:14" x14ac:dyDescent="0.2">
      <c r="M6322" s="275"/>
      <c r="N6322" s="275"/>
    </row>
    <row r="6323" spans="13:14" x14ac:dyDescent="0.2">
      <c r="M6323" s="275"/>
      <c r="N6323" s="275"/>
    </row>
    <row r="6324" spans="13:14" x14ac:dyDescent="0.2">
      <c r="M6324" s="275"/>
      <c r="N6324" s="275"/>
    </row>
    <row r="6325" spans="13:14" x14ac:dyDescent="0.2">
      <c r="M6325" s="275"/>
      <c r="N6325" s="275"/>
    </row>
    <row r="6326" spans="13:14" x14ac:dyDescent="0.2">
      <c r="M6326" s="275"/>
      <c r="N6326" s="275"/>
    </row>
    <row r="6327" spans="13:14" x14ac:dyDescent="0.2">
      <c r="M6327" s="275"/>
      <c r="N6327" s="275"/>
    </row>
    <row r="6328" spans="13:14" x14ac:dyDescent="0.2">
      <c r="M6328" s="275"/>
      <c r="N6328" s="275"/>
    </row>
    <row r="6329" spans="13:14" x14ac:dyDescent="0.2">
      <c r="M6329" s="275"/>
      <c r="N6329" s="275"/>
    </row>
    <row r="6330" spans="13:14" x14ac:dyDescent="0.2">
      <c r="M6330" s="275"/>
      <c r="N6330" s="275"/>
    </row>
    <row r="6331" spans="13:14" x14ac:dyDescent="0.2">
      <c r="M6331" s="275"/>
      <c r="N6331" s="275"/>
    </row>
    <row r="6332" spans="13:14" x14ac:dyDescent="0.2">
      <c r="M6332" s="275"/>
      <c r="N6332" s="275"/>
    </row>
    <row r="6333" spans="13:14" x14ac:dyDescent="0.2">
      <c r="M6333" s="275"/>
      <c r="N6333" s="275"/>
    </row>
    <row r="6334" spans="13:14" x14ac:dyDescent="0.2">
      <c r="M6334" s="275"/>
      <c r="N6334" s="275"/>
    </row>
    <row r="6335" spans="13:14" x14ac:dyDescent="0.2">
      <c r="M6335" s="275"/>
      <c r="N6335" s="275"/>
    </row>
    <row r="6336" spans="13:14" x14ac:dyDescent="0.2">
      <c r="M6336" s="275"/>
      <c r="N6336" s="275"/>
    </row>
    <row r="6337" spans="13:14" x14ac:dyDescent="0.2">
      <c r="M6337" s="275"/>
      <c r="N6337" s="275"/>
    </row>
    <row r="6338" spans="13:14" x14ac:dyDescent="0.2">
      <c r="M6338" s="275"/>
      <c r="N6338" s="275"/>
    </row>
    <row r="6339" spans="13:14" x14ac:dyDescent="0.2">
      <c r="M6339" s="275"/>
      <c r="N6339" s="275"/>
    </row>
    <row r="6340" spans="13:14" x14ac:dyDescent="0.2">
      <c r="M6340" s="275"/>
      <c r="N6340" s="275"/>
    </row>
    <row r="6341" spans="13:14" x14ac:dyDescent="0.2">
      <c r="M6341" s="275"/>
      <c r="N6341" s="275"/>
    </row>
    <row r="6342" spans="13:14" x14ac:dyDescent="0.2">
      <c r="M6342" s="275"/>
      <c r="N6342" s="275"/>
    </row>
    <row r="6343" spans="13:14" x14ac:dyDescent="0.2">
      <c r="M6343" s="275"/>
      <c r="N6343" s="275"/>
    </row>
    <row r="6344" spans="13:14" x14ac:dyDescent="0.2">
      <c r="M6344" s="275"/>
      <c r="N6344" s="275"/>
    </row>
    <row r="6345" spans="13:14" x14ac:dyDescent="0.2">
      <c r="M6345" s="275"/>
      <c r="N6345" s="275"/>
    </row>
    <row r="6346" spans="13:14" x14ac:dyDescent="0.2">
      <c r="M6346" s="275"/>
      <c r="N6346" s="275"/>
    </row>
    <row r="6347" spans="13:14" x14ac:dyDescent="0.2">
      <c r="M6347" s="275"/>
      <c r="N6347" s="275"/>
    </row>
    <row r="6348" spans="13:14" x14ac:dyDescent="0.2">
      <c r="M6348" s="275"/>
      <c r="N6348" s="275"/>
    </row>
    <row r="6349" spans="13:14" x14ac:dyDescent="0.2">
      <c r="M6349" s="275"/>
      <c r="N6349" s="275"/>
    </row>
    <row r="6350" spans="13:14" x14ac:dyDescent="0.2">
      <c r="M6350" s="275"/>
      <c r="N6350" s="275"/>
    </row>
    <row r="6351" spans="13:14" x14ac:dyDescent="0.2">
      <c r="M6351" s="275"/>
      <c r="N6351" s="275"/>
    </row>
    <row r="6352" spans="13:14" x14ac:dyDescent="0.2">
      <c r="M6352" s="275"/>
      <c r="N6352" s="275"/>
    </row>
    <row r="6353" spans="13:14" x14ac:dyDescent="0.2">
      <c r="M6353" s="275"/>
      <c r="N6353" s="275"/>
    </row>
    <row r="6354" spans="13:14" x14ac:dyDescent="0.2">
      <c r="M6354" s="275"/>
      <c r="N6354" s="275"/>
    </row>
    <row r="6355" spans="13:14" x14ac:dyDescent="0.2">
      <c r="M6355" s="275"/>
      <c r="N6355" s="275"/>
    </row>
    <row r="6356" spans="13:14" x14ac:dyDescent="0.2">
      <c r="M6356" s="275"/>
      <c r="N6356" s="275"/>
    </row>
    <row r="6357" spans="13:14" x14ac:dyDescent="0.2">
      <c r="M6357" s="275"/>
      <c r="N6357" s="275"/>
    </row>
    <row r="6358" spans="13:14" x14ac:dyDescent="0.2">
      <c r="M6358" s="275"/>
      <c r="N6358" s="275"/>
    </row>
    <row r="6359" spans="13:14" x14ac:dyDescent="0.2">
      <c r="M6359" s="275"/>
      <c r="N6359" s="275"/>
    </row>
    <row r="6360" spans="13:14" x14ac:dyDescent="0.2">
      <c r="M6360" s="275"/>
      <c r="N6360" s="275"/>
    </row>
    <row r="6361" spans="13:14" x14ac:dyDescent="0.2">
      <c r="M6361" s="275"/>
      <c r="N6361" s="275"/>
    </row>
    <row r="6362" spans="13:14" x14ac:dyDescent="0.2">
      <c r="M6362" s="275"/>
      <c r="N6362" s="275"/>
    </row>
    <row r="6363" spans="13:14" x14ac:dyDescent="0.2">
      <c r="M6363" s="275"/>
      <c r="N6363" s="275"/>
    </row>
    <row r="6364" spans="13:14" x14ac:dyDescent="0.2">
      <c r="M6364" s="275"/>
      <c r="N6364" s="275"/>
    </row>
    <row r="6365" spans="13:14" x14ac:dyDescent="0.2">
      <c r="M6365" s="275"/>
      <c r="N6365" s="275"/>
    </row>
    <row r="6366" spans="13:14" x14ac:dyDescent="0.2">
      <c r="M6366" s="275"/>
      <c r="N6366" s="275"/>
    </row>
    <row r="6367" spans="13:14" x14ac:dyDescent="0.2">
      <c r="M6367" s="275"/>
      <c r="N6367" s="275"/>
    </row>
    <row r="6368" spans="13:14" x14ac:dyDescent="0.2">
      <c r="M6368" s="275"/>
      <c r="N6368" s="275"/>
    </row>
    <row r="6369" spans="13:14" x14ac:dyDescent="0.2">
      <c r="M6369" s="275"/>
      <c r="N6369" s="275"/>
    </row>
    <row r="6370" spans="13:14" x14ac:dyDescent="0.2">
      <c r="M6370" s="275"/>
      <c r="N6370" s="275"/>
    </row>
    <row r="6371" spans="13:14" x14ac:dyDescent="0.2">
      <c r="M6371" s="275"/>
      <c r="N6371" s="275"/>
    </row>
    <row r="6372" spans="13:14" x14ac:dyDescent="0.2">
      <c r="M6372" s="275"/>
      <c r="N6372" s="275"/>
    </row>
    <row r="6373" spans="13:14" x14ac:dyDescent="0.2">
      <c r="M6373" s="275"/>
      <c r="N6373" s="275"/>
    </row>
    <row r="6374" spans="13:14" x14ac:dyDescent="0.2">
      <c r="M6374" s="275"/>
      <c r="N6374" s="275"/>
    </row>
    <row r="6375" spans="13:14" x14ac:dyDescent="0.2">
      <c r="M6375" s="275"/>
      <c r="N6375" s="275"/>
    </row>
    <row r="6376" spans="13:14" x14ac:dyDescent="0.2">
      <c r="M6376" s="275"/>
      <c r="N6376" s="275"/>
    </row>
    <row r="6377" spans="13:14" x14ac:dyDescent="0.2">
      <c r="M6377" s="275"/>
      <c r="N6377" s="275"/>
    </row>
    <row r="6378" spans="13:14" x14ac:dyDescent="0.2">
      <c r="M6378" s="275"/>
      <c r="N6378" s="275"/>
    </row>
    <row r="6379" spans="13:14" x14ac:dyDescent="0.2">
      <c r="M6379" s="275"/>
      <c r="N6379" s="275"/>
    </row>
    <row r="6380" spans="13:14" x14ac:dyDescent="0.2">
      <c r="M6380" s="275"/>
      <c r="N6380" s="275"/>
    </row>
    <row r="6381" spans="13:14" x14ac:dyDescent="0.2">
      <c r="M6381" s="275"/>
      <c r="N6381" s="275"/>
    </row>
    <row r="6382" spans="13:14" x14ac:dyDescent="0.2">
      <c r="M6382" s="275"/>
      <c r="N6382" s="275"/>
    </row>
    <row r="6383" spans="13:14" x14ac:dyDescent="0.2">
      <c r="M6383" s="275"/>
      <c r="N6383" s="275"/>
    </row>
    <row r="6384" spans="13:14" x14ac:dyDescent="0.2">
      <c r="M6384" s="275"/>
      <c r="N6384" s="275"/>
    </row>
    <row r="6385" spans="13:14" x14ac:dyDescent="0.2">
      <c r="M6385" s="275"/>
      <c r="N6385" s="275"/>
    </row>
    <row r="6386" spans="13:14" x14ac:dyDescent="0.2">
      <c r="M6386" s="275"/>
      <c r="N6386" s="275"/>
    </row>
    <row r="6387" spans="13:14" x14ac:dyDescent="0.2">
      <c r="M6387" s="275"/>
      <c r="N6387" s="275"/>
    </row>
    <row r="6388" spans="13:14" x14ac:dyDescent="0.2">
      <c r="M6388" s="275"/>
      <c r="N6388" s="275"/>
    </row>
    <row r="6389" spans="13:14" x14ac:dyDescent="0.2">
      <c r="M6389" s="275"/>
      <c r="N6389" s="275"/>
    </row>
    <row r="6390" spans="13:14" x14ac:dyDescent="0.2">
      <c r="M6390" s="275"/>
      <c r="N6390" s="275"/>
    </row>
    <row r="6391" spans="13:14" x14ac:dyDescent="0.2">
      <c r="M6391" s="275"/>
      <c r="N6391" s="275"/>
    </row>
    <row r="6392" spans="13:14" x14ac:dyDescent="0.2">
      <c r="M6392" s="275"/>
      <c r="N6392" s="275"/>
    </row>
    <row r="6393" spans="13:14" x14ac:dyDescent="0.2">
      <c r="M6393" s="275"/>
      <c r="N6393" s="275"/>
    </row>
    <row r="6394" spans="13:14" x14ac:dyDescent="0.2">
      <c r="M6394" s="275"/>
      <c r="N6394" s="275"/>
    </row>
    <row r="6395" spans="13:14" x14ac:dyDescent="0.2">
      <c r="M6395" s="275"/>
      <c r="N6395" s="275"/>
    </row>
    <row r="6396" spans="13:14" x14ac:dyDescent="0.2">
      <c r="M6396" s="275"/>
      <c r="N6396" s="275"/>
    </row>
    <row r="6397" spans="13:14" x14ac:dyDescent="0.2">
      <c r="M6397" s="275"/>
      <c r="N6397" s="275"/>
    </row>
    <row r="6398" spans="13:14" x14ac:dyDescent="0.2">
      <c r="M6398" s="275"/>
      <c r="N6398" s="275"/>
    </row>
    <row r="6399" spans="13:14" x14ac:dyDescent="0.2">
      <c r="M6399" s="275"/>
      <c r="N6399" s="275"/>
    </row>
    <row r="6400" spans="13:14" x14ac:dyDescent="0.2">
      <c r="M6400" s="275"/>
      <c r="N6400" s="275"/>
    </row>
    <row r="6401" spans="13:14" x14ac:dyDescent="0.2">
      <c r="M6401" s="275"/>
      <c r="N6401" s="275"/>
    </row>
    <row r="6402" spans="13:14" x14ac:dyDescent="0.2">
      <c r="M6402" s="275"/>
      <c r="N6402" s="275"/>
    </row>
    <row r="6403" spans="13:14" x14ac:dyDescent="0.2">
      <c r="M6403" s="275"/>
      <c r="N6403" s="275"/>
    </row>
    <row r="6404" spans="13:14" x14ac:dyDescent="0.2">
      <c r="M6404" s="275"/>
      <c r="N6404" s="275"/>
    </row>
    <row r="6405" spans="13:14" x14ac:dyDescent="0.2">
      <c r="M6405" s="275"/>
      <c r="N6405" s="275"/>
    </row>
    <row r="6406" spans="13:14" x14ac:dyDescent="0.2">
      <c r="M6406" s="275"/>
      <c r="N6406" s="275"/>
    </row>
    <row r="6407" spans="13:14" x14ac:dyDescent="0.2">
      <c r="M6407" s="275"/>
      <c r="N6407" s="275"/>
    </row>
    <row r="6408" spans="13:14" x14ac:dyDescent="0.2">
      <c r="M6408" s="275"/>
      <c r="N6408" s="275"/>
    </row>
    <row r="6409" spans="13:14" x14ac:dyDescent="0.2">
      <c r="M6409" s="275"/>
      <c r="N6409" s="275"/>
    </row>
    <row r="6410" spans="13:14" x14ac:dyDescent="0.2">
      <c r="M6410" s="275"/>
      <c r="N6410" s="275"/>
    </row>
    <row r="6411" spans="13:14" x14ac:dyDescent="0.2">
      <c r="M6411" s="275"/>
      <c r="N6411" s="275"/>
    </row>
    <row r="6412" spans="13:14" x14ac:dyDescent="0.2">
      <c r="M6412" s="275"/>
      <c r="N6412" s="275"/>
    </row>
    <row r="6413" spans="13:14" x14ac:dyDescent="0.2">
      <c r="M6413" s="275"/>
      <c r="N6413" s="275"/>
    </row>
    <row r="6414" spans="13:14" x14ac:dyDescent="0.2">
      <c r="M6414" s="275"/>
      <c r="N6414" s="275"/>
    </row>
    <row r="6415" spans="13:14" x14ac:dyDescent="0.2">
      <c r="M6415" s="275"/>
      <c r="N6415" s="275"/>
    </row>
    <row r="6416" spans="13:14" x14ac:dyDescent="0.2">
      <c r="M6416" s="275"/>
      <c r="N6416" s="275"/>
    </row>
    <row r="6417" spans="13:14" x14ac:dyDescent="0.2">
      <c r="M6417" s="275"/>
      <c r="N6417" s="275"/>
    </row>
    <row r="6418" spans="13:14" x14ac:dyDescent="0.2">
      <c r="M6418" s="275"/>
      <c r="N6418" s="275"/>
    </row>
    <row r="6419" spans="13:14" x14ac:dyDescent="0.2">
      <c r="M6419" s="275"/>
      <c r="N6419" s="275"/>
    </row>
    <row r="6420" spans="13:14" x14ac:dyDescent="0.2">
      <c r="M6420" s="275"/>
      <c r="N6420" s="275"/>
    </row>
    <row r="6421" spans="13:14" x14ac:dyDescent="0.2">
      <c r="M6421" s="275"/>
      <c r="N6421" s="275"/>
    </row>
    <row r="6422" spans="13:14" x14ac:dyDescent="0.2">
      <c r="M6422" s="275"/>
      <c r="N6422" s="275"/>
    </row>
    <row r="6423" spans="13:14" x14ac:dyDescent="0.2">
      <c r="M6423" s="275"/>
      <c r="N6423" s="275"/>
    </row>
    <row r="6424" spans="13:14" x14ac:dyDescent="0.2">
      <c r="M6424" s="275"/>
      <c r="N6424" s="275"/>
    </row>
    <row r="6425" spans="13:14" x14ac:dyDescent="0.2">
      <c r="M6425" s="275"/>
      <c r="N6425" s="275"/>
    </row>
    <row r="6426" spans="13:14" x14ac:dyDescent="0.2">
      <c r="M6426" s="275"/>
      <c r="N6426" s="275"/>
    </row>
    <row r="6427" spans="13:14" x14ac:dyDescent="0.2">
      <c r="M6427" s="275"/>
      <c r="N6427" s="275"/>
    </row>
    <row r="6428" spans="13:14" x14ac:dyDescent="0.2">
      <c r="M6428" s="275"/>
      <c r="N6428" s="275"/>
    </row>
    <row r="6429" spans="13:14" x14ac:dyDescent="0.2">
      <c r="M6429" s="275"/>
      <c r="N6429" s="275"/>
    </row>
    <row r="6430" spans="13:14" x14ac:dyDescent="0.2">
      <c r="M6430" s="275"/>
      <c r="N6430" s="275"/>
    </row>
    <row r="6431" spans="13:14" x14ac:dyDescent="0.2">
      <c r="M6431" s="275"/>
      <c r="N6431" s="275"/>
    </row>
    <row r="6432" spans="13:14" x14ac:dyDescent="0.2">
      <c r="M6432" s="275"/>
      <c r="N6432" s="275"/>
    </row>
    <row r="6433" spans="13:14" x14ac:dyDescent="0.2">
      <c r="M6433" s="275"/>
      <c r="N6433" s="275"/>
    </row>
    <row r="6434" spans="13:14" x14ac:dyDescent="0.2">
      <c r="M6434" s="275"/>
      <c r="N6434" s="275"/>
    </row>
    <row r="6435" spans="13:14" x14ac:dyDescent="0.2">
      <c r="M6435" s="275"/>
      <c r="N6435" s="275"/>
    </row>
    <row r="6436" spans="13:14" x14ac:dyDescent="0.2">
      <c r="M6436" s="275"/>
      <c r="N6436" s="275"/>
    </row>
    <row r="6437" spans="13:14" x14ac:dyDescent="0.2">
      <c r="M6437" s="275"/>
      <c r="N6437" s="275"/>
    </row>
    <row r="6438" spans="13:14" x14ac:dyDescent="0.2">
      <c r="M6438" s="275"/>
      <c r="N6438" s="275"/>
    </row>
    <row r="6439" spans="13:14" x14ac:dyDescent="0.2">
      <c r="M6439" s="275"/>
      <c r="N6439" s="275"/>
    </row>
    <row r="6440" spans="13:14" x14ac:dyDescent="0.2">
      <c r="M6440" s="275"/>
      <c r="N6440" s="275"/>
    </row>
    <row r="6441" spans="13:14" x14ac:dyDescent="0.2">
      <c r="M6441" s="275"/>
      <c r="N6441" s="275"/>
    </row>
    <row r="6442" spans="13:14" x14ac:dyDescent="0.2">
      <c r="M6442" s="275"/>
      <c r="N6442" s="275"/>
    </row>
    <row r="6443" spans="13:14" x14ac:dyDescent="0.2">
      <c r="M6443" s="275"/>
      <c r="N6443" s="275"/>
    </row>
    <row r="6444" spans="13:14" x14ac:dyDescent="0.2">
      <c r="M6444" s="275"/>
      <c r="N6444" s="275"/>
    </row>
    <row r="6445" spans="13:14" x14ac:dyDescent="0.2">
      <c r="M6445" s="275"/>
      <c r="N6445" s="275"/>
    </row>
    <row r="6446" spans="13:14" x14ac:dyDescent="0.2">
      <c r="M6446" s="275"/>
      <c r="N6446" s="275"/>
    </row>
    <row r="6447" spans="13:14" x14ac:dyDescent="0.2">
      <c r="M6447" s="275"/>
      <c r="N6447" s="275"/>
    </row>
    <row r="6448" spans="13:14" x14ac:dyDescent="0.2">
      <c r="M6448" s="275"/>
      <c r="N6448" s="275"/>
    </row>
    <row r="6449" spans="13:14" x14ac:dyDescent="0.2">
      <c r="M6449" s="275"/>
      <c r="N6449" s="275"/>
    </row>
    <row r="6450" spans="13:14" x14ac:dyDescent="0.2">
      <c r="M6450" s="275"/>
      <c r="N6450" s="275"/>
    </row>
    <row r="6451" spans="13:14" x14ac:dyDescent="0.2">
      <c r="M6451" s="275"/>
      <c r="N6451" s="275"/>
    </row>
    <row r="6452" spans="13:14" x14ac:dyDescent="0.2">
      <c r="M6452" s="275"/>
      <c r="N6452" s="275"/>
    </row>
    <row r="6453" spans="13:14" x14ac:dyDescent="0.2">
      <c r="M6453" s="275"/>
      <c r="N6453" s="275"/>
    </row>
    <row r="6454" spans="13:14" x14ac:dyDescent="0.2">
      <c r="M6454" s="275"/>
      <c r="N6454" s="275"/>
    </row>
    <row r="6455" spans="13:14" x14ac:dyDescent="0.2">
      <c r="M6455" s="275"/>
      <c r="N6455" s="275"/>
    </row>
    <row r="6456" spans="13:14" x14ac:dyDescent="0.2">
      <c r="M6456" s="275"/>
      <c r="N6456" s="275"/>
    </row>
    <row r="6457" spans="13:14" x14ac:dyDescent="0.2">
      <c r="M6457" s="275"/>
      <c r="N6457" s="275"/>
    </row>
    <row r="6458" spans="13:14" x14ac:dyDescent="0.2">
      <c r="M6458" s="275"/>
      <c r="N6458" s="275"/>
    </row>
    <row r="6459" spans="13:14" x14ac:dyDescent="0.2">
      <c r="M6459" s="275"/>
      <c r="N6459" s="275"/>
    </row>
    <row r="6460" spans="13:14" x14ac:dyDescent="0.2">
      <c r="M6460" s="275"/>
      <c r="N6460" s="275"/>
    </row>
    <row r="6461" spans="13:14" x14ac:dyDescent="0.2">
      <c r="M6461" s="275"/>
      <c r="N6461" s="275"/>
    </row>
    <row r="6462" spans="13:14" x14ac:dyDescent="0.2">
      <c r="M6462" s="275"/>
      <c r="N6462" s="275"/>
    </row>
    <row r="6463" spans="13:14" x14ac:dyDescent="0.2">
      <c r="M6463" s="275"/>
      <c r="N6463" s="275"/>
    </row>
    <row r="6464" spans="13:14" x14ac:dyDescent="0.2">
      <c r="M6464" s="275"/>
      <c r="N6464" s="275"/>
    </row>
    <row r="6465" spans="13:14" x14ac:dyDescent="0.2">
      <c r="M6465" s="275"/>
      <c r="N6465" s="275"/>
    </row>
    <row r="6466" spans="13:14" x14ac:dyDescent="0.2">
      <c r="M6466" s="275"/>
      <c r="N6466" s="275"/>
    </row>
    <row r="6467" spans="13:14" x14ac:dyDescent="0.2">
      <c r="M6467" s="275"/>
      <c r="N6467" s="275"/>
    </row>
    <row r="6468" spans="13:14" x14ac:dyDescent="0.2">
      <c r="M6468" s="275"/>
      <c r="N6468" s="275"/>
    </row>
    <row r="6469" spans="13:14" x14ac:dyDescent="0.2">
      <c r="M6469" s="275"/>
      <c r="N6469" s="275"/>
    </row>
    <row r="6470" spans="13:14" x14ac:dyDescent="0.2">
      <c r="M6470" s="275"/>
      <c r="N6470" s="275"/>
    </row>
    <row r="6471" spans="13:14" x14ac:dyDescent="0.2">
      <c r="M6471" s="275"/>
      <c r="N6471" s="275"/>
    </row>
    <row r="6472" spans="13:14" x14ac:dyDescent="0.2">
      <c r="M6472" s="275"/>
      <c r="N6472" s="275"/>
    </row>
    <row r="6473" spans="13:14" x14ac:dyDescent="0.2">
      <c r="M6473" s="275"/>
      <c r="N6473" s="275"/>
    </row>
    <row r="6474" spans="13:14" x14ac:dyDescent="0.2">
      <c r="M6474" s="275"/>
      <c r="N6474" s="275"/>
    </row>
    <row r="6475" spans="13:14" x14ac:dyDescent="0.2">
      <c r="M6475" s="275"/>
      <c r="N6475" s="275"/>
    </row>
    <row r="6476" spans="13:14" x14ac:dyDescent="0.2">
      <c r="M6476" s="275"/>
      <c r="N6476" s="275"/>
    </row>
    <row r="6477" spans="13:14" x14ac:dyDescent="0.2">
      <c r="M6477" s="275"/>
      <c r="N6477" s="275"/>
    </row>
    <row r="6478" spans="13:14" x14ac:dyDescent="0.2">
      <c r="M6478" s="275"/>
      <c r="N6478" s="275"/>
    </row>
    <row r="6479" spans="13:14" x14ac:dyDescent="0.2">
      <c r="M6479" s="275"/>
      <c r="N6479" s="275"/>
    </row>
    <row r="6480" spans="13:14" x14ac:dyDescent="0.2">
      <c r="M6480" s="275"/>
      <c r="N6480" s="275"/>
    </row>
    <row r="6481" spans="13:14" x14ac:dyDescent="0.2">
      <c r="M6481" s="275"/>
      <c r="N6481" s="275"/>
    </row>
    <row r="6482" spans="13:14" x14ac:dyDescent="0.2">
      <c r="M6482" s="275"/>
      <c r="N6482" s="275"/>
    </row>
    <row r="6483" spans="13:14" x14ac:dyDescent="0.2">
      <c r="M6483" s="275"/>
      <c r="N6483" s="275"/>
    </row>
    <row r="6484" spans="13:14" x14ac:dyDescent="0.2">
      <c r="M6484" s="275"/>
      <c r="N6484" s="275"/>
    </row>
    <row r="6485" spans="13:14" x14ac:dyDescent="0.2">
      <c r="M6485" s="275"/>
      <c r="N6485" s="275"/>
    </row>
    <row r="6486" spans="13:14" x14ac:dyDescent="0.2">
      <c r="M6486" s="275"/>
      <c r="N6486" s="275"/>
    </row>
    <row r="6487" spans="13:14" x14ac:dyDescent="0.2">
      <c r="M6487" s="275"/>
      <c r="N6487" s="275"/>
    </row>
    <row r="6488" spans="13:14" x14ac:dyDescent="0.2">
      <c r="M6488" s="275"/>
      <c r="N6488" s="275"/>
    </row>
    <row r="6489" spans="13:14" x14ac:dyDescent="0.2">
      <c r="M6489" s="275"/>
      <c r="N6489" s="275"/>
    </row>
    <row r="6490" spans="13:14" x14ac:dyDescent="0.2">
      <c r="M6490" s="275"/>
      <c r="N6490" s="275"/>
    </row>
    <row r="6491" spans="13:14" x14ac:dyDescent="0.2">
      <c r="M6491" s="275"/>
      <c r="N6491" s="275"/>
    </row>
    <row r="6492" spans="13:14" x14ac:dyDescent="0.2">
      <c r="M6492" s="275"/>
      <c r="N6492" s="275"/>
    </row>
    <row r="6493" spans="13:14" x14ac:dyDescent="0.2">
      <c r="M6493" s="275"/>
      <c r="N6493" s="275"/>
    </row>
    <row r="6494" spans="13:14" x14ac:dyDescent="0.2">
      <c r="M6494" s="275"/>
      <c r="N6494" s="275"/>
    </row>
    <row r="6495" spans="13:14" x14ac:dyDescent="0.2">
      <c r="M6495" s="275"/>
      <c r="N6495" s="275"/>
    </row>
    <row r="6496" spans="13:14" x14ac:dyDescent="0.2">
      <c r="M6496" s="275"/>
      <c r="N6496" s="275"/>
    </row>
    <row r="6497" spans="13:14" x14ac:dyDescent="0.2">
      <c r="M6497" s="275"/>
      <c r="N6497" s="275"/>
    </row>
    <row r="6498" spans="13:14" x14ac:dyDescent="0.2">
      <c r="M6498" s="275"/>
      <c r="N6498" s="275"/>
    </row>
    <row r="6499" spans="13:14" x14ac:dyDescent="0.2">
      <c r="M6499" s="275"/>
      <c r="N6499" s="275"/>
    </row>
    <row r="6500" spans="13:14" x14ac:dyDescent="0.2">
      <c r="M6500" s="275"/>
      <c r="N6500" s="275"/>
    </row>
    <row r="6501" spans="13:14" x14ac:dyDescent="0.2">
      <c r="M6501" s="275"/>
      <c r="N6501" s="275"/>
    </row>
    <row r="6502" spans="13:14" x14ac:dyDescent="0.2">
      <c r="M6502" s="275"/>
      <c r="N6502" s="275"/>
    </row>
    <row r="6503" spans="13:14" x14ac:dyDescent="0.2">
      <c r="M6503" s="275"/>
      <c r="N6503" s="275"/>
    </row>
    <row r="6504" spans="13:14" x14ac:dyDescent="0.2">
      <c r="M6504" s="275"/>
      <c r="N6504" s="275"/>
    </row>
    <row r="6505" spans="13:14" x14ac:dyDescent="0.2">
      <c r="M6505" s="275"/>
      <c r="N6505" s="275"/>
    </row>
    <row r="6506" spans="13:14" x14ac:dyDescent="0.2">
      <c r="M6506" s="275"/>
      <c r="N6506" s="275"/>
    </row>
    <row r="6507" spans="13:14" x14ac:dyDescent="0.2">
      <c r="M6507" s="275"/>
      <c r="N6507" s="275"/>
    </row>
    <row r="6508" spans="13:14" x14ac:dyDescent="0.2">
      <c r="M6508" s="275"/>
      <c r="N6508" s="275"/>
    </row>
    <row r="6509" spans="13:14" x14ac:dyDescent="0.2">
      <c r="M6509" s="275"/>
      <c r="N6509" s="275"/>
    </row>
    <row r="6510" spans="13:14" x14ac:dyDescent="0.2">
      <c r="M6510" s="275"/>
      <c r="N6510" s="275"/>
    </row>
    <row r="6511" spans="13:14" x14ac:dyDescent="0.2">
      <c r="M6511" s="275"/>
      <c r="N6511" s="275"/>
    </row>
    <row r="6512" spans="13:14" x14ac:dyDescent="0.2">
      <c r="M6512" s="275"/>
      <c r="N6512" s="275"/>
    </row>
    <row r="6513" spans="13:14" x14ac:dyDescent="0.2">
      <c r="M6513" s="275"/>
      <c r="N6513" s="275"/>
    </row>
    <row r="6514" spans="13:14" x14ac:dyDescent="0.2">
      <c r="M6514" s="275"/>
      <c r="N6514" s="275"/>
    </row>
    <row r="6515" spans="13:14" x14ac:dyDescent="0.2">
      <c r="M6515" s="275"/>
      <c r="N6515" s="275"/>
    </row>
    <row r="6516" spans="13:14" x14ac:dyDescent="0.2">
      <c r="M6516" s="275"/>
      <c r="N6516" s="275"/>
    </row>
    <row r="6517" spans="13:14" x14ac:dyDescent="0.2">
      <c r="M6517" s="275"/>
      <c r="N6517" s="275"/>
    </row>
    <row r="6518" spans="13:14" x14ac:dyDescent="0.2">
      <c r="M6518" s="275"/>
      <c r="N6518" s="275"/>
    </row>
    <row r="6519" spans="13:14" x14ac:dyDescent="0.2">
      <c r="M6519" s="275"/>
      <c r="N6519" s="275"/>
    </row>
    <row r="6520" spans="13:14" x14ac:dyDescent="0.2">
      <c r="M6520" s="275"/>
      <c r="N6520" s="275"/>
    </row>
    <row r="6521" spans="13:14" x14ac:dyDescent="0.2">
      <c r="M6521" s="275"/>
      <c r="N6521" s="275"/>
    </row>
    <row r="6522" spans="13:14" x14ac:dyDescent="0.2">
      <c r="M6522" s="275"/>
      <c r="N6522" s="275"/>
    </row>
    <row r="6523" spans="13:14" x14ac:dyDescent="0.2">
      <c r="M6523" s="275"/>
      <c r="N6523" s="275"/>
    </row>
    <row r="6524" spans="13:14" x14ac:dyDescent="0.2">
      <c r="M6524" s="275"/>
      <c r="N6524" s="275"/>
    </row>
    <row r="6525" spans="13:14" x14ac:dyDescent="0.2">
      <c r="M6525" s="275"/>
      <c r="N6525" s="275"/>
    </row>
    <row r="6526" spans="13:14" x14ac:dyDescent="0.2">
      <c r="M6526" s="275"/>
      <c r="N6526" s="275"/>
    </row>
    <row r="6527" spans="13:14" x14ac:dyDescent="0.2">
      <c r="M6527" s="275"/>
      <c r="N6527" s="275"/>
    </row>
    <row r="6528" spans="13:14" x14ac:dyDescent="0.2">
      <c r="M6528" s="275"/>
      <c r="N6528" s="275"/>
    </row>
    <row r="6529" spans="13:14" x14ac:dyDescent="0.2">
      <c r="M6529" s="275"/>
      <c r="N6529" s="275"/>
    </row>
    <row r="6530" spans="13:14" x14ac:dyDescent="0.2">
      <c r="M6530" s="275"/>
      <c r="N6530" s="275"/>
    </row>
    <row r="6531" spans="13:14" x14ac:dyDescent="0.2">
      <c r="M6531" s="275"/>
      <c r="N6531" s="275"/>
    </row>
    <row r="6532" spans="13:14" x14ac:dyDescent="0.2">
      <c r="M6532" s="275"/>
      <c r="N6532" s="275"/>
    </row>
    <row r="6533" spans="13:14" x14ac:dyDescent="0.2">
      <c r="M6533" s="275"/>
      <c r="N6533" s="275"/>
    </row>
    <row r="6534" spans="13:14" x14ac:dyDescent="0.2">
      <c r="M6534" s="275"/>
      <c r="N6534" s="275"/>
    </row>
    <row r="6535" spans="13:14" x14ac:dyDescent="0.2">
      <c r="M6535" s="275"/>
      <c r="N6535" s="275"/>
    </row>
    <row r="6536" spans="13:14" x14ac:dyDescent="0.2">
      <c r="M6536" s="275"/>
      <c r="N6536" s="275"/>
    </row>
    <row r="6537" spans="13:14" x14ac:dyDescent="0.2">
      <c r="M6537" s="275"/>
      <c r="N6537" s="275"/>
    </row>
    <row r="6538" spans="13:14" x14ac:dyDescent="0.2">
      <c r="M6538" s="275"/>
      <c r="N6538" s="275"/>
    </row>
    <row r="6539" spans="13:14" x14ac:dyDescent="0.2">
      <c r="M6539" s="275"/>
      <c r="N6539" s="275"/>
    </row>
    <row r="6540" spans="13:14" x14ac:dyDescent="0.2">
      <c r="M6540" s="275"/>
      <c r="N6540" s="275"/>
    </row>
    <row r="6541" spans="13:14" x14ac:dyDescent="0.2">
      <c r="M6541" s="275"/>
      <c r="N6541" s="275"/>
    </row>
    <row r="6542" spans="13:14" x14ac:dyDescent="0.2">
      <c r="M6542" s="275"/>
      <c r="N6542" s="275"/>
    </row>
    <row r="6543" spans="13:14" x14ac:dyDescent="0.2">
      <c r="M6543" s="275"/>
      <c r="N6543" s="275"/>
    </row>
    <row r="6544" spans="13:14" x14ac:dyDescent="0.2">
      <c r="M6544" s="275"/>
      <c r="N6544" s="275"/>
    </row>
    <row r="6545" spans="13:14" x14ac:dyDescent="0.2">
      <c r="M6545" s="275"/>
      <c r="N6545" s="275"/>
    </row>
    <row r="6546" spans="13:14" x14ac:dyDescent="0.2">
      <c r="M6546" s="275"/>
      <c r="N6546" s="275"/>
    </row>
    <row r="6547" spans="13:14" x14ac:dyDescent="0.2">
      <c r="M6547" s="275"/>
      <c r="N6547" s="275"/>
    </row>
    <row r="6548" spans="13:14" x14ac:dyDescent="0.2">
      <c r="M6548" s="275"/>
      <c r="N6548" s="275"/>
    </row>
    <row r="6549" spans="13:14" x14ac:dyDescent="0.2">
      <c r="M6549" s="275"/>
      <c r="N6549" s="275"/>
    </row>
    <row r="6550" spans="13:14" x14ac:dyDescent="0.2">
      <c r="M6550" s="275"/>
      <c r="N6550" s="275"/>
    </row>
    <row r="6551" spans="13:14" x14ac:dyDescent="0.2">
      <c r="M6551" s="275"/>
      <c r="N6551" s="275"/>
    </row>
    <row r="6552" spans="13:14" x14ac:dyDescent="0.2">
      <c r="M6552" s="275"/>
      <c r="N6552" s="275"/>
    </row>
    <row r="6553" spans="13:14" x14ac:dyDescent="0.2">
      <c r="M6553" s="275"/>
      <c r="N6553" s="275"/>
    </row>
    <row r="6554" spans="13:14" x14ac:dyDescent="0.2">
      <c r="M6554" s="275"/>
      <c r="N6554" s="275"/>
    </row>
    <row r="6555" spans="13:14" x14ac:dyDescent="0.2">
      <c r="M6555" s="275"/>
      <c r="N6555" s="275"/>
    </row>
    <row r="6556" spans="13:14" x14ac:dyDescent="0.2">
      <c r="M6556" s="275"/>
      <c r="N6556" s="275"/>
    </row>
    <row r="6557" spans="13:14" x14ac:dyDescent="0.2">
      <c r="M6557" s="275"/>
      <c r="N6557" s="275"/>
    </row>
    <row r="6558" spans="13:14" x14ac:dyDescent="0.2">
      <c r="M6558" s="275"/>
      <c r="N6558" s="275"/>
    </row>
    <row r="6559" spans="13:14" x14ac:dyDescent="0.2">
      <c r="M6559" s="275"/>
      <c r="N6559" s="275"/>
    </row>
    <row r="6560" spans="13:14" x14ac:dyDescent="0.2">
      <c r="M6560" s="275"/>
      <c r="N6560" s="275"/>
    </row>
    <row r="6561" spans="13:14" x14ac:dyDescent="0.2">
      <c r="M6561" s="275"/>
      <c r="N6561" s="275"/>
    </row>
    <row r="6562" spans="13:14" x14ac:dyDescent="0.2">
      <c r="M6562" s="275"/>
      <c r="N6562" s="275"/>
    </row>
    <row r="6563" spans="13:14" x14ac:dyDescent="0.2">
      <c r="M6563" s="275"/>
      <c r="N6563" s="275"/>
    </row>
    <row r="6564" spans="13:14" x14ac:dyDescent="0.2">
      <c r="M6564" s="275"/>
      <c r="N6564" s="275"/>
    </row>
    <row r="6565" spans="13:14" x14ac:dyDescent="0.2">
      <c r="M6565" s="275"/>
      <c r="N6565" s="275"/>
    </row>
    <row r="6566" spans="13:14" x14ac:dyDescent="0.2">
      <c r="M6566" s="275"/>
      <c r="N6566" s="275"/>
    </row>
    <row r="6567" spans="13:14" x14ac:dyDescent="0.2">
      <c r="M6567" s="275"/>
      <c r="N6567" s="275"/>
    </row>
    <row r="6568" spans="13:14" x14ac:dyDescent="0.2">
      <c r="M6568" s="275"/>
      <c r="N6568" s="275"/>
    </row>
    <row r="6569" spans="13:14" x14ac:dyDescent="0.2">
      <c r="M6569" s="275"/>
      <c r="N6569" s="275"/>
    </row>
    <row r="6570" spans="13:14" x14ac:dyDescent="0.2">
      <c r="M6570" s="275"/>
      <c r="N6570" s="275"/>
    </row>
    <row r="6571" spans="13:14" x14ac:dyDescent="0.2">
      <c r="M6571" s="275"/>
      <c r="N6571" s="275"/>
    </row>
    <row r="6572" spans="13:14" x14ac:dyDescent="0.2">
      <c r="M6572" s="275"/>
      <c r="N6572" s="275"/>
    </row>
    <row r="6573" spans="13:14" x14ac:dyDescent="0.2">
      <c r="M6573" s="275"/>
      <c r="N6573" s="275"/>
    </row>
    <row r="6574" spans="13:14" x14ac:dyDescent="0.2">
      <c r="M6574" s="275"/>
      <c r="N6574" s="275"/>
    </row>
    <row r="6575" spans="13:14" x14ac:dyDescent="0.2">
      <c r="M6575" s="275"/>
      <c r="N6575" s="275"/>
    </row>
    <row r="6576" spans="13:14" x14ac:dyDescent="0.2">
      <c r="M6576" s="275"/>
      <c r="N6576" s="275"/>
    </row>
    <row r="6577" spans="13:14" x14ac:dyDescent="0.2">
      <c r="M6577" s="275"/>
      <c r="N6577" s="275"/>
    </row>
    <row r="6578" spans="13:14" x14ac:dyDescent="0.2">
      <c r="M6578" s="275"/>
      <c r="N6578" s="275"/>
    </row>
    <row r="6579" spans="13:14" x14ac:dyDescent="0.2">
      <c r="M6579" s="275"/>
      <c r="N6579" s="275"/>
    </row>
    <row r="6580" spans="13:14" x14ac:dyDescent="0.2">
      <c r="M6580" s="275"/>
      <c r="N6580" s="275"/>
    </row>
    <row r="6581" spans="13:14" x14ac:dyDescent="0.2">
      <c r="M6581" s="275"/>
      <c r="N6581" s="275"/>
    </row>
    <row r="6582" spans="13:14" x14ac:dyDescent="0.2">
      <c r="M6582" s="275"/>
      <c r="N6582" s="275"/>
    </row>
    <row r="6583" spans="13:14" x14ac:dyDescent="0.2">
      <c r="M6583" s="275"/>
      <c r="N6583" s="275"/>
    </row>
    <row r="6584" spans="13:14" x14ac:dyDescent="0.2">
      <c r="M6584" s="275"/>
      <c r="N6584" s="275"/>
    </row>
    <row r="6585" spans="13:14" x14ac:dyDescent="0.2">
      <c r="M6585" s="275"/>
      <c r="N6585" s="275"/>
    </row>
    <row r="6586" spans="13:14" x14ac:dyDescent="0.2">
      <c r="M6586" s="275"/>
      <c r="N6586" s="275"/>
    </row>
    <row r="6587" spans="13:14" x14ac:dyDescent="0.2">
      <c r="M6587" s="275"/>
      <c r="N6587" s="275"/>
    </row>
    <row r="6588" spans="13:14" x14ac:dyDescent="0.2">
      <c r="M6588" s="275"/>
      <c r="N6588" s="275"/>
    </row>
    <row r="6589" spans="13:14" x14ac:dyDescent="0.2">
      <c r="M6589" s="275"/>
      <c r="N6589" s="275"/>
    </row>
    <row r="6590" spans="13:14" x14ac:dyDescent="0.2">
      <c r="M6590" s="275"/>
      <c r="N6590" s="275"/>
    </row>
    <row r="6591" spans="13:14" x14ac:dyDescent="0.2">
      <c r="M6591" s="275"/>
      <c r="N6591" s="275"/>
    </row>
    <row r="6592" spans="13:14" x14ac:dyDescent="0.2">
      <c r="M6592" s="275"/>
      <c r="N6592" s="275"/>
    </row>
    <row r="6593" spans="13:14" x14ac:dyDescent="0.2">
      <c r="M6593" s="275"/>
      <c r="N6593" s="275"/>
    </row>
    <row r="6594" spans="13:14" x14ac:dyDescent="0.2">
      <c r="M6594" s="275"/>
      <c r="N6594" s="275"/>
    </row>
    <row r="6595" spans="13:14" x14ac:dyDescent="0.2">
      <c r="M6595" s="275"/>
      <c r="N6595" s="275"/>
    </row>
    <row r="6596" spans="13:14" x14ac:dyDescent="0.2">
      <c r="M6596" s="275"/>
      <c r="N6596" s="275"/>
    </row>
    <row r="6597" spans="13:14" x14ac:dyDescent="0.2">
      <c r="M6597" s="275"/>
      <c r="N6597" s="275"/>
    </row>
    <row r="6598" spans="13:14" x14ac:dyDescent="0.2">
      <c r="M6598" s="275"/>
      <c r="N6598" s="275"/>
    </row>
    <row r="6599" spans="13:14" x14ac:dyDescent="0.2">
      <c r="M6599" s="275"/>
      <c r="N6599" s="275"/>
    </row>
    <row r="6600" spans="13:14" x14ac:dyDescent="0.2">
      <c r="M6600" s="275"/>
      <c r="N6600" s="275"/>
    </row>
    <row r="6601" spans="13:14" x14ac:dyDescent="0.2">
      <c r="M6601" s="275"/>
      <c r="N6601" s="275"/>
    </row>
    <row r="6602" spans="13:14" x14ac:dyDescent="0.2">
      <c r="M6602" s="275"/>
      <c r="N6602" s="275"/>
    </row>
    <row r="6603" spans="13:14" x14ac:dyDescent="0.2">
      <c r="M6603" s="275"/>
      <c r="N6603" s="275"/>
    </row>
    <row r="6604" spans="13:14" x14ac:dyDescent="0.2">
      <c r="M6604" s="275"/>
      <c r="N6604" s="275"/>
    </row>
    <row r="6605" spans="13:14" x14ac:dyDescent="0.2">
      <c r="M6605" s="275"/>
      <c r="N6605" s="275"/>
    </row>
    <row r="6606" spans="13:14" x14ac:dyDescent="0.2">
      <c r="M6606" s="275"/>
      <c r="N6606" s="275"/>
    </row>
    <row r="6607" spans="13:14" x14ac:dyDescent="0.2">
      <c r="M6607" s="275"/>
      <c r="N6607" s="275"/>
    </row>
    <row r="6608" spans="13:14" x14ac:dyDescent="0.2">
      <c r="M6608" s="275"/>
      <c r="N6608" s="275"/>
    </row>
    <row r="6609" spans="13:14" x14ac:dyDescent="0.2">
      <c r="M6609" s="275"/>
      <c r="N6609" s="275"/>
    </row>
    <row r="6610" spans="13:14" x14ac:dyDescent="0.2">
      <c r="M6610" s="275"/>
      <c r="N6610" s="275"/>
    </row>
    <row r="6611" spans="13:14" x14ac:dyDescent="0.2">
      <c r="M6611" s="275"/>
      <c r="N6611" s="275"/>
    </row>
    <row r="6612" spans="13:14" x14ac:dyDescent="0.2">
      <c r="M6612" s="275"/>
      <c r="N6612" s="275"/>
    </row>
    <row r="6613" spans="13:14" x14ac:dyDescent="0.2">
      <c r="M6613" s="275"/>
      <c r="N6613" s="275"/>
    </row>
    <row r="6614" spans="13:14" x14ac:dyDescent="0.2">
      <c r="M6614" s="275"/>
      <c r="N6614" s="275"/>
    </row>
    <row r="6615" spans="13:14" x14ac:dyDescent="0.2">
      <c r="M6615" s="275"/>
      <c r="N6615" s="275"/>
    </row>
    <row r="6616" spans="13:14" x14ac:dyDescent="0.2">
      <c r="M6616" s="275"/>
      <c r="N6616" s="275"/>
    </row>
    <row r="6617" spans="13:14" x14ac:dyDescent="0.2">
      <c r="M6617" s="275"/>
      <c r="N6617" s="275"/>
    </row>
    <row r="6618" spans="13:14" x14ac:dyDescent="0.2">
      <c r="M6618" s="275"/>
      <c r="N6618" s="275"/>
    </row>
    <row r="6619" spans="13:14" x14ac:dyDescent="0.2">
      <c r="M6619" s="275"/>
      <c r="N6619" s="275"/>
    </row>
    <row r="6620" spans="13:14" x14ac:dyDescent="0.2">
      <c r="M6620" s="275"/>
      <c r="N6620" s="275"/>
    </row>
    <row r="6621" spans="13:14" x14ac:dyDescent="0.2">
      <c r="M6621" s="275"/>
      <c r="N6621" s="275"/>
    </row>
    <row r="6622" spans="13:14" x14ac:dyDescent="0.2">
      <c r="M6622" s="275"/>
      <c r="N6622" s="275"/>
    </row>
    <row r="6623" spans="13:14" x14ac:dyDescent="0.2">
      <c r="M6623" s="275"/>
      <c r="N6623" s="275"/>
    </row>
    <row r="6624" spans="13:14" x14ac:dyDescent="0.2">
      <c r="M6624" s="275"/>
      <c r="N6624" s="275"/>
    </row>
    <row r="6625" spans="13:14" x14ac:dyDescent="0.2">
      <c r="M6625" s="275"/>
      <c r="N6625" s="275"/>
    </row>
    <row r="6626" spans="13:14" x14ac:dyDescent="0.2">
      <c r="M6626" s="275"/>
      <c r="N6626" s="275"/>
    </row>
    <row r="6627" spans="13:14" x14ac:dyDescent="0.2">
      <c r="M6627" s="275"/>
      <c r="N6627" s="275"/>
    </row>
    <row r="6628" spans="13:14" x14ac:dyDescent="0.2">
      <c r="M6628" s="275"/>
      <c r="N6628" s="275"/>
    </row>
    <row r="6629" spans="13:14" x14ac:dyDescent="0.2">
      <c r="M6629" s="275"/>
      <c r="N6629" s="275"/>
    </row>
    <row r="6630" spans="13:14" x14ac:dyDescent="0.2">
      <c r="M6630" s="275"/>
      <c r="N6630" s="275"/>
    </row>
    <row r="6631" spans="13:14" x14ac:dyDescent="0.2">
      <c r="M6631" s="275"/>
      <c r="N6631" s="275"/>
    </row>
    <row r="6632" spans="13:14" x14ac:dyDescent="0.2">
      <c r="M6632" s="275"/>
      <c r="N6632" s="275"/>
    </row>
    <row r="6633" spans="13:14" x14ac:dyDescent="0.2">
      <c r="M6633" s="275"/>
      <c r="N6633" s="275"/>
    </row>
    <row r="6634" spans="13:14" x14ac:dyDescent="0.2">
      <c r="M6634" s="275"/>
      <c r="N6634" s="275"/>
    </row>
    <row r="6635" spans="13:14" x14ac:dyDescent="0.2">
      <c r="M6635" s="275"/>
      <c r="N6635" s="275"/>
    </row>
    <row r="6636" spans="13:14" x14ac:dyDescent="0.2">
      <c r="M6636" s="275"/>
      <c r="N6636" s="275"/>
    </row>
    <row r="6637" spans="13:14" x14ac:dyDescent="0.2">
      <c r="M6637" s="275"/>
      <c r="N6637" s="275"/>
    </row>
    <row r="6638" spans="13:14" x14ac:dyDescent="0.2">
      <c r="M6638" s="275"/>
      <c r="N6638" s="275"/>
    </row>
    <row r="6639" spans="13:14" x14ac:dyDescent="0.2">
      <c r="M6639" s="275"/>
      <c r="N6639" s="275"/>
    </row>
    <row r="6640" spans="13:14" x14ac:dyDescent="0.2">
      <c r="M6640" s="275"/>
      <c r="N6640" s="275"/>
    </row>
    <row r="6641" spans="13:14" x14ac:dyDescent="0.2">
      <c r="M6641" s="275"/>
      <c r="N6641" s="275"/>
    </row>
    <row r="6642" spans="13:14" x14ac:dyDescent="0.2">
      <c r="M6642" s="275"/>
      <c r="N6642" s="275"/>
    </row>
    <row r="6643" spans="13:14" x14ac:dyDescent="0.2">
      <c r="M6643" s="275"/>
      <c r="N6643" s="275"/>
    </row>
    <row r="6644" spans="13:14" x14ac:dyDescent="0.2">
      <c r="M6644" s="275"/>
      <c r="N6644" s="275"/>
    </row>
    <row r="6645" spans="13:14" x14ac:dyDescent="0.2">
      <c r="M6645" s="275"/>
      <c r="N6645" s="275"/>
    </row>
    <row r="6646" spans="13:14" x14ac:dyDescent="0.2">
      <c r="M6646" s="275"/>
      <c r="N6646" s="275"/>
    </row>
    <row r="6647" spans="13:14" x14ac:dyDescent="0.2">
      <c r="M6647" s="275"/>
      <c r="N6647" s="275"/>
    </row>
    <row r="6648" spans="13:14" x14ac:dyDescent="0.2">
      <c r="M6648" s="275"/>
      <c r="N6648" s="275"/>
    </row>
    <row r="6649" spans="13:14" x14ac:dyDescent="0.2">
      <c r="M6649" s="275"/>
      <c r="N6649" s="275"/>
    </row>
    <row r="6650" spans="13:14" x14ac:dyDescent="0.2">
      <c r="M6650" s="275"/>
      <c r="N6650" s="275"/>
    </row>
    <row r="6651" spans="13:14" x14ac:dyDescent="0.2">
      <c r="M6651" s="275"/>
      <c r="N6651" s="275"/>
    </row>
    <row r="6652" spans="13:14" x14ac:dyDescent="0.2">
      <c r="M6652" s="275"/>
      <c r="N6652" s="275"/>
    </row>
    <row r="6653" spans="13:14" x14ac:dyDescent="0.2">
      <c r="M6653" s="275"/>
      <c r="N6653" s="275"/>
    </row>
    <row r="6654" spans="13:14" x14ac:dyDescent="0.2">
      <c r="M6654" s="275"/>
      <c r="N6654" s="275"/>
    </row>
    <row r="6655" spans="13:14" x14ac:dyDescent="0.2">
      <c r="M6655" s="275"/>
      <c r="N6655" s="275"/>
    </row>
    <row r="6656" spans="13:14" x14ac:dyDescent="0.2">
      <c r="M6656" s="275"/>
      <c r="N6656" s="275"/>
    </row>
    <row r="6657" spans="13:14" x14ac:dyDescent="0.2">
      <c r="M6657" s="275"/>
      <c r="N6657" s="275"/>
    </row>
    <row r="6658" spans="13:14" x14ac:dyDescent="0.2">
      <c r="M6658" s="275"/>
      <c r="N6658" s="275"/>
    </row>
    <row r="6659" spans="13:14" x14ac:dyDescent="0.2">
      <c r="M6659" s="275"/>
      <c r="N6659" s="275"/>
    </row>
    <row r="6660" spans="13:14" x14ac:dyDescent="0.2">
      <c r="M6660" s="275"/>
      <c r="N6660" s="275"/>
    </row>
    <row r="6661" spans="13:14" x14ac:dyDescent="0.2">
      <c r="M6661" s="275"/>
      <c r="N6661" s="275"/>
    </row>
    <row r="6662" spans="13:14" x14ac:dyDescent="0.2">
      <c r="M6662" s="275"/>
      <c r="N6662" s="275"/>
    </row>
    <row r="6663" spans="13:14" x14ac:dyDescent="0.2">
      <c r="M6663" s="275"/>
      <c r="N6663" s="275"/>
    </row>
    <row r="6664" spans="13:14" x14ac:dyDescent="0.2">
      <c r="M6664" s="275"/>
      <c r="N6664" s="275"/>
    </row>
    <row r="6665" spans="13:14" x14ac:dyDescent="0.2">
      <c r="M6665" s="275"/>
      <c r="N6665" s="275"/>
    </row>
    <row r="6666" spans="13:14" x14ac:dyDescent="0.2">
      <c r="M6666" s="275"/>
      <c r="N6666" s="275"/>
    </row>
    <row r="6667" spans="13:14" x14ac:dyDescent="0.2">
      <c r="M6667" s="275"/>
      <c r="N6667" s="275"/>
    </row>
    <row r="6668" spans="13:14" x14ac:dyDescent="0.2">
      <c r="M6668" s="275"/>
      <c r="N6668" s="275"/>
    </row>
    <row r="6669" spans="13:14" x14ac:dyDescent="0.2">
      <c r="M6669" s="275"/>
      <c r="N6669" s="275"/>
    </row>
    <row r="6670" spans="13:14" x14ac:dyDescent="0.2">
      <c r="M6670" s="275"/>
      <c r="N6670" s="275"/>
    </row>
    <row r="6671" spans="13:14" x14ac:dyDescent="0.2">
      <c r="M6671" s="275"/>
      <c r="N6671" s="275"/>
    </row>
    <row r="6672" spans="13:14" x14ac:dyDescent="0.2">
      <c r="M6672" s="275"/>
      <c r="N6672" s="275"/>
    </row>
    <row r="6673" spans="13:14" x14ac:dyDescent="0.2">
      <c r="M6673" s="275"/>
      <c r="N6673" s="275"/>
    </row>
    <row r="6674" spans="13:14" x14ac:dyDescent="0.2">
      <c r="M6674" s="275"/>
      <c r="N6674" s="275"/>
    </row>
    <row r="6675" spans="13:14" x14ac:dyDescent="0.2">
      <c r="M6675" s="275"/>
      <c r="N6675" s="275"/>
    </row>
    <row r="6676" spans="13:14" x14ac:dyDescent="0.2">
      <c r="M6676" s="275"/>
      <c r="N6676" s="275"/>
    </row>
    <row r="6677" spans="13:14" x14ac:dyDescent="0.2">
      <c r="M6677" s="275"/>
      <c r="N6677" s="275"/>
    </row>
    <row r="6678" spans="13:14" x14ac:dyDescent="0.2">
      <c r="M6678" s="275"/>
      <c r="N6678" s="275"/>
    </row>
    <row r="6679" spans="13:14" x14ac:dyDescent="0.2">
      <c r="M6679" s="275"/>
      <c r="N6679" s="275"/>
    </row>
    <row r="6680" spans="13:14" x14ac:dyDescent="0.2">
      <c r="M6680" s="275"/>
      <c r="N6680" s="275"/>
    </row>
    <row r="6681" spans="13:14" x14ac:dyDescent="0.2">
      <c r="M6681" s="275"/>
      <c r="N6681" s="275"/>
    </row>
    <row r="6682" spans="13:14" x14ac:dyDescent="0.2">
      <c r="M6682" s="275"/>
      <c r="N6682" s="275"/>
    </row>
    <row r="6683" spans="13:14" x14ac:dyDescent="0.2">
      <c r="M6683" s="275"/>
      <c r="N6683" s="275"/>
    </row>
    <row r="6684" spans="13:14" x14ac:dyDescent="0.2">
      <c r="M6684" s="275"/>
      <c r="N6684" s="275"/>
    </row>
    <row r="6685" spans="13:14" x14ac:dyDescent="0.2">
      <c r="M6685" s="275"/>
      <c r="N6685" s="275"/>
    </row>
    <row r="6686" spans="13:14" x14ac:dyDescent="0.2">
      <c r="M6686" s="275"/>
      <c r="N6686" s="275"/>
    </row>
    <row r="6687" spans="13:14" x14ac:dyDescent="0.2">
      <c r="M6687" s="275"/>
      <c r="N6687" s="275"/>
    </row>
    <row r="6688" spans="13:14" x14ac:dyDescent="0.2">
      <c r="M6688" s="275"/>
      <c r="N6688" s="275"/>
    </row>
    <row r="6689" spans="13:14" x14ac:dyDescent="0.2">
      <c r="M6689" s="275"/>
      <c r="N6689" s="275"/>
    </row>
    <row r="6690" spans="13:14" x14ac:dyDescent="0.2">
      <c r="M6690" s="275"/>
      <c r="N6690" s="275"/>
    </row>
    <row r="6691" spans="13:14" x14ac:dyDescent="0.2">
      <c r="M6691" s="275"/>
      <c r="N6691" s="275"/>
    </row>
    <row r="6692" spans="13:14" x14ac:dyDescent="0.2">
      <c r="M6692" s="275"/>
      <c r="N6692" s="275"/>
    </row>
    <row r="6693" spans="13:14" x14ac:dyDescent="0.2">
      <c r="M6693" s="275"/>
      <c r="N6693" s="275"/>
    </row>
    <row r="6694" spans="13:14" x14ac:dyDescent="0.2">
      <c r="M6694" s="275"/>
      <c r="N6694" s="275"/>
    </row>
    <row r="6695" spans="13:14" x14ac:dyDescent="0.2">
      <c r="M6695" s="275"/>
      <c r="N6695" s="275"/>
    </row>
    <row r="6696" spans="13:14" x14ac:dyDescent="0.2">
      <c r="M6696" s="275"/>
      <c r="N6696" s="275"/>
    </row>
    <row r="6697" spans="13:14" x14ac:dyDescent="0.2">
      <c r="M6697" s="275"/>
      <c r="N6697" s="275"/>
    </row>
    <row r="6698" spans="13:14" x14ac:dyDescent="0.2">
      <c r="M6698" s="275"/>
      <c r="N6698" s="275"/>
    </row>
    <row r="6699" spans="13:14" x14ac:dyDescent="0.2">
      <c r="M6699" s="275"/>
      <c r="N6699" s="275"/>
    </row>
    <row r="6700" spans="13:14" x14ac:dyDescent="0.2">
      <c r="M6700" s="275"/>
      <c r="N6700" s="275"/>
    </row>
    <row r="6701" spans="13:14" x14ac:dyDescent="0.2">
      <c r="M6701" s="275"/>
      <c r="N6701" s="275"/>
    </row>
    <row r="6702" spans="13:14" x14ac:dyDescent="0.2">
      <c r="M6702" s="275"/>
      <c r="N6702" s="275"/>
    </row>
    <row r="6703" spans="13:14" x14ac:dyDescent="0.2">
      <c r="M6703" s="275"/>
      <c r="N6703" s="275"/>
    </row>
    <row r="6704" spans="13:14" x14ac:dyDescent="0.2">
      <c r="M6704" s="275"/>
      <c r="N6704" s="275"/>
    </row>
    <row r="6705" spans="13:14" x14ac:dyDescent="0.2">
      <c r="M6705" s="275"/>
      <c r="N6705" s="275"/>
    </row>
    <row r="6706" spans="13:14" x14ac:dyDescent="0.2">
      <c r="M6706" s="275"/>
      <c r="N6706" s="275"/>
    </row>
    <row r="6707" spans="13:14" x14ac:dyDescent="0.2">
      <c r="M6707" s="275"/>
      <c r="N6707" s="275"/>
    </row>
    <row r="6708" spans="13:14" x14ac:dyDescent="0.2">
      <c r="M6708" s="275"/>
      <c r="N6708" s="275"/>
    </row>
    <row r="6709" spans="13:14" x14ac:dyDescent="0.2">
      <c r="M6709" s="275"/>
      <c r="N6709" s="275"/>
    </row>
    <row r="6710" spans="13:14" x14ac:dyDescent="0.2">
      <c r="M6710" s="275"/>
      <c r="N6710" s="275"/>
    </row>
    <row r="6711" spans="13:14" x14ac:dyDescent="0.2">
      <c r="M6711" s="275"/>
      <c r="N6711" s="275"/>
    </row>
    <row r="6712" spans="13:14" x14ac:dyDescent="0.2">
      <c r="M6712" s="275"/>
      <c r="N6712" s="275"/>
    </row>
    <row r="6713" spans="13:14" x14ac:dyDescent="0.2">
      <c r="M6713" s="275"/>
      <c r="N6713" s="275"/>
    </row>
    <row r="6714" spans="13:14" x14ac:dyDescent="0.2">
      <c r="M6714" s="275"/>
      <c r="N6714" s="275"/>
    </row>
    <row r="6715" spans="13:14" x14ac:dyDescent="0.2">
      <c r="M6715" s="275"/>
      <c r="N6715" s="275"/>
    </row>
    <row r="6716" spans="13:14" x14ac:dyDescent="0.2">
      <c r="M6716" s="275"/>
      <c r="N6716" s="275"/>
    </row>
    <row r="6717" spans="13:14" x14ac:dyDescent="0.2">
      <c r="M6717" s="275"/>
      <c r="N6717" s="275"/>
    </row>
    <row r="6718" spans="13:14" x14ac:dyDescent="0.2">
      <c r="M6718" s="275"/>
      <c r="N6718" s="275"/>
    </row>
    <row r="6719" spans="13:14" x14ac:dyDescent="0.2">
      <c r="M6719" s="275"/>
      <c r="N6719" s="275"/>
    </row>
    <row r="6720" spans="13:14" x14ac:dyDescent="0.2">
      <c r="M6720" s="275"/>
      <c r="N6720" s="275"/>
    </row>
    <row r="6721" spans="13:14" x14ac:dyDescent="0.2">
      <c r="M6721" s="275"/>
      <c r="N6721" s="275"/>
    </row>
    <row r="6722" spans="13:14" x14ac:dyDescent="0.2">
      <c r="M6722" s="275"/>
      <c r="N6722" s="275"/>
    </row>
    <row r="6723" spans="13:14" x14ac:dyDescent="0.2">
      <c r="M6723" s="275"/>
      <c r="N6723" s="275"/>
    </row>
    <row r="6724" spans="13:14" x14ac:dyDescent="0.2">
      <c r="M6724" s="275"/>
      <c r="N6724" s="275"/>
    </row>
    <row r="6725" spans="13:14" x14ac:dyDescent="0.2">
      <c r="M6725" s="275"/>
      <c r="N6725" s="275"/>
    </row>
    <row r="6726" spans="13:14" x14ac:dyDescent="0.2">
      <c r="M6726" s="275"/>
      <c r="N6726" s="275"/>
    </row>
    <row r="6727" spans="13:14" x14ac:dyDescent="0.2">
      <c r="M6727" s="275"/>
      <c r="N6727" s="275"/>
    </row>
    <row r="6728" spans="13:14" x14ac:dyDescent="0.2">
      <c r="M6728" s="275"/>
      <c r="N6728" s="275"/>
    </row>
    <row r="6729" spans="13:14" x14ac:dyDescent="0.2">
      <c r="M6729" s="275"/>
      <c r="N6729" s="275"/>
    </row>
    <row r="6730" spans="13:14" x14ac:dyDescent="0.2">
      <c r="M6730" s="275"/>
      <c r="N6730" s="275"/>
    </row>
    <row r="6731" spans="13:14" x14ac:dyDescent="0.2">
      <c r="M6731" s="275"/>
      <c r="N6731" s="275"/>
    </row>
    <row r="6732" spans="13:14" x14ac:dyDescent="0.2">
      <c r="M6732" s="275"/>
      <c r="N6732" s="275"/>
    </row>
    <row r="6733" spans="13:14" x14ac:dyDescent="0.2">
      <c r="M6733" s="275"/>
      <c r="N6733" s="275"/>
    </row>
    <row r="6734" spans="13:14" x14ac:dyDescent="0.2">
      <c r="M6734" s="275"/>
      <c r="N6734" s="275"/>
    </row>
    <row r="6735" spans="13:14" x14ac:dyDescent="0.2">
      <c r="M6735" s="275"/>
      <c r="N6735" s="275"/>
    </row>
    <row r="6736" spans="13:14" x14ac:dyDescent="0.2">
      <c r="M6736" s="275"/>
      <c r="N6736" s="275"/>
    </row>
    <row r="6737" spans="13:14" x14ac:dyDescent="0.2">
      <c r="M6737" s="275"/>
      <c r="N6737" s="275"/>
    </row>
    <row r="6738" spans="13:14" x14ac:dyDescent="0.2">
      <c r="M6738" s="275"/>
      <c r="N6738" s="275"/>
    </row>
    <row r="6739" spans="13:14" x14ac:dyDescent="0.2">
      <c r="M6739" s="275"/>
      <c r="N6739" s="275"/>
    </row>
    <row r="6740" spans="13:14" x14ac:dyDescent="0.2">
      <c r="M6740" s="275"/>
      <c r="N6740" s="275"/>
    </row>
    <row r="6741" spans="13:14" x14ac:dyDescent="0.2">
      <c r="M6741" s="275"/>
      <c r="N6741" s="275"/>
    </row>
    <row r="6742" spans="13:14" x14ac:dyDescent="0.2">
      <c r="M6742" s="275"/>
      <c r="N6742" s="275"/>
    </row>
    <row r="6743" spans="13:14" x14ac:dyDescent="0.2">
      <c r="M6743" s="275"/>
      <c r="N6743" s="275"/>
    </row>
    <row r="6744" spans="13:14" x14ac:dyDescent="0.2">
      <c r="M6744" s="275"/>
      <c r="N6744" s="275"/>
    </row>
    <row r="6745" spans="13:14" x14ac:dyDescent="0.2">
      <c r="M6745" s="275"/>
      <c r="N6745" s="275"/>
    </row>
    <row r="6746" spans="13:14" x14ac:dyDescent="0.2">
      <c r="M6746" s="275"/>
      <c r="N6746" s="275"/>
    </row>
    <row r="6747" spans="13:14" x14ac:dyDescent="0.2">
      <c r="M6747" s="275"/>
      <c r="N6747" s="275"/>
    </row>
    <row r="6748" spans="13:14" x14ac:dyDescent="0.2">
      <c r="M6748" s="275"/>
      <c r="N6748" s="275"/>
    </row>
    <row r="6749" spans="13:14" x14ac:dyDescent="0.2">
      <c r="M6749" s="275"/>
      <c r="N6749" s="275"/>
    </row>
    <row r="6750" spans="13:14" x14ac:dyDescent="0.2">
      <c r="M6750" s="275"/>
      <c r="N6750" s="275"/>
    </row>
    <row r="6751" spans="13:14" x14ac:dyDescent="0.2">
      <c r="M6751" s="275"/>
      <c r="N6751" s="275"/>
    </row>
    <row r="6752" spans="13:14" x14ac:dyDescent="0.2">
      <c r="M6752" s="275"/>
      <c r="N6752" s="275"/>
    </row>
    <row r="6753" spans="13:14" x14ac:dyDescent="0.2">
      <c r="M6753" s="275"/>
      <c r="N6753" s="275"/>
    </row>
    <row r="6754" spans="13:14" x14ac:dyDescent="0.2">
      <c r="M6754" s="275"/>
      <c r="N6754" s="275"/>
    </row>
    <row r="6755" spans="13:14" x14ac:dyDescent="0.2">
      <c r="M6755" s="275"/>
      <c r="N6755" s="275"/>
    </row>
    <row r="6756" spans="13:14" x14ac:dyDescent="0.2">
      <c r="M6756" s="275"/>
      <c r="N6756" s="275"/>
    </row>
    <row r="6757" spans="13:14" x14ac:dyDescent="0.2">
      <c r="M6757" s="275"/>
      <c r="N6757" s="275"/>
    </row>
    <row r="6758" spans="13:14" x14ac:dyDescent="0.2">
      <c r="M6758" s="275"/>
      <c r="N6758" s="275"/>
    </row>
    <row r="6759" spans="13:14" x14ac:dyDescent="0.2">
      <c r="M6759" s="275"/>
      <c r="N6759" s="275"/>
    </row>
    <row r="6760" spans="13:14" x14ac:dyDescent="0.2">
      <c r="M6760" s="275"/>
      <c r="N6760" s="275"/>
    </row>
    <row r="6761" spans="13:14" x14ac:dyDescent="0.2">
      <c r="M6761" s="275"/>
      <c r="N6761" s="275"/>
    </row>
    <row r="6762" spans="13:14" x14ac:dyDescent="0.2">
      <c r="M6762" s="275"/>
      <c r="N6762" s="275"/>
    </row>
    <row r="6763" spans="13:14" x14ac:dyDescent="0.2">
      <c r="M6763" s="275"/>
      <c r="N6763" s="275"/>
    </row>
    <row r="6764" spans="13:14" x14ac:dyDescent="0.2">
      <c r="M6764" s="275"/>
      <c r="N6764" s="275"/>
    </row>
    <row r="6765" spans="13:14" x14ac:dyDescent="0.2">
      <c r="M6765" s="275"/>
      <c r="N6765" s="275"/>
    </row>
    <row r="6766" spans="13:14" x14ac:dyDescent="0.2">
      <c r="M6766" s="275"/>
      <c r="N6766" s="275"/>
    </row>
    <row r="6767" spans="13:14" x14ac:dyDescent="0.2">
      <c r="M6767" s="275"/>
      <c r="N6767" s="275"/>
    </row>
    <row r="6768" spans="13:14" x14ac:dyDescent="0.2">
      <c r="M6768" s="275"/>
      <c r="N6768" s="275"/>
    </row>
    <row r="6769" spans="13:14" x14ac:dyDescent="0.2">
      <c r="M6769" s="275"/>
      <c r="N6769" s="275"/>
    </row>
    <row r="6770" spans="13:14" x14ac:dyDescent="0.2">
      <c r="M6770" s="275"/>
      <c r="N6770" s="275"/>
    </row>
    <row r="6771" spans="13:14" x14ac:dyDescent="0.2">
      <c r="M6771" s="275"/>
      <c r="N6771" s="275"/>
    </row>
    <row r="6772" spans="13:14" x14ac:dyDescent="0.2">
      <c r="M6772" s="275"/>
      <c r="N6772" s="275"/>
    </row>
    <row r="6773" spans="13:14" x14ac:dyDescent="0.2">
      <c r="M6773" s="275"/>
      <c r="N6773" s="275"/>
    </row>
    <row r="6774" spans="13:14" x14ac:dyDescent="0.2">
      <c r="M6774" s="275"/>
      <c r="N6774" s="275"/>
    </row>
    <row r="6775" spans="13:14" x14ac:dyDescent="0.2">
      <c r="M6775" s="275"/>
      <c r="N6775" s="275"/>
    </row>
    <row r="6776" spans="13:14" x14ac:dyDescent="0.2">
      <c r="M6776" s="275"/>
      <c r="N6776" s="275"/>
    </row>
    <row r="6777" spans="13:14" x14ac:dyDescent="0.2">
      <c r="M6777" s="275"/>
      <c r="N6777" s="275"/>
    </row>
    <row r="6778" spans="13:14" x14ac:dyDescent="0.2">
      <c r="M6778" s="275"/>
      <c r="N6778" s="275"/>
    </row>
    <row r="6779" spans="13:14" x14ac:dyDescent="0.2">
      <c r="M6779" s="275"/>
      <c r="N6779" s="275"/>
    </row>
    <row r="6780" spans="13:14" x14ac:dyDescent="0.2">
      <c r="M6780" s="275"/>
      <c r="N6780" s="275"/>
    </row>
    <row r="6781" spans="13:14" x14ac:dyDescent="0.2">
      <c r="M6781" s="275"/>
      <c r="N6781" s="275"/>
    </row>
    <row r="6782" spans="13:14" x14ac:dyDescent="0.2">
      <c r="M6782" s="275"/>
      <c r="N6782" s="275"/>
    </row>
    <row r="6783" spans="13:14" x14ac:dyDescent="0.2">
      <c r="M6783" s="275"/>
      <c r="N6783" s="275"/>
    </row>
    <row r="6784" spans="13:14" x14ac:dyDescent="0.2">
      <c r="M6784" s="275"/>
      <c r="N6784" s="275"/>
    </row>
    <row r="6785" spans="13:14" x14ac:dyDescent="0.2">
      <c r="M6785" s="275"/>
      <c r="N6785" s="275"/>
    </row>
    <row r="6786" spans="13:14" x14ac:dyDescent="0.2">
      <c r="M6786" s="275"/>
      <c r="N6786" s="275"/>
    </row>
    <row r="6787" spans="13:14" x14ac:dyDescent="0.2">
      <c r="M6787" s="275"/>
      <c r="N6787" s="275"/>
    </row>
    <row r="6788" spans="13:14" x14ac:dyDescent="0.2">
      <c r="M6788" s="275"/>
      <c r="N6788" s="275"/>
    </row>
    <row r="6789" spans="13:14" x14ac:dyDescent="0.2">
      <c r="M6789" s="275"/>
      <c r="N6789" s="275"/>
    </row>
    <row r="6790" spans="13:14" x14ac:dyDescent="0.2">
      <c r="M6790" s="275"/>
      <c r="N6790" s="275"/>
    </row>
    <row r="6791" spans="13:14" x14ac:dyDescent="0.2">
      <c r="M6791" s="275"/>
      <c r="N6791" s="275"/>
    </row>
    <row r="6792" spans="13:14" x14ac:dyDescent="0.2">
      <c r="M6792" s="275"/>
      <c r="N6792" s="275"/>
    </row>
    <row r="6793" spans="13:14" x14ac:dyDescent="0.2">
      <c r="M6793" s="275"/>
      <c r="N6793" s="275"/>
    </row>
    <row r="6794" spans="13:14" x14ac:dyDescent="0.2">
      <c r="M6794" s="275"/>
      <c r="N6794" s="275"/>
    </row>
    <row r="6795" spans="13:14" x14ac:dyDescent="0.2">
      <c r="M6795" s="275"/>
      <c r="N6795" s="275"/>
    </row>
    <row r="6796" spans="13:14" x14ac:dyDescent="0.2">
      <c r="M6796" s="275"/>
      <c r="N6796" s="275"/>
    </row>
    <row r="6797" spans="13:14" x14ac:dyDescent="0.2">
      <c r="M6797" s="275"/>
      <c r="N6797" s="275"/>
    </row>
    <row r="6798" spans="13:14" x14ac:dyDescent="0.2">
      <c r="M6798" s="275"/>
      <c r="N6798" s="275"/>
    </row>
    <row r="6799" spans="13:14" x14ac:dyDescent="0.2">
      <c r="M6799" s="275"/>
      <c r="N6799" s="275"/>
    </row>
    <row r="6800" spans="13:14" x14ac:dyDescent="0.2">
      <c r="M6800" s="275"/>
      <c r="N6800" s="275"/>
    </row>
    <row r="6801" spans="13:14" x14ac:dyDescent="0.2">
      <c r="M6801" s="275"/>
      <c r="N6801" s="275"/>
    </row>
    <row r="6802" spans="13:14" x14ac:dyDescent="0.2">
      <c r="M6802" s="275"/>
      <c r="N6802" s="275"/>
    </row>
    <row r="6803" spans="13:14" x14ac:dyDescent="0.2">
      <c r="M6803" s="275"/>
      <c r="N6803" s="275"/>
    </row>
    <row r="6804" spans="13:14" x14ac:dyDescent="0.2">
      <c r="M6804" s="275"/>
      <c r="N6804" s="275"/>
    </row>
    <row r="6805" spans="13:14" x14ac:dyDescent="0.2">
      <c r="M6805" s="275"/>
      <c r="N6805" s="275"/>
    </row>
    <row r="6806" spans="13:14" x14ac:dyDescent="0.2">
      <c r="M6806" s="275"/>
      <c r="N6806" s="275"/>
    </row>
    <row r="6807" spans="13:14" x14ac:dyDescent="0.2">
      <c r="M6807" s="275"/>
      <c r="N6807" s="275"/>
    </row>
    <row r="6808" spans="13:14" x14ac:dyDescent="0.2">
      <c r="M6808" s="275"/>
      <c r="N6808" s="275"/>
    </row>
    <row r="6809" spans="13:14" x14ac:dyDescent="0.2">
      <c r="M6809" s="275"/>
      <c r="N6809" s="275"/>
    </row>
    <row r="6810" spans="13:14" x14ac:dyDescent="0.2">
      <c r="M6810" s="275"/>
      <c r="N6810" s="275"/>
    </row>
    <row r="6811" spans="13:14" x14ac:dyDescent="0.2">
      <c r="M6811" s="275"/>
      <c r="N6811" s="275"/>
    </row>
    <row r="6812" spans="13:14" x14ac:dyDescent="0.2">
      <c r="M6812" s="275"/>
      <c r="N6812" s="275"/>
    </row>
    <row r="6813" spans="13:14" x14ac:dyDescent="0.2">
      <c r="M6813" s="275"/>
      <c r="N6813" s="275"/>
    </row>
    <row r="6814" spans="13:14" x14ac:dyDescent="0.2">
      <c r="M6814" s="275"/>
      <c r="N6814" s="275"/>
    </row>
    <row r="6815" spans="13:14" x14ac:dyDescent="0.2">
      <c r="M6815" s="275"/>
      <c r="N6815" s="275"/>
    </row>
    <row r="6816" spans="13:14" x14ac:dyDescent="0.2">
      <c r="M6816" s="275"/>
      <c r="N6816" s="275"/>
    </row>
    <row r="6817" spans="13:14" x14ac:dyDescent="0.2">
      <c r="M6817" s="275"/>
      <c r="N6817" s="275"/>
    </row>
    <row r="6818" spans="13:14" x14ac:dyDescent="0.2">
      <c r="M6818" s="275"/>
      <c r="N6818" s="275"/>
    </row>
    <row r="6819" spans="13:14" x14ac:dyDescent="0.2">
      <c r="M6819" s="275"/>
      <c r="N6819" s="275"/>
    </row>
    <row r="6820" spans="13:14" x14ac:dyDescent="0.2">
      <c r="M6820" s="275"/>
      <c r="N6820" s="275"/>
    </row>
    <row r="6821" spans="13:14" x14ac:dyDescent="0.2">
      <c r="M6821" s="275"/>
      <c r="N6821" s="275"/>
    </row>
    <row r="6822" spans="13:14" x14ac:dyDescent="0.2">
      <c r="M6822" s="275"/>
      <c r="N6822" s="275"/>
    </row>
    <row r="6823" spans="13:14" x14ac:dyDescent="0.2">
      <c r="M6823" s="275"/>
      <c r="N6823" s="275"/>
    </row>
    <row r="6824" spans="13:14" x14ac:dyDescent="0.2">
      <c r="M6824" s="275"/>
      <c r="N6824" s="275"/>
    </row>
    <row r="6825" spans="13:14" x14ac:dyDescent="0.2">
      <c r="M6825" s="275"/>
      <c r="N6825" s="275"/>
    </row>
    <row r="6826" spans="13:14" x14ac:dyDescent="0.2">
      <c r="M6826" s="275"/>
      <c r="N6826" s="275"/>
    </row>
    <row r="6827" spans="13:14" x14ac:dyDescent="0.2">
      <c r="M6827" s="275"/>
      <c r="N6827" s="275"/>
    </row>
    <row r="6828" spans="13:14" x14ac:dyDescent="0.2">
      <c r="M6828" s="275"/>
      <c r="N6828" s="275"/>
    </row>
    <row r="6829" spans="13:14" x14ac:dyDescent="0.2">
      <c r="M6829" s="275"/>
      <c r="N6829" s="275"/>
    </row>
    <row r="6830" spans="13:14" x14ac:dyDescent="0.2">
      <c r="M6830" s="275"/>
      <c r="N6830" s="275"/>
    </row>
    <row r="6831" spans="13:14" x14ac:dyDescent="0.2">
      <c r="M6831" s="275"/>
      <c r="N6831" s="275"/>
    </row>
    <row r="6832" spans="13:14" x14ac:dyDescent="0.2">
      <c r="M6832" s="275"/>
      <c r="N6832" s="275"/>
    </row>
    <row r="6833" spans="13:14" x14ac:dyDescent="0.2">
      <c r="M6833" s="275"/>
      <c r="N6833" s="275"/>
    </row>
    <row r="6834" spans="13:14" x14ac:dyDescent="0.2">
      <c r="M6834" s="275"/>
      <c r="N6834" s="275"/>
    </row>
    <row r="6835" spans="13:14" x14ac:dyDescent="0.2">
      <c r="M6835" s="275"/>
      <c r="N6835" s="275"/>
    </row>
    <row r="6836" spans="13:14" x14ac:dyDescent="0.2">
      <c r="M6836" s="275"/>
      <c r="N6836" s="275"/>
    </row>
    <row r="6837" spans="13:14" x14ac:dyDescent="0.2">
      <c r="M6837" s="275"/>
      <c r="N6837" s="275"/>
    </row>
    <row r="6838" spans="13:14" x14ac:dyDescent="0.2">
      <c r="M6838" s="275"/>
      <c r="N6838" s="275"/>
    </row>
    <row r="6839" spans="13:14" x14ac:dyDescent="0.2">
      <c r="M6839" s="275"/>
      <c r="N6839" s="275"/>
    </row>
    <row r="6840" spans="13:14" x14ac:dyDescent="0.2">
      <c r="M6840" s="275"/>
      <c r="N6840" s="275"/>
    </row>
    <row r="6841" spans="13:14" x14ac:dyDescent="0.2">
      <c r="M6841" s="275"/>
      <c r="N6841" s="275"/>
    </row>
    <row r="6842" spans="13:14" x14ac:dyDescent="0.2">
      <c r="M6842" s="275"/>
      <c r="N6842" s="275"/>
    </row>
    <row r="6843" spans="13:14" x14ac:dyDescent="0.2">
      <c r="M6843" s="275"/>
      <c r="N6843" s="275"/>
    </row>
    <row r="6844" spans="13:14" x14ac:dyDescent="0.2">
      <c r="M6844" s="275"/>
      <c r="N6844" s="275"/>
    </row>
    <row r="6845" spans="13:14" x14ac:dyDescent="0.2">
      <c r="M6845" s="275"/>
      <c r="N6845" s="275"/>
    </row>
    <row r="6846" spans="13:14" x14ac:dyDescent="0.2">
      <c r="M6846" s="275"/>
      <c r="N6846" s="275"/>
    </row>
    <row r="6847" spans="13:14" x14ac:dyDescent="0.2">
      <c r="M6847" s="275"/>
      <c r="N6847" s="275"/>
    </row>
    <row r="6848" spans="13:14" x14ac:dyDescent="0.2">
      <c r="M6848" s="275"/>
      <c r="N6848" s="275"/>
    </row>
    <row r="6849" spans="13:14" x14ac:dyDescent="0.2">
      <c r="M6849" s="275"/>
      <c r="N6849" s="275"/>
    </row>
    <row r="6850" spans="13:14" x14ac:dyDescent="0.2">
      <c r="M6850" s="275"/>
      <c r="N6850" s="275"/>
    </row>
    <row r="6851" spans="13:14" x14ac:dyDescent="0.2">
      <c r="M6851" s="275"/>
      <c r="N6851" s="275"/>
    </row>
    <row r="6852" spans="13:14" x14ac:dyDescent="0.2">
      <c r="M6852" s="275"/>
      <c r="N6852" s="275"/>
    </row>
    <row r="6853" spans="13:14" x14ac:dyDescent="0.2">
      <c r="M6853" s="275"/>
      <c r="N6853" s="275"/>
    </row>
    <row r="6854" spans="13:14" x14ac:dyDescent="0.2">
      <c r="M6854" s="275"/>
      <c r="N6854" s="275"/>
    </row>
    <row r="6855" spans="13:14" x14ac:dyDescent="0.2">
      <c r="M6855" s="275"/>
      <c r="N6855" s="275"/>
    </row>
    <row r="6856" spans="13:14" x14ac:dyDescent="0.2">
      <c r="M6856" s="275"/>
      <c r="N6856" s="275"/>
    </row>
    <row r="6857" spans="13:14" x14ac:dyDescent="0.2">
      <c r="M6857" s="275"/>
      <c r="N6857" s="275"/>
    </row>
    <row r="6858" spans="13:14" x14ac:dyDescent="0.2">
      <c r="M6858" s="275"/>
      <c r="N6858" s="275"/>
    </row>
    <row r="6859" spans="13:14" x14ac:dyDescent="0.2">
      <c r="M6859" s="275"/>
      <c r="N6859" s="275"/>
    </row>
    <row r="6860" spans="13:14" x14ac:dyDescent="0.2">
      <c r="M6860" s="275"/>
      <c r="N6860" s="275"/>
    </row>
    <row r="6861" spans="13:14" x14ac:dyDescent="0.2">
      <c r="M6861" s="275"/>
      <c r="N6861" s="275"/>
    </row>
    <row r="6862" spans="13:14" x14ac:dyDescent="0.2">
      <c r="M6862" s="275"/>
      <c r="N6862" s="275"/>
    </row>
    <row r="6863" spans="13:14" x14ac:dyDescent="0.2">
      <c r="M6863" s="275"/>
      <c r="N6863" s="275"/>
    </row>
    <row r="6864" spans="13:14" x14ac:dyDescent="0.2">
      <c r="M6864" s="275"/>
      <c r="N6864" s="275"/>
    </row>
    <row r="6865" spans="13:14" x14ac:dyDescent="0.2">
      <c r="M6865" s="275"/>
      <c r="N6865" s="275"/>
    </row>
    <row r="6866" spans="13:14" x14ac:dyDescent="0.2">
      <c r="M6866" s="275"/>
      <c r="N6866" s="275"/>
    </row>
    <row r="6867" spans="13:14" x14ac:dyDescent="0.2">
      <c r="M6867" s="275"/>
      <c r="N6867" s="275"/>
    </row>
    <row r="6868" spans="13:14" x14ac:dyDescent="0.2">
      <c r="M6868" s="275"/>
      <c r="N6868" s="275"/>
    </row>
    <row r="6869" spans="13:14" x14ac:dyDescent="0.2">
      <c r="M6869" s="275"/>
      <c r="N6869" s="275"/>
    </row>
    <row r="6870" spans="13:14" x14ac:dyDescent="0.2">
      <c r="M6870" s="275"/>
      <c r="N6870" s="275"/>
    </row>
    <row r="6871" spans="13:14" x14ac:dyDescent="0.2">
      <c r="M6871" s="275"/>
      <c r="N6871" s="275"/>
    </row>
    <row r="6872" spans="13:14" x14ac:dyDescent="0.2">
      <c r="M6872" s="275"/>
      <c r="N6872" s="275"/>
    </row>
    <row r="6873" spans="13:14" x14ac:dyDescent="0.2">
      <c r="M6873" s="275"/>
      <c r="N6873" s="275"/>
    </row>
    <row r="6874" spans="13:14" x14ac:dyDescent="0.2">
      <c r="M6874" s="275"/>
      <c r="N6874" s="275"/>
    </row>
    <row r="6875" spans="13:14" x14ac:dyDescent="0.2">
      <c r="M6875" s="275"/>
      <c r="N6875" s="275"/>
    </row>
    <row r="6876" spans="13:14" x14ac:dyDescent="0.2">
      <c r="M6876" s="275"/>
      <c r="N6876" s="275"/>
    </row>
    <row r="6877" spans="13:14" x14ac:dyDescent="0.2">
      <c r="M6877" s="275"/>
      <c r="N6877" s="275"/>
    </row>
    <row r="6878" spans="13:14" x14ac:dyDescent="0.2">
      <c r="M6878" s="275"/>
      <c r="N6878" s="275"/>
    </row>
    <row r="6879" spans="13:14" x14ac:dyDescent="0.2">
      <c r="M6879" s="275"/>
      <c r="N6879" s="275"/>
    </row>
    <row r="6880" spans="13:14" x14ac:dyDescent="0.2">
      <c r="M6880" s="275"/>
      <c r="N6880" s="275"/>
    </row>
    <row r="6881" spans="13:14" x14ac:dyDescent="0.2">
      <c r="M6881" s="275"/>
      <c r="N6881" s="275"/>
    </row>
    <row r="6882" spans="13:14" x14ac:dyDescent="0.2">
      <c r="M6882" s="275"/>
      <c r="N6882" s="275"/>
    </row>
    <row r="6883" spans="13:14" x14ac:dyDescent="0.2">
      <c r="M6883" s="275"/>
      <c r="N6883" s="275"/>
    </row>
    <row r="6884" spans="13:14" x14ac:dyDescent="0.2">
      <c r="M6884" s="275"/>
      <c r="N6884" s="275"/>
    </row>
    <row r="6885" spans="13:14" x14ac:dyDescent="0.2">
      <c r="M6885" s="275"/>
      <c r="N6885" s="275"/>
    </row>
    <row r="6886" spans="13:14" x14ac:dyDescent="0.2">
      <c r="M6886" s="275"/>
      <c r="N6886" s="275"/>
    </row>
    <row r="6887" spans="13:14" x14ac:dyDescent="0.2">
      <c r="M6887" s="275"/>
      <c r="N6887" s="275"/>
    </row>
    <row r="6888" spans="13:14" x14ac:dyDescent="0.2">
      <c r="M6888" s="275"/>
      <c r="N6888" s="275"/>
    </row>
    <row r="6889" spans="13:14" x14ac:dyDescent="0.2">
      <c r="M6889" s="275"/>
      <c r="N6889" s="275"/>
    </row>
    <row r="6890" spans="13:14" x14ac:dyDescent="0.2">
      <c r="M6890" s="275"/>
      <c r="N6890" s="275"/>
    </row>
    <row r="6891" spans="13:14" x14ac:dyDescent="0.2">
      <c r="M6891" s="275"/>
      <c r="N6891" s="275"/>
    </row>
    <row r="6892" spans="13:14" x14ac:dyDescent="0.2">
      <c r="M6892" s="275"/>
      <c r="N6892" s="275"/>
    </row>
    <row r="6893" spans="13:14" x14ac:dyDescent="0.2">
      <c r="M6893" s="275"/>
      <c r="N6893" s="275"/>
    </row>
    <row r="6894" spans="13:14" x14ac:dyDescent="0.2">
      <c r="M6894" s="275"/>
      <c r="N6894" s="275"/>
    </row>
    <row r="6895" spans="13:14" x14ac:dyDescent="0.2">
      <c r="M6895" s="275"/>
      <c r="N6895" s="275"/>
    </row>
    <row r="6896" spans="13:14" x14ac:dyDescent="0.2">
      <c r="M6896" s="275"/>
      <c r="N6896" s="275"/>
    </row>
    <row r="6897" spans="13:14" x14ac:dyDescent="0.2">
      <c r="M6897" s="275"/>
      <c r="N6897" s="275"/>
    </row>
    <row r="6898" spans="13:14" x14ac:dyDescent="0.2">
      <c r="M6898" s="275"/>
      <c r="N6898" s="275"/>
    </row>
    <row r="6899" spans="13:14" x14ac:dyDescent="0.2">
      <c r="M6899" s="275"/>
      <c r="N6899" s="275"/>
    </row>
    <row r="6900" spans="13:14" x14ac:dyDescent="0.2">
      <c r="M6900" s="275"/>
      <c r="N6900" s="275"/>
    </row>
    <row r="6901" spans="13:14" x14ac:dyDescent="0.2">
      <c r="M6901" s="275"/>
      <c r="N6901" s="275"/>
    </row>
    <row r="6902" spans="13:14" x14ac:dyDescent="0.2">
      <c r="M6902" s="275"/>
      <c r="N6902" s="275"/>
    </row>
    <row r="6903" spans="13:14" x14ac:dyDescent="0.2">
      <c r="M6903" s="275"/>
      <c r="N6903" s="275"/>
    </row>
    <row r="6904" spans="13:14" x14ac:dyDescent="0.2">
      <c r="M6904" s="275"/>
      <c r="N6904" s="275"/>
    </row>
    <row r="6905" spans="13:14" x14ac:dyDescent="0.2">
      <c r="M6905" s="275"/>
      <c r="N6905" s="275"/>
    </row>
    <row r="6906" spans="13:14" x14ac:dyDescent="0.2">
      <c r="M6906" s="275"/>
      <c r="N6906" s="275"/>
    </row>
    <row r="6907" spans="13:14" x14ac:dyDescent="0.2">
      <c r="M6907" s="275"/>
      <c r="N6907" s="275"/>
    </row>
    <row r="6908" spans="13:14" x14ac:dyDescent="0.2">
      <c r="M6908" s="275"/>
      <c r="N6908" s="275"/>
    </row>
    <row r="6909" spans="13:14" x14ac:dyDescent="0.2">
      <c r="M6909" s="275"/>
      <c r="N6909" s="275"/>
    </row>
    <row r="6910" spans="13:14" x14ac:dyDescent="0.2">
      <c r="M6910" s="275"/>
      <c r="N6910" s="275"/>
    </row>
    <row r="6911" spans="13:14" x14ac:dyDescent="0.2">
      <c r="M6911" s="275"/>
      <c r="N6911" s="275"/>
    </row>
    <row r="6912" spans="13:14" x14ac:dyDescent="0.2">
      <c r="M6912" s="275"/>
      <c r="N6912" s="275"/>
    </row>
    <row r="6913" spans="13:14" x14ac:dyDescent="0.2">
      <c r="M6913" s="275"/>
      <c r="N6913" s="275"/>
    </row>
    <row r="6914" spans="13:14" x14ac:dyDescent="0.2">
      <c r="M6914" s="275"/>
      <c r="N6914" s="275"/>
    </row>
    <row r="6915" spans="13:14" x14ac:dyDescent="0.2">
      <c r="M6915" s="275"/>
      <c r="N6915" s="275"/>
    </row>
    <row r="6916" spans="13:14" x14ac:dyDescent="0.2">
      <c r="M6916" s="275"/>
      <c r="N6916" s="275"/>
    </row>
    <row r="6917" spans="13:14" x14ac:dyDescent="0.2">
      <c r="M6917" s="275"/>
      <c r="N6917" s="275"/>
    </row>
    <row r="6918" spans="13:14" x14ac:dyDescent="0.2">
      <c r="M6918" s="275"/>
      <c r="N6918" s="275"/>
    </row>
    <row r="6919" spans="13:14" x14ac:dyDescent="0.2">
      <c r="M6919" s="275"/>
      <c r="N6919" s="275"/>
    </row>
    <row r="6920" spans="13:14" x14ac:dyDescent="0.2">
      <c r="M6920" s="275"/>
      <c r="N6920" s="275"/>
    </row>
    <row r="6921" spans="13:14" x14ac:dyDescent="0.2">
      <c r="M6921" s="275"/>
      <c r="N6921" s="275"/>
    </row>
    <row r="6922" spans="13:14" x14ac:dyDescent="0.2">
      <c r="M6922" s="275"/>
      <c r="N6922" s="275"/>
    </row>
    <row r="6923" spans="13:14" x14ac:dyDescent="0.2">
      <c r="M6923" s="275"/>
      <c r="N6923" s="275"/>
    </row>
    <row r="6924" spans="13:14" x14ac:dyDescent="0.2">
      <c r="M6924" s="275"/>
      <c r="N6924" s="275"/>
    </row>
    <row r="6925" spans="13:14" x14ac:dyDescent="0.2">
      <c r="M6925" s="275"/>
      <c r="N6925" s="275"/>
    </row>
    <row r="6926" spans="13:14" x14ac:dyDescent="0.2">
      <c r="M6926" s="275"/>
      <c r="N6926" s="275"/>
    </row>
    <row r="6927" spans="13:14" x14ac:dyDescent="0.2">
      <c r="M6927" s="275"/>
      <c r="N6927" s="275"/>
    </row>
    <row r="6928" spans="13:14" x14ac:dyDescent="0.2">
      <c r="M6928" s="275"/>
      <c r="N6928" s="275"/>
    </row>
    <row r="6929" spans="13:14" x14ac:dyDescent="0.2">
      <c r="M6929" s="275"/>
      <c r="N6929" s="275"/>
    </row>
    <row r="6930" spans="13:14" x14ac:dyDescent="0.2">
      <c r="M6930" s="275"/>
      <c r="N6930" s="275"/>
    </row>
    <row r="6931" spans="13:14" x14ac:dyDescent="0.2">
      <c r="M6931" s="275"/>
      <c r="N6931" s="275"/>
    </row>
    <row r="6932" spans="13:14" x14ac:dyDescent="0.2">
      <c r="M6932" s="275"/>
      <c r="N6932" s="275"/>
    </row>
    <row r="6933" spans="13:14" x14ac:dyDescent="0.2">
      <c r="M6933" s="275"/>
      <c r="N6933" s="275"/>
    </row>
    <row r="6934" spans="13:14" x14ac:dyDescent="0.2">
      <c r="M6934" s="275"/>
      <c r="N6934" s="275"/>
    </row>
    <row r="6935" spans="13:14" x14ac:dyDescent="0.2">
      <c r="M6935" s="275"/>
      <c r="N6935" s="275"/>
    </row>
    <row r="6936" spans="13:14" x14ac:dyDescent="0.2">
      <c r="M6936" s="275"/>
      <c r="N6936" s="275"/>
    </row>
    <row r="6937" spans="13:14" x14ac:dyDescent="0.2">
      <c r="M6937" s="275"/>
      <c r="N6937" s="275"/>
    </row>
    <row r="6938" spans="13:14" x14ac:dyDescent="0.2">
      <c r="M6938" s="275"/>
      <c r="N6938" s="275"/>
    </row>
    <row r="6939" spans="13:14" x14ac:dyDescent="0.2">
      <c r="M6939" s="275"/>
      <c r="N6939" s="275"/>
    </row>
    <row r="6940" spans="13:14" x14ac:dyDescent="0.2">
      <c r="M6940" s="275"/>
      <c r="N6940" s="275"/>
    </row>
    <row r="6941" spans="13:14" x14ac:dyDescent="0.2">
      <c r="M6941" s="275"/>
      <c r="N6941" s="275"/>
    </row>
    <row r="6942" spans="13:14" x14ac:dyDescent="0.2">
      <c r="M6942" s="275"/>
      <c r="N6942" s="275"/>
    </row>
    <row r="6943" spans="13:14" x14ac:dyDescent="0.2">
      <c r="M6943" s="275"/>
      <c r="N6943" s="275"/>
    </row>
    <row r="6944" spans="13:14" x14ac:dyDescent="0.2">
      <c r="M6944" s="275"/>
      <c r="N6944" s="275"/>
    </row>
    <row r="6945" spans="13:14" x14ac:dyDescent="0.2">
      <c r="M6945" s="275"/>
      <c r="N6945" s="275"/>
    </row>
    <row r="6946" spans="13:14" x14ac:dyDescent="0.2">
      <c r="M6946" s="275"/>
      <c r="N6946" s="275"/>
    </row>
    <row r="6947" spans="13:14" x14ac:dyDescent="0.2">
      <c r="M6947" s="275"/>
      <c r="N6947" s="275"/>
    </row>
    <row r="6948" spans="13:14" x14ac:dyDescent="0.2">
      <c r="M6948" s="275"/>
      <c r="N6948" s="275"/>
    </row>
    <row r="6949" spans="13:14" x14ac:dyDescent="0.2">
      <c r="M6949" s="275"/>
      <c r="N6949" s="275"/>
    </row>
    <row r="6950" spans="13:14" x14ac:dyDescent="0.2">
      <c r="M6950" s="275"/>
      <c r="N6950" s="275"/>
    </row>
    <row r="6951" spans="13:14" x14ac:dyDescent="0.2">
      <c r="M6951" s="275"/>
      <c r="N6951" s="275"/>
    </row>
    <row r="6952" spans="13:14" x14ac:dyDescent="0.2">
      <c r="M6952" s="275"/>
      <c r="N6952" s="275"/>
    </row>
    <row r="6953" spans="13:14" x14ac:dyDescent="0.2">
      <c r="M6953" s="275"/>
      <c r="N6953" s="275"/>
    </row>
    <row r="6954" spans="13:14" x14ac:dyDescent="0.2">
      <c r="M6954" s="275"/>
      <c r="N6954" s="275"/>
    </row>
    <row r="6955" spans="13:14" x14ac:dyDescent="0.2">
      <c r="M6955" s="275"/>
      <c r="N6955" s="275"/>
    </row>
    <row r="6956" spans="13:14" x14ac:dyDescent="0.2">
      <c r="M6956" s="275"/>
      <c r="N6956" s="275"/>
    </row>
    <row r="6957" spans="13:14" x14ac:dyDescent="0.2">
      <c r="M6957" s="275"/>
      <c r="N6957" s="275"/>
    </row>
    <row r="6958" spans="13:14" x14ac:dyDescent="0.2">
      <c r="M6958" s="275"/>
      <c r="N6958" s="275"/>
    </row>
    <row r="6959" spans="13:14" x14ac:dyDescent="0.2">
      <c r="M6959" s="275"/>
      <c r="N6959" s="275"/>
    </row>
    <row r="6960" spans="13:14" x14ac:dyDescent="0.2">
      <c r="M6960" s="275"/>
      <c r="N6960" s="275"/>
    </row>
    <row r="6961" spans="13:14" x14ac:dyDescent="0.2">
      <c r="M6961" s="275"/>
      <c r="N6961" s="275"/>
    </row>
    <row r="6962" spans="13:14" x14ac:dyDescent="0.2">
      <c r="M6962" s="275"/>
      <c r="N6962" s="275"/>
    </row>
    <row r="6963" spans="13:14" x14ac:dyDescent="0.2">
      <c r="M6963" s="275"/>
      <c r="N6963" s="275"/>
    </row>
    <row r="6964" spans="13:14" x14ac:dyDescent="0.2">
      <c r="M6964" s="275"/>
      <c r="N6964" s="275"/>
    </row>
    <row r="6965" spans="13:14" x14ac:dyDescent="0.2">
      <c r="M6965" s="275"/>
      <c r="N6965" s="275"/>
    </row>
    <row r="6966" spans="13:14" x14ac:dyDescent="0.2">
      <c r="M6966" s="275"/>
      <c r="N6966" s="275"/>
    </row>
    <row r="6967" spans="13:14" x14ac:dyDescent="0.2">
      <c r="M6967" s="275"/>
      <c r="N6967" s="275"/>
    </row>
    <row r="6968" spans="13:14" x14ac:dyDescent="0.2">
      <c r="M6968" s="275"/>
      <c r="N6968" s="275"/>
    </row>
    <row r="6969" spans="13:14" x14ac:dyDescent="0.2">
      <c r="M6969" s="275"/>
      <c r="N6969" s="275"/>
    </row>
    <row r="6970" spans="13:14" x14ac:dyDescent="0.2">
      <c r="M6970" s="275"/>
      <c r="N6970" s="275"/>
    </row>
    <row r="6971" spans="13:14" x14ac:dyDescent="0.2">
      <c r="M6971" s="275"/>
      <c r="N6971" s="275"/>
    </row>
    <row r="6972" spans="13:14" x14ac:dyDescent="0.2">
      <c r="M6972" s="275"/>
      <c r="N6972" s="275"/>
    </row>
    <row r="6973" spans="13:14" x14ac:dyDescent="0.2">
      <c r="M6973" s="275"/>
      <c r="N6973" s="275"/>
    </row>
    <row r="6974" spans="13:14" x14ac:dyDescent="0.2">
      <c r="M6974" s="275"/>
      <c r="N6974" s="275"/>
    </row>
    <row r="6975" spans="13:14" x14ac:dyDescent="0.2">
      <c r="M6975" s="275"/>
      <c r="N6975" s="275"/>
    </row>
    <row r="6976" spans="13:14" x14ac:dyDescent="0.2">
      <c r="M6976" s="275"/>
      <c r="N6976" s="275"/>
    </row>
    <row r="6977" spans="13:14" x14ac:dyDescent="0.2">
      <c r="M6977" s="275"/>
      <c r="N6977" s="275"/>
    </row>
    <row r="6978" spans="13:14" x14ac:dyDescent="0.2">
      <c r="M6978" s="275"/>
      <c r="N6978" s="275"/>
    </row>
    <row r="6979" spans="13:14" x14ac:dyDescent="0.2">
      <c r="M6979" s="275"/>
      <c r="N6979" s="275"/>
    </row>
    <row r="6980" spans="13:14" x14ac:dyDescent="0.2">
      <c r="M6980" s="275"/>
      <c r="N6980" s="275"/>
    </row>
    <row r="6981" spans="13:14" x14ac:dyDescent="0.2">
      <c r="M6981" s="275"/>
      <c r="N6981" s="275"/>
    </row>
    <row r="6982" spans="13:14" x14ac:dyDescent="0.2">
      <c r="M6982" s="275"/>
      <c r="N6982" s="275"/>
    </row>
    <row r="6983" spans="13:14" x14ac:dyDescent="0.2">
      <c r="M6983" s="275"/>
      <c r="N6983" s="275"/>
    </row>
    <row r="6984" spans="13:14" x14ac:dyDescent="0.2">
      <c r="M6984" s="275"/>
      <c r="N6984" s="275"/>
    </row>
    <row r="6985" spans="13:14" x14ac:dyDescent="0.2">
      <c r="M6985" s="275"/>
      <c r="N6985" s="275"/>
    </row>
    <row r="6986" spans="13:14" x14ac:dyDescent="0.2">
      <c r="M6986" s="275"/>
      <c r="N6986" s="275"/>
    </row>
    <row r="6987" spans="13:14" x14ac:dyDescent="0.2">
      <c r="M6987" s="275"/>
      <c r="N6987" s="275"/>
    </row>
    <row r="6988" spans="13:14" x14ac:dyDescent="0.2">
      <c r="M6988" s="275"/>
      <c r="N6988" s="275"/>
    </row>
    <row r="6989" spans="13:14" x14ac:dyDescent="0.2">
      <c r="M6989" s="275"/>
      <c r="N6989" s="275"/>
    </row>
    <row r="6990" spans="13:14" x14ac:dyDescent="0.2">
      <c r="M6990" s="275"/>
      <c r="N6990" s="275"/>
    </row>
    <row r="6991" spans="13:14" x14ac:dyDescent="0.2">
      <c r="M6991" s="275"/>
      <c r="N6991" s="275"/>
    </row>
    <row r="6992" spans="13:14" x14ac:dyDescent="0.2">
      <c r="M6992" s="275"/>
      <c r="N6992" s="275"/>
    </row>
    <row r="6993" spans="13:14" x14ac:dyDescent="0.2">
      <c r="M6993" s="275"/>
      <c r="N6993" s="275"/>
    </row>
    <row r="6994" spans="13:14" x14ac:dyDescent="0.2">
      <c r="M6994" s="275"/>
      <c r="N6994" s="275"/>
    </row>
    <row r="6995" spans="13:14" x14ac:dyDescent="0.2">
      <c r="M6995" s="275"/>
      <c r="N6995" s="275"/>
    </row>
    <row r="6996" spans="13:14" x14ac:dyDescent="0.2">
      <c r="M6996" s="275"/>
      <c r="N6996" s="275"/>
    </row>
    <row r="6997" spans="13:14" x14ac:dyDescent="0.2">
      <c r="M6997" s="275"/>
      <c r="N6997" s="275"/>
    </row>
    <row r="6998" spans="13:14" x14ac:dyDescent="0.2">
      <c r="M6998" s="275"/>
      <c r="N6998" s="275"/>
    </row>
    <row r="6999" spans="13:14" x14ac:dyDescent="0.2">
      <c r="M6999" s="275"/>
      <c r="N6999" s="275"/>
    </row>
    <row r="7000" spans="13:14" x14ac:dyDescent="0.2">
      <c r="M7000" s="275"/>
      <c r="N7000" s="275"/>
    </row>
    <row r="7001" spans="13:14" x14ac:dyDescent="0.2">
      <c r="M7001" s="275"/>
      <c r="N7001" s="275"/>
    </row>
    <row r="7002" spans="13:14" x14ac:dyDescent="0.2">
      <c r="M7002" s="275"/>
      <c r="N7002" s="275"/>
    </row>
    <row r="7003" spans="13:14" x14ac:dyDescent="0.2">
      <c r="M7003" s="275"/>
      <c r="N7003" s="275"/>
    </row>
    <row r="7004" spans="13:14" x14ac:dyDescent="0.2">
      <c r="M7004" s="275"/>
      <c r="N7004" s="275"/>
    </row>
    <row r="7005" spans="13:14" x14ac:dyDescent="0.2">
      <c r="M7005" s="275"/>
      <c r="N7005" s="275"/>
    </row>
    <row r="7006" spans="13:14" x14ac:dyDescent="0.2">
      <c r="M7006" s="275"/>
      <c r="N7006" s="275"/>
    </row>
    <row r="7007" spans="13:14" x14ac:dyDescent="0.2">
      <c r="M7007" s="275"/>
      <c r="N7007" s="275"/>
    </row>
    <row r="7008" spans="13:14" x14ac:dyDescent="0.2">
      <c r="M7008" s="275"/>
      <c r="N7008" s="275"/>
    </row>
    <row r="7009" spans="13:14" x14ac:dyDescent="0.2">
      <c r="M7009" s="275"/>
      <c r="N7009" s="275"/>
    </row>
    <row r="7010" spans="13:14" x14ac:dyDescent="0.2">
      <c r="M7010" s="275"/>
      <c r="N7010" s="275"/>
    </row>
    <row r="7011" spans="13:14" x14ac:dyDescent="0.2">
      <c r="M7011" s="275"/>
      <c r="N7011" s="275"/>
    </row>
    <row r="7012" spans="13:14" x14ac:dyDescent="0.2">
      <c r="M7012" s="275"/>
      <c r="N7012" s="275"/>
    </row>
    <row r="7013" spans="13:14" x14ac:dyDescent="0.2">
      <c r="M7013" s="275"/>
      <c r="N7013" s="275"/>
    </row>
    <row r="7014" spans="13:14" x14ac:dyDescent="0.2">
      <c r="M7014" s="275"/>
      <c r="N7014" s="275"/>
    </row>
    <row r="7015" spans="13:14" x14ac:dyDescent="0.2">
      <c r="M7015" s="275"/>
      <c r="N7015" s="275"/>
    </row>
    <row r="7016" spans="13:14" x14ac:dyDescent="0.2">
      <c r="M7016" s="275"/>
      <c r="N7016" s="275"/>
    </row>
    <row r="7017" spans="13:14" x14ac:dyDescent="0.2">
      <c r="M7017" s="275"/>
      <c r="N7017" s="275"/>
    </row>
    <row r="7018" spans="13:14" x14ac:dyDescent="0.2">
      <c r="M7018" s="275"/>
      <c r="N7018" s="275"/>
    </row>
    <row r="7019" spans="13:14" x14ac:dyDescent="0.2">
      <c r="M7019" s="275"/>
      <c r="N7019" s="275"/>
    </row>
    <row r="7020" spans="13:14" x14ac:dyDescent="0.2">
      <c r="M7020" s="275"/>
      <c r="N7020" s="275"/>
    </row>
    <row r="7021" spans="13:14" x14ac:dyDescent="0.2">
      <c r="M7021" s="275"/>
      <c r="N7021" s="275"/>
    </row>
    <row r="7022" spans="13:14" x14ac:dyDescent="0.2">
      <c r="M7022" s="275"/>
      <c r="N7022" s="275"/>
    </row>
    <row r="7023" spans="13:14" x14ac:dyDescent="0.2">
      <c r="M7023" s="275"/>
      <c r="N7023" s="275"/>
    </row>
    <row r="7024" spans="13:14" x14ac:dyDescent="0.2">
      <c r="M7024" s="275"/>
      <c r="N7024" s="275"/>
    </row>
    <row r="7025" spans="13:14" x14ac:dyDescent="0.2">
      <c r="M7025" s="275"/>
      <c r="N7025" s="275"/>
    </row>
    <row r="7026" spans="13:14" x14ac:dyDescent="0.2">
      <c r="M7026" s="275"/>
      <c r="N7026" s="275"/>
    </row>
    <row r="7027" spans="13:14" x14ac:dyDescent="0.2">
      <c r="M7027" s="275"/>
      <c r="N7027" s="275"/>
    </row>
    <row r="7028" spans="13:14" x14ac:dyDescent="0.2">
      <c r="M7028" s="275"/>
      <c r="N7028" s="275"/>
    </row>
    <row r="7029" spans="13:14" x14ac:dyDescent="0.2">
      <c r="M7029" s="275"/>
      <c r="N7029" s="275"/>
    </row>
    <row r="7030" spans="13:14" x14ac:dyDescent="0.2">
      <c r="M7030" s="275"/>
      <c r="N7030" s="275"/>
    </row>
    <row r="7031" spans="13:14" x14ac:dyDescent="0.2">
      <c r="M7031" s="275"/>
      <c r="N7031" s="275"/>
    </row>
    <row r="7032" spans="13:14" x14ac:dyDescent="0.2">
      <c r="M7032" s="275"/>
      <c r="N7032" s="275"/>
    </row>
    <row r="7033" spans="13:14" x14ac:dyDescent="0.2">
      <c r="M7033" s="275"/>
      <c r="N7033" s="275"/>
    </row>
    <row r="7034" spans="13:14" x14ac:dyDescent="0.2">
      <c r="M7034" s="275"/>
      <c r="N7034" s="275"/>
    </row>
    <row r="7035" spans="13:14" x14ac:dyDescent="0.2">
      <c r="M7035" s="275"/>
      <c r="N7035" s="275"/>
    </row>
    <row r="7036" spans="13:14" x14ac:dyDescent="0.2">
      <c r="M7036" s="275"/>
      <c r="N7036" s="275"/>
    </row>
    <row r="7037" spans="13:14" x14ac:dyDescent="0.2">
      <c r="M7037" s="275"/>
      <c r="N7037" s="275"/>
    </row>
    <row r="7038" spans="13:14" x14ac:dyDescent="0.2">
      <c r="M7038" s="275"/>
      <c r="N7038" s="275"/>
    </row>
    <row r="7039" spans="13:14" x14ac:dyDescent="0.2">
      <c r="M7039" s="275"/>
      <c r="N7039" s="275"/>
    </row>
    <row r="7040" spans="13:14" x14ac:dyDescent="0.2">
      <c r="M7040" s="275"/>
      <c r="N7040" s="275"/>
    </row>
    <row r="7041" spans="13:14" x14ac:dyDescent="0.2">
      <c r="M7041" s="275"/>
      <c r="N7041" s="275"/>
    </row>
    <row r="7042" spans="13:14" x14ac:dyDescent="0.2">
      <c r="M7042" s="275"/>
      <c r="N7042" s="275"/>
    </row>
    <row r="7043" spans="13:14" x14ac:dyDescent="0.2">
      <c r="M7043" s="275"/>
      <c r="N7043" s="275"/>
    </row>
    <row r="7044" spans="13:14" x14ac:dyDescent="0.2">
      <c r="M7044" s="275"/>
      <c r="N7044" s="275"/>
    </row>
    <row r="7045" spans="13:14" x14ac:dyDescent="0.2">
      <c r="M7045" s="275"/>
      <c r="N7045" s="275"/>
    </row>
    <row r="7046" spans="13:14" x14ac:dyDescent="0.2">
      <c r="M7046" s="275"/>
      <c r="N7046" s="275"/>
    </row>
    <row r="7047" spans="13:14" x14ac:dyDescent="0.2">
      <c r="M7047" s="275"/>
      <c r="N7047" s="275"/>
    </row>
    <row r="7048" spans="13:14" x14ac:dyDescent="0.2">
      <c r="M7048" s="275"/>
      <c r="N7048" s="275"/>
    </row>
    <row r="7049" spans="13:14" x14ac:dyDescent="0.2">
      <c r="M7049" s="275"/>
      <c r="N7049" s="275"/>
    </row>
    <row r="7050" spans="13:14" x14ac:dyDescent="0.2">
      <c r="M7050" s="275"/>
      <c r="N7050" s="275"/>
    </row>
    <row r="7051" spans="13:14" x14ac:dyDescent="0.2">
      <c r="M7051" s="275"/>
      <c r="N7051" s="275"/>
    </row>
    <row r="7052" spans="13:14" x14ac:dyDescent="0.2">
      <c r="M7052" s="275"/>
      <c r="N7052" s="275"/>
    </row>
    <row r="7053" spans="13:14" x14ac:dyDescent="0.2">
      <c r="M7053" s="275"/>
      <c r="N7053" s="275"/>
    </row>
    <row r="7054" spans="13:14" x14ac:dyDescent="0.2">
      <c r="M7054" s="275"/>
      <c r="N7054" s="275"/>
    </row>
    <row r="7055" spans="13:14" x14ac:dyDescent="0.2">
      <c r="M7055" s="275"/>
      <c r="N7055" s="275"/>
    </row>
    <row r="7056" spans="13:14" x14ac:dyDescent="0.2">
      <c r="M7056" s="275"/>
      <c r="N7056" s="275"/>
    </row>
    <row r="7057" spans="13:14" x14ac:dyDescent="0.2">
      <c r="M7057" s="275"/>
      <c r="N7057" s="275"/>
    </row>
    <row r="7058" spans="13:14" x14ac:dyDescent="0.2">
      <c r="M7058" s="275"/>
      <c r="N7058" s="275"/>
    </row>
    <row r="7059" spans="13:14" x14ac:dyDescent="0.2">
      <c r="M7059" s="275"/>
      <c r="N7059" s="275"/>
    </row>
    <row r="7060" spans="13:14" x14ac:dyDescent="0.2">
      <c r="M7060" s="275"/>
      <c r="N7060" s="275"/>
    </row>
    <row r="7061" spans="13:14" x14ac:dyDescent="0.2">
      <c r="M7061" s="275"/>
      <c r="N7061" s="275"/>
    </row>
    <row r="7062" spans="13:14" x14ac:dyDescent="0.2">
      <c r="M7062" s="275"/>
      <c r="N7062" s="275"/>
    </row>
    <row r="7063" spans="13:14" x14ac:dyDescent="0.2">
      <c r="M7063" s="275"/>
      <c r="N7063" s="275"/>
    </row>
    <row r="7064" spans="13:14" x14ac:dyDescent="0.2">
      <c r="M7064" s="275"/>
      <c r="N7064" s="275"/>
    </row>
    <row r="7065" spans="13:14" x14ac:dyDescent="0.2">
      <c r="M7065" s="275"/>
      <c r="N7065" s="275"/>
    </row>
    <row r="7066" spans="13:14" x14ac:dyDescent="0.2">
      <c r="M7066" s="275"/>
      <c r="N7066" s="275"/>
    </row>
    <row r="7067" spans="13:14" x14ac:dyDescent="0.2">
      <c r="M7067" s="275"/>
      <c r="N7067" s="275"/>
    </row>
    <row r="7068" spans="13:14" x14ac:dyDescent="0.2">
      <c r="M7068" s="275"/>
      <c r="N7068" s="275"/>
    </row>
    <row r="7069" spans="13:14" x14ac:dyDescent="0.2">
      <c r="M7069" s="275"/>
      <c r="N7069" s="275"/>
    </row>
    <row r="7070" spans="13:14" x14ac:dyDescent="0.2">
      <c r="M7070" s="275"/>
      <c r="N7070" s="275"/>
    </row>
    <row r="7071" spans="13:14" x14ac:dyDescent="0.2">
      <c r="M7071" s="275"/>
      <c r="N7071" s="275"/>
    </row>
    <row r="7072" spans="13:14" x14ac:dyDescent="0.2">
      <c r="M7072" s="275"/>
      <c r="N7072" s="275"/>
    </row>
    <row r="7073" spans="13:14" x14ac:dyDescent="0.2">
      <c r="M7073" s="275"/>
      <c r="N7073" s="275"/>
    </row>
    <row r="7074" spans="13:14" x14ac:dyDescent="0.2">
      <c r="M7074" s="275"/>
      <c r="N7074" s="275"/>
    </row>
    <row r="7075" spans="13:14" x14ac:dyDescent="0.2">
      <c r="M7075" s="275"/>
      <c r="N7075" s="275"/>
    </row>
    <row r="7076" spans="13:14" x14ac:dyDescent="0.2">
      <c r="M7076" s="275"/>
      <c r="N7076" s="275"/>
    </row>
    <row r="7077" spans="13:14" x14ac:dyDescent="0.2">
      <c r="M7077" s="275"/>
      <c r="N7077" s="275"/>
    </row>
    <row r="7078" spans="13:14" x14ac:dyDescent="0.2">
      <c r="M7078" s="275"/>
      <c r="N7078" s="275"/>
    </row>
    <row r="7079" spans="13:14" x14ac:dyDescent="0.2">
      <c r="M7079" s="275"/>
      <c r="N7079" s="275"/>
    </row>
    <row r="7080" spans="13:14" x14ac:dyDescent="0.2">
      <c r="M7080" s="275"/>
      <c r="N7080" s="275"/>
    </row>
    <row r="7081" spans="13:14" x14ac:dyDescent="0.2">
      <c r="M7081" s="275"/>
      <c r="N7081" s="275"/>
    </row>
    <row r="7082" spans="13:14" x14ac:dyDescent="0.2">
      <c r="M7082" s="275"/>
      <c r="N7082" s="275"/>
    </row>
    <row r="7083" spans="13:14" x14ac:dyDescent="0.2">
      <c r="M7083" s="275"/>
      <c r="N7083" s="275"/>
    </row>
    <row r="7084" spans="13:14" x14ac:dyDescent="0.2">
      <c r="M7084" s="275"/>
      <c r="N7084" s="275"/>
    </row>
    <row r="7085" spans="13:14" x14ac:dyDescent="0.2">
      <c r="M7085" s="275"/>
      <c r="N7085" s="275"/>
    </row>
    <row r="7086" spans="13:14" x14ac:dyDescent="0.2">
      <c r="M7086" s="275"/>
      <c r="N7086" s="275"/>
    </row>
    <row r="7087" spans="13:14" x14ac:dyDescent="0.2">
      <c r="M7087" s="275"/>
      <c r="N7087" s="275"/>
    </row>
    <row r="7088" spans="13:14" x14ac:dyDescent="0.2">
      <c r="M7088" s="275"/>
      <c r="N7088" s="275"/>
    </row>
    <row r="7089" spans="13:14" x14ac:dyDescent="0.2">
      <c r="M7089" s="275"/>
      <c r="N7089" s="275"/>
    </row>
    <row r="7090" spans="13:14" x14ac:dyDescent="0.2">
      <c r="M7090" s="275"/>
      <c r="N7090" s="275"/>
    </row>
    <row r="7091" spans="13:14" x14ac:dyDescent="0.2">
      <c r="M7091" s="275"/>
      <c r="N7091" s="275"/>
    </row>
    <row r="7092" spans="13:14" x14ac:dyDescent="0.2">
      <c r="M7092" s="275"/>
      <c r="N7092" s="275"/>
    </row>
    <row r="7093" spans="13:14" x14ac:dyDescent="0.2">
      <c r="M7093" s="275"/>
      <c r="N7093" s="275"/>
    </row>
    <row r="7094" spans="13:14" x14ac:dyDescent="0.2">
      <c r="M7094" s="275"/>
      <c r="N7094" s="275"/>
    </row>
    <row r="7095" spans="13:14" x14ac:dyDescent="0.2">
      <c r="M7095" s="275"/>
      <c r="N7095" s="275"/>
    </row>
    <row r="7096" spans="13:14" x14ac:dyDescent="0.2">
      <c r="M7096" s="275"/>
      <c r="N7096" s="275"/>
    </row>
    <row r="7097" spans="13:14" x14ac:dyDescent="0.2">
      <c r="M7097" s="275"/>
      <c r="N7097" s="275"/>
    </row>
    <row r="7098" spans="13:14" x14ac:dyDescent="0.2">
      <c r="M7098" s="275"/>
      <c r="N7098" s="275"/>
    </row>
    <row r="7099" spans="13:14" x14ac:dyDescent="0.2">
      <c r="M7099" s="275"/>
      <c r="N7099" s="275"/>
    </row>
    <row r="7100" spans="13:14" x14ac:dyDescent="0.2">
      <c r="M7100" s="275"/>
      <c r="N7100" s="275"/>
    </row>
    <row r="7101" spans="13:14" x14ac:dyDescent="0.2">
      <c r="M7101" s="275"/>
      <c r="N7101" s="275"/>
    </row>
    <row r="7102" spans="13:14" x14ac:dyDescent="0.2">
      <c r="M7102" s="275"/>
      <c r="N7102" s="275"/>
    </row>
    <row r="7103" spans="13:14" x14ac:dyDescent="0.2">
      <c r="M7103" s="275"/>
      <c r="N7103" s="275"/>
    </row>
    <row r="7104" spans="13:14" x14ac:dyDescent="0.2">
      <c r="M7104" s="275"/>
      <c r="N7104" s="275"/>
    </row>
    <row r="7105" spans="13:14" x14ac:dyDescent="0.2">
      <c r="M7105" s="275"/>
      <c r="N7105" s="275"/>
    </row>
    <row r="7106" spans="13:14" x14ac:dyDescent="0.2">
      <c r="M7106" s="275"/>
      <c r="N7106" s="275"/>
    </row>
    <row r="7107" spans="13:14" x14ac:dyDescent="0.2">
      <c r="M7107" s="275"/>
      <c r="N7107" s="275"/>
    </row>
    <row r="7108" spans="13:14" x14ac:dyDescent="0.2">
      <c r="M7108" s="275"/>
      <c r="N7108" s="275"/>
    </row>
    <row r="7109" spans="13:14" x14ac:dyDescent="0.2">
      <c r="M7109" s="275"/>
      <c r="N7109" s="275"/>
    </row>
    <row r="7110" spans="13:14" x14ac:dyDescent="0.2">
      <c r="M7110" s="275"/>
      <c r="N7110" s="275"/>
    </row>
    <row r="7111" spans="13:14" x14ac:dyDescent="0.2">
      <c r="M7111" s="275"/>
      <c r="N7111" s="275"/>
    </row>
    <row r="7112" spans="13:14" x14ac:dyDescent="0.2">
      <c r="M7112" s="275"/>
      <c r="N7112" s="275"/>
    </row>
    <row r="7113" spans="13:14" x14ac:dyDescent="0.2">
      <c r="M7113" s="275"/>
      <c r="N7113" s="275"/>
    </row>
    <row r="7114" spans="13:14" x14ac:dyDescent="0.2">
      <c r="M7114" s="275"/>
      <c r="N7114" s="275"/>
    </row>
    <row r="7115" spans="13:14" x14ac:dyDescent="0.2">
      <c r="M7115" s="275"/>
      <c r="N7115" s="275"/>
    </row>
    <row r="7116" spans="13:14" x14ac:dyDescent="0.2">
      <c r="M7116" s="275"/>
      <c r="N7116" s="275"/>
    </row>
    <row r="7117" spans="13:14" x14ac:dyDescent="0.2">
      <c r="M7117" s="275"/>
      <c r="N7117" s="275"/>
    </row>
    <row r="7118" spans="13:14" x14ac:dyDescent="0.2">
      <c r="M7118" s="275"/>
      <c r="N7118" s="275"/>
    </row>
    <row r="7119" spans="13:14" x14ac:dyDescent="0.2">
      <c r="M7119" s="275"/>
      <c r="N7119" s="275"/>
    </row>
    <row r="7120" spans="13:14" x14ac:dyDescent="0.2">
      <c r="M7120" s="275"/>
      <c r="N7120" s="275"/>
    </row>
    <row r="7121" spans="13:14" x14ac:dyDescent="0.2">
      <c r="M7121" s="275"/>
      <c r="N7121" s="275"/>
    </row>
    <row r="7122" spans="13:14" x14ac:dyDescent="0.2">
      <c r="M7122" s="275"/>
      <c r="N7122" s="275"/>
    </row>
    <row r="7123" spans="13:14" x14ac:dyDescent="0.2">
      <c r="M7123" s="275"/>
      <c r="N7123" s="275"/>
    </row>
    <row r="7124" spans="13:14" x14ac:dyDescent="0.2">
      <c r="M7124" s="275"/>
      <c r="N7124" s="275"/>
    </row>
    <row r="7125" spans="13:14" x14ac:dyDescent="0.2">
      <c r="M7125" s="275"/>
      <c r="N7125" s="275"/>
    </row>
    <row r="7126" spans="13:14" x14ac:dyDescent="0.2">
      <c r="M7126" s="275"/>
      <c r="N7126" s="275"/>
    </row>
    <row r="7127" spans="13:14" x14ac:dyDescent="0.2">
      <c r="M7127" s="275"/>
      <c r="N7127" s="275"/>
    </row>
    <row r="7128" spans="13:14" x14ac:dyDescent="0.2">
      <c r="M7128" s="275"/>
      <c r="N7128" s="275"/>
    </row>
    <row r="7129" spans="13:14" x14ac:dyDescent="0.2">
      <c r="M7129" s="275"/>
      <c r="N7129" s="275"/>
    </row>
    <row r="7130" spans="13:14" x14ac:dyDescent="0.2">
      <c r="M7130" s="275"/>
      <c r="N7130" s="275"/>
    </row>
    <row r="7131" spans="13:14" x14ac:dyDescent="0.2">
      <c r="M7131" s="275"/>
      <c r="N7131" s="275"/>
    </row>
    <row r="7132" spans="13:14" x14ac:dyDescent="0.2">
      <c r="M7132" s="275"/>
      <c r="N7132" s="275"/>
    </row>
    <row r="7133" spans="13:14" x14ac:dyDescent="0.2">
      <c r="M7133" s="275"/>
      <c r="N7133" s="275"/>
    </row>
    <row r="7134" spans="13:14" x14ac:dyDescent="0.2">
      <c r="M7134" s="275"/>
      <c r="N7134" s="275"/>
    </row>
    <row r="7135" spans="13:14" x14ac:dyDescent="0.2">
      <c r="M7135" s="275"/>
      <c r="N7135" s="275"/>
    </row>
    <row r="7136" spans="13:14" x14ac:dyDescent="0.2">
      <c r="M7136" s="275"/>
      <c r="N7136" s="275"/>
    </row>
    <row r="7137" spans="13:14" x14ac:dyDescent="0.2">
      <c r="M7137" s="275"/>
      <c r="N7137" s="275"/>
    </row>
    <row r="7138" spans="13:14" x14ac:dyDescent="0.2">
      <c r="M7138" s="275"/>
      <c r="N7138" s="275"/>
    </row>
    <row r="7139" spans="13:14" x14ac:dyDescent="0.2">
      <c r="M7139" s="275"/>
      <c r="N7139" s="275"/>
    </row>
    <row r="7140" spans="13:14" x14ac:dyDescent="0.2">
      <c r="M7140" s="275"/>
      <c r="N7140" s="275"/>
    </row>
    <row r="7141" spans="13:14" x14ac:dyDescent="0.2">
      <c r="M7141" s="275"/>
      <c r="N7141" s="275"/>
    </row>
    <row r="7142" spans="13:14" x14ac:dyDescent="0.2">
      <c r="M7142" s="275"/>
      <c r="N7142" s="275"/>
    </row>
    <row r="7143" spans="13:14" x14ac:dyDescent="0.2">
      <c r="M7143" s="275"/>
      <c r="N7143" s="275"/>
    </row>
    <row r="7144" spans="13:14" x14ac:dyDescent="0.2">
      <c r="M7144" s="275"/>
      <c r="N7144" s="275"/>
    </row>
    <row r="7145" spans="13:14" x14ac:dyDescent="0.2">
      <c r="M7145" s="275"/>
      <c r="N7145" s="275"/>
    </row>
    <row r="7146" spans="13:14" x14ac:dyDescent="0.2">
      <c r="M7146" s="275"/>
      <c r="N7146" s="275"/>
    </row>
    <row r="7147" spans="13:14" x14ac:dyDescent="0.2">
      <c r="M7147" s="275"/>
      <c r="N7147" s="275"/>
    </row>
    <row r="7148" spans="13:14" x14ac:dyDescent="0.2">
      <c r="M7148" s="275"/>
      <c r="N7148" s="275"/>
    </row>
    <row r="7149" spans="13:14" x14ac:dyDescent="0.2">
      <c r="M7149" s="275"/>
      <c r="N7149" s="275"/>
    </row>
    <row r="7150" spans="13:14" x14ac:dyDescent="0.2">
      <c r="M7150" s="275"/>
      <c r="N7150" s="275"/>
    </row>
    <row r="7151" spans="13:14" x14ac:dyDescent="0.2">
      <c r="M7151" s="275"/>
      <c r="N7151" s="275"/>
    </row>
    <row r="7152" spans="13:14" x14ac:dyDescent="0.2">
      <c r="M7152" s="275"/>
      <c r="N7152" s="275"/>
    </row>
    <row r="7153" spans="13:14" x14ac:dyDescent="0.2">
      <c r="M7153" s="275"/>
      <c r="N7153" s="275"/>
    </row>
    <row r="7154" spans="13:14" x14ac:dyDescent="0.2">
      <c r="M7154" s="275"/>
      <c r="N7154" s="275"/>
    </row>
    <row r="7155" spans="13:14" x14ac:dyDescent="0.2">
      <c r="M7155" s="275"/>
      <c r="N7155" s="275"/>
    </row>
    <row r="7156" spans="13:14" x14ac:dyDescent="0.2">
      <c r="M7156" s="275"/>
      <c r="N7156" s="275"/>
    </row>
    <row r="7157" spans="13:14" x14ac:dyDescent="0.2">
      <c r="M7157" s="275"/>
      <c r="N7157" s="275"/>
    </row>
    <row r="7158" spans="13:14" x14ac:dyDescent="0.2">
      <c r="M7158" s="275"/>
      <c r="N7158" s="275"/>
    </row>
    <row r="7159" spans="13:14" x14ac:dyDescent="0.2">
      <c r="M7159" s="275"/>
      <c r="N7159" s="275"/>
    </row>
    <row r="7160" spans="13:14" x14ac:dyDescent="0.2">
      <c r="M7160" s="275"/>
      <c r="N7160" s="275"/>
    </row>
    <row r="7161" spans="13:14" x14ac:dyDescent="0.2">
      <c r="M7161" s="275"/>
      <c r="N7161" s="275"/>
    </row>
    <row r="7162" spans="13:14" x14ac:dyDescent="0.2">
      <c r="M7162" s="275"/>
      <c r="N7162" s="275"/>
    </row>
    <row r="7163" spans="13:14" x14ac:dyDescent="0.2">
      <c r="M7163" s="275"/>
      <c r="N7163" s="275"/>
    </row>
    <row r="7164" spans="13:14" x14ac:dyDescent="0.2">
      <c r="M7164" s="275"/>
      <c r="N7164" s="275"/>
    </row>
    <row r="7165" spans="13:14" x14ac:dyDescent="0.2">
      <c r="M7165" s="275"/>
      <c r="N7165" s="275"/>
    </row>
    <row r="7166" spans="13:14" x14ac:dyDescent="0.2">
      <c r="M7166" s="275"/>
      <c r="N7166" s="275"/>
    </row>
    <row r="7167" spans="13:14" x14ac:dyDescent="0.2">
      <c r="M7167" s="275"/>
      <c r="N7167" s="275"/>
    </row>
    <row r="7168" spans="13:14" x14ac:dyDescent="0.2">
      <c r="M7168" s="275"/>
      <c r="N7168" s="275"/>
    </row>
    <row r="7169" spans="13:14" x14ac:dyDescent="0.2">
      <c r="M7169" s="275"/>
      <c r="N7169" s="275"/>
    </row>
    <row r="7170" spans="13:14" x14ac:dyDescent="0.2">
      <c r="M7170" s="275"/>
      <c r="N7170" s="275"/>
    </row>
    <row r="7171" spans="13:14" x14ac:dyDescent="0.2">
      <c r="M7171" s="275"/>
      <c r="N7171" s="275"/>
    </row>
    <row r="7172" spans="13:14" x14ac:dyDescent="0.2">
      <c r="M7172" s="275"/>
      <c r="N7172" s="275"/>
    </row>
    <row r="7173" spans="13:14" x14ac:dyDescent="0.2">
      <c r="M7173" s="275"/>
      <c r="N7173" s="275"/>
    </row>
    <row r="7174" spans="13:14" x14ac:dyDescent="0.2">
      <c r="M7174" s="275"/>
      <c r="N7174" s="275"/>
    </row>
    <row r="7175" spans="13:14" x14ac:dyDescent="0.2">
      <c r="M7175" s="275"/>
      <c r="N7175" s="275"/>
    </row>
    <row r="7176" spans="13:14" x14ac:dyDescent="0.2">
      <c r="M7176" s="275"/>
      <c r="N7176" s="275"/>
    </row>
    <row r="7177" spans="13:14" x14ac:dyDescent="0.2">
      <c r="M7177" s="275"/>
      <c r="N7177" s="275"/>
    </row>
    <row r="7178" spans="13:14" x14ac:dyDescent="0.2">
      <c r="M7178" s="275"/>
      <c r="N7178" s="275"/>
    </row>
    <row r="7179" spans="13:14" x14ac:dyDescent="0.2">
      <c r="M7179" s="275"/>
      <c r="N7179" s="275"/>
    </row>
    <row r="7180" spans="13:14" x14ac:dyDescent="0.2">
      <c r="M7180" s="275"/>
      <c r="N7180" s="275"/>
    </row>
    <row r="7181" spans="13:14" x14ac:dyDescent="0.2">
      <c r="M7181" s="275"/>
      <c r="N7181" s="275"/>
    </row>
    <row r="7182" spans="13:14" x14ac:dyDescent="0.2">
      <c r="M7182" s="275"/>
      <c r="N7182" s="275"/>
    </row>
    <row r="7183" spans="13:14" x14ac:dyDescent="0.2">
      <c r="M7183" s="275"/>
      <c r="N7183" s="275"/>
    </row>
    <row r="7184" spans="13:14" x14ac:dyDescent="0.2">
      <c r="M7184" s="275"/>
      <c r="N7184" s="275"/>
    </row>
    <row r="7185" spans="13:14" x14ac:dyDescent="0.2">
      <c r="M7185" s="275"/>
      <c r="N7185" s="275"/>
    </row>
    <row r="7186" spans="13:14" x14ac:dyDescent="0.2">
      <c r="M7186" s="275"/>
      <c r="N7186" s="275"/>
    </row>
    <row r="7187" spans="13:14" x14ac:dyDescent="0.2">
      <c r="M7187" s="275"/>
      <c r="N7187" s="275"/>
    </row>
    <row r="7188" spans="13:14" x14ac:dyDescent="0.2">
      <c r="M7188" s="275"/>
      <c r="N7188" s="275"/>
    </row>
    <row r="7189" spans="13:14" x14ac:dyDescent="0.2">
      <c r="M7189" s="275"/>
      <c r="N7189" s="275"/>
    </row>
    <row r="7190" spans="13:14" x14ac:dyDescent="0.2">
      <c r="M7190" s="275"/>
      <c r="N7190" s="275"/>
    </row>
    <row r="7191" spans="13:14" x14ac:dyDescent="0.2">
      <c r="M7191" s="275"/>
      <c r="N7191" s="275"/>
    </row>
    <row r="7192" spans="13:14" x14ac:dyDescent="0.2">
      <c r="M7192" s="275"/>
      <c r="N7192" s="275"/>
    </row>
    <row r="7193" spans="13:14" x14ac:dyDescent="0.2">
      <c r="M7193" s="275"/>
      <c r="N7193" s="275"/>
    </row>
    <row r="7194" spans="13:14" x14ac:dyDescent="0.2">
      <c r="M7194" s="275"/>
      <c r="N7194" s="275"/>
    </row>
    <row r="7195" spans="13:14" x14ac:dyDescent="0.2">
      <c r="M7195" s="275"/>
      <c r="N7195" s="275"/>
    </row>
    <row r="7196" spans="13:14" x14ac:dyDescent="0.2">
      <c r="M7196" s="275"/>
      <c r="N7196" s="275"/>
    </row>
    <row r="7197" spans="13:14" x14ac:dyDescent="0.2">
      <c r="M7197" s="275"/>
      <c r="N7197" s="275"/>
    </row>
    <row r="7198" spans="13:14" x14ac:dyDescent="0.2">
      <c r="M7198" s="275"/>
      <c r="N7198" s="275"/>
    </row>
    <row r="7199" spans="13:14" x14ac:dyDescent="0.2">
      <c r="M7199" s="275"/>
      <c r="N7199" s="275"/>
    </row>
    <row r="7200" spans="13:14" x14ac:dyDescent="0.2">
      <c r="M7200" s="275"/>
      <c r="N7200" s="275"/>
    </row>
    <row r="7201" spans="13:14" x14ac:dyDescent="0.2">
      <c r="M7201" s="275"/>
      <c r="N7201" s="275"/>
    </row>
    <row r="7202" spans="13:14" x14ac:dyDescent="0.2">
      <c r="M7202" s="275"/>
      <c r="N7202" s="275"/>
    </row>
    <row r="7203" spans="13:14" x14ac:dyDescent="0.2">
      <c r="M7203" s="275"/>
      <c r="N7203" s="275"/>
    </row>
    <row r="7204" spans="13:14" x14ac:dyDescent="0.2">
      <c r="M7204" s="275"/>
      <c r="N7204" s="275"/>
    </row>
    <row r="7205" spans="13:14" x14ac:dyDescent="0.2">
      <c r="M7205" s="275"/>
      <c r="N7205" s="275"/>
    </row>
    <row r="7206" spans="13:14" x14ac:dyDescent="0.2">
      <c r="M7206" s="275"/>
      <c r="N7206" s="275"/>
    </row>
    <row r="7207" spans="13:14" x14ac:dyDescent="0.2">
      <c r="M7207" s="275"/>
      <c r="N7207" s="275"/>
    </row>
    <row r="7208" spans="13:14" x14ac:dyDescent="0.2">
      <c r="M7208" s="275"/>
      <c r="N7208" s="275"/>
    </row>
    <row r="7209" spans="13:14" x14ac:dyDescent="0.2">
      <c r="M7209" s="275"/>
      <c r="N7209" s="275"/>
    </row>
    <row r="7210" spans="13:14" x14ac:dyDescent="0.2">
      <c r="M7210" s="275"/>
      <c r="N7210" s="275"/>
    </row>
    <row r="7211" spans="13:14" x14ac:dyDescent="0.2">
      <c r="M7211" s="275"/>
      <c r="N7211" s="275"/>
    </row>
    <row r="7212" spans="13:14" x14ac:dyDescent="0.2">
      <c r="M7212" s="275"/>
      <c r="N7212" s="275"/>
    </row>
    <row r="7213" spans="13:14" x14ac:dyDescent="0.2">
      <c r="M7213" s="275"/>
      <c r="N7213" s="275"/>
    </row>
    <row r="7214" spans="13:14" x14ac:dyDescent="0.2">
      <c r="M7214" s="275"/>
      <c r="N7214" s="275"/>
    </row>
    <row r="7215" spans="13:14" x14ac:dyDescent="0.2">
      <c r="M7215" s="275"/>
      <c r="N7215" s="275"/>
    </row>
    <row r="7216" spans="13:14" x14ac:dyDescent="0.2">
      <c r="M7216" s="275"/>
      <c r="N7216" s="275"/>
    </row>
    <row r="7217" spans="13:14" x14ac:dyDescent="0.2">
      <c r="M7217" s="275"/>
      <c r="N7217" s="275"/>
    </row>
    <row r="7218" spans="13:14" x14ac:dyDescent="0.2">
      <c r="M7218" s="275"/>
      <c r="N7218" s="275"/>
    </row>
    <row r="7219" spans="13:14" x14ac:dyDescent="0.2">
      <c r="M7219" s="275"/>
      <c r="N7219" s="275"/>
    </row>
    <row r="7220" spans="13:14" x14ac:dyDescent="0.2">
      <c r="M7220" s="275"/>
      <c r="N7220" s="275"/>
    </row>
    <row r="7221" spans="13:14" x14ac:dyDescent="0.2">
      <c r="M7221" s="275"/>
      <c r="N7221" s="275"/>
    </row>
    <row r="7222" spans="13:14" x14ac:dyDescent="0.2">
      <c r="M7222" s="275"/>
      <c r="N7222" s="275"/>
    </row>
    <row r="7223" spans="13:14" x14ac:dyDescent="0.2">
      <c r="M7223" s="275"/>
      <c r="N7223" s="275"/>
    </row>
    <row r="7224" spans="13:14" x14ac:dyDescent="0.2">
      <c r="M7224" s="275"/>
      <c r="N7224" s="275"/>
    </row>
    <row r="7225" spans="13:14" x14ac:dyDescent="0.2">
      <c r="M7225" s="275"/>
      <c r="N7225" s="275"/>
    </row>
    <row r="7226" spans="13:14" x14ac:dyDescent="0.2">
      <c r="M7226" s="275"/>
      <c r="N7226" s="275"/>
    </row>
    <row r="7227" spans="13:14" x14ac:dyDescent="0.2">
      <c r="M7227" s="275"/>
      <c r="N7227" s="275"/>
    </row>
    <row r="7228" spans="13:14" x14ac:dyDescent="0.2">
      <c r="M7228" s="275"/>
      <c r="N7228" s="275"/>
    </row>
    <row r="7229" spans="13:14" x14ac:dyDescent="0.2">
      <c r="M7229" s="275"/>
      <c r="N7229" s="275"/>
    </row>
    <row r="7230" spans="13:14" x14ac:dyDescent="0.2">
      <c r="M7230" s="275"/>
      <c r="N7230" s="275"/>
    </row>
    <row r="7231" spans="13:14" x14ac:dyDescent="0.2">
      <c r="M7231" s="275"/>
      <c r="N7231" s="275"/>
    </row>
    <row r="7232" spans="13:14" x14ac:dyDescent="0.2">
      <c r="M7232" s="275"/>
      <c r="N7232" s="275"/>
    </row>
    <row r="7233" spans="13:14" x14ac:dyDescent="0.2">
      <c r="M7233" s="275"/>
      <c r="N7233" s="275"/>
    </row>
    <row r="7234" spans="13:14" x14ac:dyDescent="0.2">
      <c r="M7234" s="275"/>
      <c r="N7234" s="275"/>
    </row>
    <row r="7235" spans="13:14" x14ac:dyDescent="0.2">
      <c r="M7235" s="275"/>
      <c r="N7235" s="275"/>
    </row>
    <row r="7236" spans="13:14" x14ac:dyDescent="0.2">
      <c r="M7236" s="275"/>
      <c r="N7236" s="275"/>
    </row>
    <row r="7237" spans="13:14" x14ac:dyDescent="0.2">
      <c r="M7237" s="275"/>
      <c r="N7237" s="275"/>
    </row>
    <row r="7238" spans="13:14" x14ac:dyDescent="0.2">
      <c r="M7238" s="275"/>
      <c r="N7238" s="275"/>
    </row>
    <row r="7239" spans="13:14" x14ac:dyDescent="0.2">
      <c r="M7239" s="275"/>
      <c r="N7239" s="275"/>
    </row>
    <row r="7240" spans="13:14" x14ac:dyDescent="0.2">
      <c r="M7240" s="275"/>
      <c r="N7240" s="275"/>
    </row>
    <row r="7241" spans="13:14" x14ac:dyDescent="0.2">
      <c r="M7241" s="275"/>
      <c r="N7241" s="275"/>
    </row>
    <row r="7242" spans="13:14" x14ac:dyDescent="0.2">
      <c r="M7242" s="275"/>
      <c r="N7242" s="275"/>
    </row>
    <row r="7243" spans="13:14" x14ac:dyDescent="0.2">
      <c r="M7243" s="275"/>
      <c r="N7243" s="275"/>
    </row>
    <row r="7244" spans="13:14" x14ac:dyDescent="0.2">
      <c r="M7244" s="275"/>
      <c r="N7244" s="275"/>
    </row>
    <row r="7245" spans="13:14" x14ac:dyDescent="0.2">
      <c r="M7245" s="275"/>
      <c r="N7245" s="275"/>
    </row>
    <row r="7246" spans="13:14" x14ac:dyDescent="0.2">
      <c r="M7246" s="275"/>
      <c r="N7246" s="275"/>
    </row>
    <row r="7247" spans="13:14" x14ac:dyDescent="0.2">
      <c r="M7247" s="275"/>
      <c r="N7247" s="275"/>
    </row>
    <row r="7248" spans="13:14" x14ac:dyDescent="0.2">
      <c r="M7248" s="275"/>
      <c r="N7248" s="275"/>
    </row>
    <row r="7249" spans="13:14" x14ac:dyDescent="0.2">
      <c r="M7249" s="275"/>
      <c r="N7249" s="275"/>
    </row>
    <row r="7250" spans="13:14" x14ac:dyDescent="0.2">
      <c r="M7250" s="275"/>
      <c r="N7250" s="275"/>
    </row>
    <row r="7251" spans="13:14" x14ac:dyDescent="0.2">
      <c r="M7251" s="275"/>
      <c r="N7251" s="275"/>
    </row>
    <row r="7252" spans="13:14" x14ac:dyDescent="0.2">
      <c r="M7252" s="275"/>
      <c r="N7252" s="275"/>
    </row>
    <row r="7253" spans="13:14" x14ac:dyDescent="0.2">
      <c r="M7253" s="275"/>
      <c r="N7253" s="275"/>
    </row>
    <row r="7254" spans="13:14" x14ac:dyDescent="0.2">
      <c r="M7254" s="275"/>
      <c r="N7254" s="275"/>
    </row>
    <row r="7255" spans="13:14" x14ac:dyDescent="0.2">
      <c r="M7255" s="275"/>
      <c r="N7255" s="275"/>
    </row>
    <row r="7256" spans="13:14" x14ac:dyDescent="0.2">
      <c r="M7256" s="275"/>
      <c r="N7256" s="275"/>
    </row>
    <row r="7257" spans="13:14" x14ac:dyDescent="0.2">
      <c r="M7257" s="275"/>
      <c r="N7257" s="275"/>
    </row>
    <row r="7258" spans="13:14" x14ac:dyDescent="0.2">
      <c r="M7258" s="275"/>
      <c r="N7258" s="275"/>
    </row>
    <row r="7259" spans="13:14" x14ac:dyDescent="0.2">
      <c r="M7259" s="275"/>
      <c r="N7259" s="275"/>
    </row>
    <row r="7260" spans="13:14" x14ac:dyDescent="0.2">
      <c r="M7260" s="275"/>
      <c r="N7260" s="275"/>
    </row>
    <row r="7261" spans="13:14" x14ac:dyDescent="0.2">
      <c r="M7261" s="275"/>
      <c r="N7261" s="275"/>
    </row>
    <row r="7262" spans="13:14" x14ac:dyDescent="0.2">
      <c r="M7262" s="275"/>
      <c r="N7262" s="275"/>
    </row>
    <row r="7263" spans="13:14" x14ac:dyDescent="0.2">
      <c r="M7263" s="275"/>
      <c r="N7263" s="275"/>
    </row>
    <row r="7264" spans="13:14" x14ac:dyDescent="0.2">
      <c r="M7264" s="275"/>
      <c r="N7264" s="275"/>
    </row>
    <row r="7265" spans="13:14" x14ac:dyDescent="0.2">
      <c r="M7265" s="275"/>
      <c r="N7265" s="275"/>
    </row>
    <row r="7266" spans="13:14" x14ac:dyDescent="0.2">
      <c r="M7266" s="275"/>
      <c r="N7266" s="275"/>
    </row>
    <row r="7267" spans="13:14" x14ac:dyDescent="0.2">
      <c r="M7267" s="275"/>
      <c r="N7267" s="275"/>
    </row>
    <row r="7268" spans="13:14" x14ac:dyDescent="0.2">
      <c r="M7268" s="275"/>
      <c r="N7268" s="275"/>
    </row>
    <row r="7269" spans="13:14" x14ac:dyDescent="0.2">
      <c r="M7269" s="275"/>
      <c r="N7269" s="275"/>
    </row>
    <row r="7270" spans="13:14" x14ac:dyDescent="0.2">
      <c r="M7270" s="275"/>
      <c r="N7270" s="275"/>
    </row>
    <row r="7271" spans="13:14" x14ac:dyDescent="0.2">
      <c r="M7271" s="275"/>
      <c r="N7271" s="275"/>
    </row>
    <row r="7272" spans="13:14" x14ac:dyDescent="0.2">
      <c r="M7272" s="275"/>
      <c r="N7272" s="275"/>
    </row>
    <row r="7273" spans="13:14" x14ac:dyDescent="0.2">
      <c r="M7273" s="275"/>
      <c r="N7273" s="275"/>
    </row>
    <row r="7274" spans="13:14" x14ac:dyDescent="0.2">
      <c r="M7274" s="275"/>
      <c r="N7274" s="275"/>
    </row>
    <row r="7275" spans="13:14" x14ac:dyDescent="0.2">
      <c r="M7275" s="275"/>
      <c r="N7275" s="275"/>
    </row>
    <row r="7276" spans="13:14" x14ac:dyDescent="0.2">
      <c r="M7276" s="275"/>
      <c r="N7276" s="275"/>
    </row>
    <row r="7277" spans="13:14" x14ac:dyDescent="0.2">
      <c r="M7277" s="275"/>
      <c r="N7277" s="275"/>
    </row>
    <row r="7278" spans="13:14" x14ac:dyDescent="0.2">
      <c r="M7278" s="275"/>
      <c r="N7278" s="275"/>
    </row>
    <row r="7279" spans="13:14" x14ac:dyDescent="0.2">
      <c r="M7279" s="275"/>
      <c r="N7279" s="275"/>
    </row>
    <row r="7280" spans="13:14" x14ac:dyDescent="0.2">
      <c r="M7280" s="275"/>
      <c r="N7280" s="275"/>
    </row>
    <row r="7281" spans="13:14" x14ac:dyDescent="0.2">
      <c r="M7281" s="275"/>
      <c r="N7281" s="275"/>
    </row>
    <row r="7282" spans="13:14" x14ac:dyDescent="0.2">
      <c r="M7282" s="275"/>
      <c r="N7282" s="275"/>
    </row>
    <row r="7283" spans="13:14" x14ac:dyDescent="0.2">
      <c r="M7283" s="275"/>
      <c r="N7283" s="275"/>
    </row>
    <row r="7284" spans="13:14" x14ac:dyDescent="0.2">
      <c r="M7284" s="275"/>
      <c r="N7284" s="275"/>
    </row>
    <row r="7285" spans="13:14" x14ac:dyDescent="0.2">
      <c r="M7285" s="275"/>
      <c r="N7285" s="275"/>
    </row>
    <row r="7286" spans="13:14" x14ac:dyDescent="0.2">
      <c r="M7286" s="275"/>
      <c r="N7286" s="275"/>
    </row>
    <row r="7287" spans="13:14" x14ac:dyDescent="0.2">
      <c r="M7287" s="275"/>
      <c r="N7287" s="275"/>
    </row>
    <row r="7288" spans="13:14" x14ac:dyDescent="0.2">
      <c r="M7288" s="275"/>
      <c r="N7288" s="275"/>
    </row>
    <row r="7289" spans="13:14" x14ac:dyDescent="0.2">
      <c r="M7289" s="275"/>
      <c r="N7289" s="275"/>
    </row>
    <row r="7290" spans="13:14" x14ac:dyDescent="0.2">
      <c r="M7290" s="275"/>
      <c r="N7290" s="275"/>
    </row>
    <row r="7291" spans="13:14" x14ac:dyDescent="0.2">
      <c r="M7291" s="275"/>
      <c r="N7291" s="275"/>
    </row>
    <row r="7292" spans="13:14" x14ac:dyDescent="0.2">
      <c r="M7292" s="275"/>
      <c r="N7292" s="275"/>
    </row>
    <row r="7293" spans="13:14" x14ac:dyDescent="0.2">
      <c r="M7293" s="275"/>
      <c r="N7293" s="275"/>
    </row>
    <row r="7294" spans="13:14" x14ac:dyDescent="0.2">
      <c r="M7294" s="275"/>
      <c r="N7294" s="275"/>
    </row>
    <row r="7295" spans="13:14" x14ac:dyDescent="0.2">
      <c r="M7295" s="275"/>
      <c r="N7295" s="275"/>
    </row>
    <row r="7296" spans="13:14" x14ac:dyDescent="0.2">
      <c r="M7296" s="275"/>
      <c r="N7296" s="275"/>
    </row>
    <row r="7297" spans="13:14" x14ac:dyDescent="0.2">
      <c r="M7297" s="275"/>
      <c r="N7297" s="275"/>
    </row>
    <row r="7298" spans="13:14" x14ac:dyDescent="0.2">
      <c r="M7298" s="275"/>
      <c r="N7298" s="275"/>
    </row>
    <row r="7299" spans="13:14" x14ac:dyDescent="0.2">
      <c r="M7299" s="275"/>
      <c r="N7299" s="275"/>
    </row>
    <row r="7300" spans="13:14" x14ac:dyDescent="0.2">
      <c r="M7300" s="275"/>
      <c r="N7300" s="275"/>
    </row>
    <row r="7301" spans="13:14" x14ac:dyDescent="0.2">
      <c r="M7301" s="275"/>
      <c r="N7301" s="275"/>
    </row>
    <row r="7302" spans="13:14" x14ac:dyDescent="0.2">
      <c r="M7302" s="275"/>
      <c r="N7302" s="275"/>
    </row>
    <row r="7303" spans="13:14" x14ac:dyDescent="0.2">
      <c r="M7303" s="275"/>
      <c r="N7303" s="275"/>
    </row>
    <row r="7304" spans="13:14" x14ac:dyDescent="0.2">
      <c r="M7304" s="275"/>
      <c r="N7304" s="275"/>
    </row>
    <row r="7305" spans="13:14" x14ac:dyDescent="0.2">
      <c r="M7305" s="275"/>
      <c r="N7305" s="275"/>
    </row>
    <row r="7306" spans="13:14" x14ac:dyDescent="0.2">
      <c r="M7306" s="275"/>
      <c r="N7306" s="275"/>
    </row>
    <row r="7307" spans="13:14" x14ac:dyDescent="0.2">
      <c r="M7307" s="275"/>
      <c r="N7307" s="275"/>
    </row>
    <row r="7308" spans="13:14" x14ac:dyDescent="0.2">
      <c r="M7308" s="275"/>
      <c r="N7308" s="275"/>
    </row>
    <row r="7309" spans="13:14" x14ac:dyDescent="0.2">
      <c r="M7309" s="275"/>
      <c r="N7309" s="275"/>
    </row>
    <row r="7310" spans="13:14" x14ac:dyDescent="0.2">
      <c r="M7310" s="275"/>
      <c r="N7310" s="275"/>
    </row>
    <row r="7311" spans="13:14" x14ac:dyDescent="0.2">
      <c r="M7311" s="275"/>
      <c r="N7311" s="275"/>
    </row>
    <row r="7312" spans="13:14" x14ac:dyDescent="0.2">
      <c r="M7312" s="275"/>
      <c r="N7312" s="275"/>
    </row>
    <row r="7313" spans="13:14" x14ac:dyDescent="0.2">
      <c r="M7313" s="275"/>
      <c r="N7313" s="275"/>
    </row>
    <row r="7314" spans="13:14" x14ac:dyDescent="0.2">
      <c r="M7314" s="275"/>
      <c r="N7314" s="275"/>
    </row>
    <row r="7315" spans="13:14" x14ac:dyDescent="0.2">
      <c r="M7315" s="275"/>
      <c r="N7315" s="275"/>
    </row>
    <row r="7316" spans="13:14" x14ac:dyDescent="0.2">
      <c r="M7316" s="275"/>
      <c r="N7316" s="275"/>
    </row>
    <row r="7317" spans="13:14" x14ac:dyDescent="0.2">
      <c r="M7317" s="275"/>
      <c r="N7317" s="275"/>
    </row>
    <row r="7318" spans="13:14" x14ac:dyDescent="0.2">
      <c r="M7318" s="275"/>
      <c r="N7318" s="275"/>
    </row>
    <row r="7319" spans="13:14" x14ac:dyDescent="0.2">
      <c r="M7319" s="275"/>
      <c r="N7319" s="275"/>
    </row>
    <row r="7320" spans="13:14" x14ac:dyDescent="0.2">
      <c r="M7320" s="275"/>
      <c r="N7320" s="275"/>
    </row>
    <row r="7321" spans="13:14" x14ac:dyDescent="0.2">
      <c r="M7321" s="275"/>
      <c r="N7321" s="275"/>
    </row>
    <row r="7322" spans="13:14" x14ac:dyDescent="0.2">
      <c r="M7322" s="275"/>
      <c r="N7322" s="275"/>
    </row>
    <row r="7323" spans="13:14" x14ac:dyDescent="0.2">
      <c r="M7323" s="275"/>
      <c r="N7323" s="275"/>
    </row>
    <row r="7324" spans="13:14" x14ac:dyDescent="0.2">
      <c r="M7324" s="275"/>
      <c r="N7324" s="275"/>
    </row>
    <row r="7325" spans="13:14" x14ac:dyDescent="0.2">
      <c r="M7325" s="275"/>
      <c r="N7325" s="275"/>
    </row>
    <row r="7326" spans="13:14" x14ac:dyDescent="0.2">
      <c r="M7326" s="275"/>
      <c r="N7326" s="275"/>
    </row>
    <row r="7327" spans="13:14" x14ac:dyDescent="0.2">
      <c r="M7327" s="275"/>
      <c r="N7327" s="275"/>
    </row>
    <row r="7328" spans="13:14" x14ac:dyDescent="0.2">
      <c r="M7328" s="275"/>
      <c r="N7328" s="275"/>
    </row>
    <row r="7329" spans="13:14" x14ac:dyDescent="0.2">
      <c r="M7329" s="275"/>
      <c r="N7329" s="275"/>
    </row>
    <row r="7330" spans="13:14" x14ac:dyDescent="0.2">
      <c r="M7330" s="275"/>
      <c r="N7330" s="275"/>
    </row>
    <row r="7331" spans="13:14" x14ac:dyDescent="0.2">
      <c r="M7331" s="275"/>
      <c r="N7331" s="275"/>
    </row>
    <row r="7332" spans="13:14" x14ac:dyDescent="0.2">
      <c r="M7332" s="275"/>
      <c r="N7332" s="275"/>
    </row>
    <row r="7333" spans="13:14" x14ac:dyDescent="0.2">
      <c r="M7333" s="275"/>
      <c r="N7333" s="275"/>
    </row>
    <row r="7334" spans="13:14" x14ac:dyDescent="0.2">
      <c r="M7334" s="275"/>
      <c r="N7334" s="275"/>
    </row>
    <row r="7335" spans="13:14" x14ac:dyDescent="0.2">
      <c r="M7335" s="275"/>
      <c r="N7335" s="275"/>
    </row>
    <row r="7336" spans="13:14" x14ac:dyDescent="0.2">
      <c r="M7336" s="275"/>
      <c r="N7336" s="275"/>
    </row>
    <row r="7337" spans="13:14" x14ac:dyDescent="0.2">
      <c r="M7337" s="275"/>
      <c r="N7337" s="275"/>
    </row>
    <row r="7338" spans="13:14" x14ac:dyDescent="0.2">
      <c r="M7338" s="275"/>
      <c r="N7338" s="275"/>
    </row>
    <row r="7339" spans="13:14" x14ac:dyDescent="0.2">
      <c r="M7339" s="275"/>
      <c r="N7339" s="275"/>
    </row>
    <row r="7340" spans="13:14" x14ac:dyDescent="0.2">
      <c r="M7340" s="275"/>
      <c r="N7340" s="275"/>
    </row>
    <row r="7341" spans="13:14" x14ac:dyDescent="0.2">
      <c r="M7341" s="275"/>
      <c r="N7341" s="275"/>
    </row>
    <row r="7342" spans="13:14" x14ac:dyDescent="0.2">
      <c r="M7342" s="275"/>
      <c r="N7342" s="275"/>
    </row>
    <row r="7343" spans="13:14" x14ac:dyDescent="0.2">
      <c r="M7343" s="275"/>
      <c r="N7343" s="275"/>
    </row>
    <row r="7344" spans="13:14" x14ac:dyDescent="0.2">
      <c r="M7344" s="275"/>
      <c r="N7344" s="275"/>
    </row>
    <row r="7345" spans="13:14" x14ac:dyDescent="0.2">
      <c r="M7345" s="275"/>
      <c r="N7345" s="275"/>
    </row>
    <row r="7346" spans="13:14" x14ac:dyDescent="0.2">
      <c r="M7346" s="275"/>
      <c r="N7346" s="275"/>
    </row>
    <row r="7347" spans="13:14" x14ac:dyDescent="0.2">
      <c r="M7347" s="275"/>
      <c r="N7347" s="275"/>
    </row>
    <row r="7348" spans="13:14" x14ac:dyDescent="0.2">
      <c r="M7348" s="275"/>
      <c r="N7348" s="275"/>
    </row>
    <row r="7349" spans="13:14" x14ac:dyDescent="0.2">
      <c r="M7349" s="275"/>
      <c r="N7349" s="275"/>
    </row>
    <row r="7350" spans="13:14" x14ac:dyDescent="0.2">
      <c r="M7350" s="275"/>
      <c r="N7350" s="275"/>
    </row>
    <row r="7351" spans="13:14" x14ac:dyDescent="0.2">
      <c r="M7351" s="275"/>
      <c r="N7351" s="275"/>
    </row>
    <row r="7352" spans="13:14" x14ac:dyDescent="0.2">
      <c r="M7352" s="275"/>
      <c r="N7352" s="275"/>
    </row>
    <row r="7353" spans="13:14" x14ac:dyDescent="0.2">
      <c r="M7353" s="275"/>
      <c r="N7353" s="275"/>
    </row>
    <row r="7354" spans="13:14" x14ac:dyDescent="0.2">
      <c r="M7354" s="275"/>
      <c r="N7354" s="275"/>
    </row>
    <row r="7355" spans="13:14" x14ac:dyDescent="0.2">
      <c r="M7355" s="275"/>
      <c r="N7355" s="275"/>
    </row>
    <row r="7356" spans="13:14" x14ac:dyDescent="0.2">
      <c r="M7356" s="275"/>
      <c r="N7356" s="275"/>
    </row>
    <row r="7357" spans="13:14" x14ac:dyDescent="0.2">
      <c r="M7357" s="275"/>
      <c r="N7357" s="275"/>
    </row>
    <row r="7358" spans="13:14" x14ac:dyDescent="0.2">
      <c r="M7358" s="275"/>
      <c r="N7358" s="275"/>
    </row>
    <row r="7359" spans="13:14" x14ac:dyDescent="0.2">
      <c r="M7359" s="275"/>
      <c r="N7359" s="275"/>
    </row>
    <row r="7360" spans="13:14" x14ac:dyDescent="0.2">
      <c r="M7360" s="275"/>
      <c r="N7360" s="275"/>
    </row>
    <row r="7361" spans="13:14" x14ac:dyDescent="0.2">
      <c r="M7361" s="275"/>
      <c r="N7361" s="275"/>
    </row>
    <row r="7362" spans="13:14" x14ac:dyDescent="0.2">
      <c r="M7362" s="275"/>
      <c r="N7362" s="275"/>
    </row>
    <row r="7363" spans="13:14" x14ac:dyDescent="0.2">
      <c r="M7363" s="275"/>
      <c r="N7363" s="275"/>
    </row>
    <row r="7364" spans="13:14" x14ac:dyDescent="0.2">
      <c r="M7364" s="275"/>
      <c r="N7364" s="275"/>
    </row>
    <row r="7365" spans="13:14" x14ac:dyDescent="0.2">
      <c r="M7365" s="275"/>
      <c r="N7365" s="275"/>
    </row>
    <row r="7366" spans="13:14" x14ac:dyDescent="0.2">
      <c r="M7366" s="275"/>
      <c r="N7366" s="275"/>
    </row>
    <row r="7367" spans="13:14" x14ac:dyDescent="0.2">
      <c r="M7367" s="275"/>
      <c r="N7367" s="275"/>
    </row>
    <row r="7368" spans="13:14" x14ac:dyDescent="0.2">
      <c r="M7368" s="275"/>
      <c r="N7368" s="275"/>
    </row>
    <row r="7369" spans="13:14" x14ac:dyDescent="0.2">
      <c r="M7369" s="275"/>
      <c r="N7369" s="275"/>
    </row>
    <row r="7370" spans="13:14" x14ac:dyDescent="0.2">
      <c r="M7370" s="275"/>
      <c r="N7370" s="275"/>
    </row>
    <row r="7371" spans="13:14" x14ac:dyDescent="0.2">
      <c r="M7371" s="275"/>
      <c r="N7371" s="275"/>
    </row>
    <row r="7372" spans="13:14" x14ac:dyDescent="0.2">
      <c r="M7372" s="275"/>
      <c r="N7372" s="275"/>
    </row>
    <row r="7373" spans="13:14" x14ac:dyDescent="0.2">
      <c r="M7373" s="275"/>
      <c r="N7373" s="275"/>
    </row>
    <row r="7374" spans="13:14" x14ac:dyDescent="0.2">
      <c r="M7374" s="275"/>
      <c r="N7374" s="275"/>
    </row>
    <row r="7375" spans="13:14" x14ac:dyDescent="0.2">
      <c r="M7375" s="275"/>
      <c r="N7375" s="275"/>
    </row>
    <row r="7376" spans="13:14" x14ac:dyDescent="0.2">
      <c r="M7376" s="275"/>
      <c r="N7376" s="275"/>
    </row>
    <row r="7377" spans="13:14" x14ac:dyDescent="0.2">
      <c r="M7377" s="275"/>
      <c r="N7377" s="275"/>
    </row>
    <row r="7378" spans="13:14" x14ac:dyDescent="0.2">
      <c r="M7378" s="275"/>
      <c r="N7378" s="275"/>
    </row>
    <row r="7379" spans="13:14" x14ac:dyDescent="0.2">
      <c r="M7379" s="275"/>
      <c r="N7379" s="275"/>
    </row>
    <row r="7380" spans="13:14" x14ac:dyDescent="0.2">
      <c r="M7380" s="275"/>
      <c r="N7380" s="275"/>
    </row>
    <row r="7381" spans="13:14" x14ac:dyDescent="0.2">
      <c r="M7381" s="275"/>
      <c r="N7381" s="275"/>
    </row>
    <row r="7382" spans="13:14" x14ac:dyDescent="0.2">
      <c r="M7382" s="275"/>
      <c r="N7382" s="275"/>
    </row>
    <row r="7383" spans="13:14" x14ac:dyDescent="0.2">
      <c r="M7383" s="275"/>
      <c r="N7383" s="275"/>
    </row>
    <row r="7384" spans="13:14" x14ac:dyDescent="0.2">
      <c r="M7384" s="275"/>
      <c r="N7384" s="275"/>
    </row>
    <row r="7385" spans="13:14" x14ac:dyDescent="0.2">
      <c r="M7385" s="275"/>
      <c r="N7385" s="275"/>
    </row>
    <row r="7386" spans="13:14" x14ac:dyDescent="0.2">
      <c r="M7386" s="275"/>
      <c r="N7386" s="275"/>
    </row>
    <row r="7387" spans="13:14" x14ac:dyDescent="0.2">
      <c r="M7387" s="275"/>
      <c r="N7387" s="275"/>
    </row>
    <row r="7388" spans="13:14" x14ac:dyDescent="0.2">
      <c r="M7388" s="275"/>
      <c r="N7388" s="275"/>
    </row>
    <row r="7389" spans="13:14" x14ac:dyDescent="0.2">
      <c r="M7389" s="275"/>
      <c r="N7389" s="275"/>
    </row>
    <row r="7390" spans="13:14" x14ac:dyDescent="0.2">
      <c r="M7390" s="275"/>
      <c r="N7390" s="275"/>
    </row>
    <row r="7391" spans="13:14" x14ac:dyDescent="0.2">
      <c r="M7391" s="275"/>
      <c r="N7391" s="275"/>
    </row>
    <row r="7392" spans="13:14" x14ac:dyDescent="0.2">
      <c r="M7392" s="275"/>
      <c r="N7392" s="275"/>
    </row>
    <row r="7393" spans="13:14" x14ac:dyDescent="0.2">
      <c r="M7393" s="275"/>
      <c r="N7393" s="275"/>
    </row>
    <row r="7394" spans="13:14" x14ac:dyDescent="0.2">
      <c r="M7394" s="275"/>
      <c r="N7394" s="275"/>
    </row>
    <row r="7395" spans="13:14" x14ac:dyDescent="0.2">
      <c r="M7395" s="275"/>
      <c r="N7395" s="275"/>
    </row>
    <row r="7396" spans="13:14" x14ac:dyDescent="0.2">
      <c r="M7396" s="275"/>
      <c r="N7396" s="275"/>
    </row>
    <row r="7397" spans="13:14" x14ac:dyDescent="0.2">
      <c r="M7397" s="275"/>
      <c r="N7397" s="275"/>
    </row>
    <row r="7398" spans="13:14" x14ac:dyDescent="0.2">
      <c r="M7398" s="275"/>
      <c r="N7398" s="275"/>
    </row>
    <row r="7399" spans="13:14" x14ac:dyDescent="0.2">
      <c r="M7399" s="275"/>
      <c r="N7399" s="275"/>
    </row>
    <row r="7400" spans="13:14" x14ac:dyDescent="0.2">
      <c r="M7400" s="275"/>
      <c r="N7400" s="275"/>
    </row>
    <row r="7401" spans="13:14" x14ac:dyDescent="0.2">
      <c r="M7401" s="275"/>
      <c r="N7401" s="275"/>
    </row>
    <row r="7402" spans="13:14" x14ac:dyDescent="0.2">
      <c r="M7402" s="275"/>
      <c r="N7402" s="275"/>
    </row>
    <row r="7403" spans="13:14" x14ac:dyDescent="0.2">
      <c r="M7403" s="275"/>
      <c r="N7403" s="275"/>
    </row>
    <row r="7404" spans="13:14" x14ac:dyDescent="0.2">
      <c r="M7404" s="275"/>
      <c r="N7404" s="275"/>
    </row>
    <row r="7405" spans="13:14" x14ac:dyDescent="0.2">
      <c r="M7405" s="275"/>
      <c r="N7405" s="275"/>
    </row>
    <row r="7406" spans="13:14" x14ac:dyDescent="0.2">
      <c r="M7406" s="275"/>
      <c r="N7406" s="275"/>
    </row>
    <row r="7407" spans="13:14" x14ac:dyDescent="0.2">
      <c r="M7407" s="275"/>
      <c r="N7407" s="275"/>
    </row>
    <row r="7408" spans="13:14" x14ac:dyDescent="0.2">
      <c r="M7408" s="275"/>
      <c r="N7408" s="275"/>
    </row>
    <row r="7409" spans="13:14" x14ac:dyDescent="0.2">
      <c r="M7409" s="275"/>
      <c r="N7409" s="275"/>
    </row>
    <row r="7410" spans="13:14" x14ac:dyDescent="0.2">
      <c r="M7410" s="275"/>
      <c r="N7410" s="275"/>
    </row>
    <row r="7411" spans="13:14" x14ac:dyDescent="0.2">
      <c r="M7411" s="275"/>
      <c r="N7411" s="275"/>
    </row>
    <row r="7412" spans="13:14" x14ac:dyDescent="0.2">
      <c r="M7412" s="275"/>
      <c r="N7412" s="275"/>
    </row>
    <row r="7413" spans="13:14" x14ac:dyDescent="0.2">
      <c r="M7413" s="275"/>
      <c r="N7413" s="275"/>
    </row>
    <row r="7414" spans="13:14" x14ac:dyDescent="0.2">
      <c r="M7414" s="275"/>
      <c r="N7414" s="275"/>
    </row>
    <row r="7415" spans="13:14" x14ac:dyDescent="0.2">
      <c r="M7415" s="275"/>
      <c r="N7415" s="275"/>
    </row>
    <row r="7416" spans="13:14" x14ac:dyDescent="0.2">
      <c r="M7416" s="275"/>
      <c r="N7416" s="275"/>
    </row>
    <row r="7417" spans="13:14" x14ac:dyDescent="0.2">
      <c r="M7417" s="275"/>
      <c r="N7417" s="275"/>
    </row>
    <row r="7418" spans="13:14" x14ac:dyDescent="0.2">
      <c r="M7418" s="275"/>
      <c r="N7418" s="275"/>
    </row>
    <row r="7419" spans="13:14" x14ac:dyDescent="0.2">
      <c r="M7419" s="275"/>
      <c r="N7419" s="275"/>
    </row>
    <row r="7420" spans="13:14" x14ac:dyDescent="0.2">
      <c r="M7420" s="275"/>
      <c r="N7420" s="275"/>
    </row>
    <row r="7421" spans="13:14" x14ac:dyDescent="0.2">
      <c r="M7421" s="275"/>
      <c r="N7421" s="275"/>
    </row>
    <row r="7422" spans="13:14" x14ac:dyDescent="0.2">
      <c r="M7422" s="275"/>
      <c r="N7422" s="275"/>
    </row>
    <row r="7423" spans="13:14" x14ac:dyDescent="0.2">
      <c r="M7423" s="275"/>
      <c r="N7423" s="275"/>
    </row>
    <row r="7424" spans="13:14" x14ac:dyDescent="0.2">
      <c r="M7424" s="275"/>
      <c r="N7424" s="275"/>
    </row>
    <row r="7425" spans="13:14" x14ac:dyDescent="0.2">
      <c r="M7425" s="275"/>
      <c r="N7425" s="275"/>
    </row>
    <row r="7426" spans="13:14" x14ac:dyDescent="0.2">
      <c r="M7426" s="275"/>
      <c r="N7426" s="275"/>
    </row>
    <row r="7427" spans="13:14" x14ac:dyDescent="0.2">
      <c r="M7427" s="275"/>
      <c r="N7427" s="275"/>
    </row>
    <row r="7428" spans="13:14" x14ac:dyDescent="0.2">
      <c r="M7428" s="275"/>
      <c r="N7428" s="275"/>
    </row>
    <row r="7429" spans="13:14" x14ac:dyDescent="0.2">
      <c r="M7429" s="275"/>
      <c r="N7429" s="275"/>
    </row>
    <row r="7430" spans="13:14" x14ac:dyDescent="0.2">
      <c r="M7430" s="275"/>
      <c r="N7430" s="275"/>
    </row>
    <row r="7431" spans="13:14" x14ac:dyDescent="0.2">
      <c r="M7431" s="275"/>
      <c r="N7431" s="275"/>
    </row>
    <row r="7432" spans="13:14" x14ac:dyDescent="0.2">
      <c r="M7432" s="275"/>
      <c r="N7432" s="275"/>
    </row>
    <row r="7433" spans="13:14" x14ac:dyDescent="0.2">
      <c r="M7433" s="275"/>
      <c r="N7433" s="275"/>
    </row>
    <row r="7434" spans="13:14" x14ac:dyDescent="0.2">
      <c r="M7434" s="275"/>
      <c r="N7434" s="275"/>
    </row>
    <row r="7435" spans="13:14" x14ac:dyDescent="0.2">
      <c r="M7435" s="275"/>
      <c r="N7435" s="275"/>
    </row>
    <row r="7436" spans="13:14" x14ac:dyDescent="0.2">
      <c r="M7436" s="275"/>
      <c r="N7436" s="275"/>
    </row>
    <row r="7437" spans="13:14" x14ac:dyDescent="0.2">
      <c r="M7437" s="275"/>
      <c r="N7437" s="275"/>
    </row>
    <row r="7438" spans="13:14" x14ac:dyDescent="0.2">
      <c r="M7438" s="275"/>
      <c r="N7438" s="275"/>
    </row>
    <row r="7439" spans="13:14" x14ac:dyDescent="0.2">
      <c r="M7439" s="275"/>
      <c r="N7439" s="275"/>
    </row>
    <row r="7440" spans="13:14" x14ac:dyDescent="0.2">
      <c r="M7440" s="275"/>
      <c r="N7440" s="275"/>
    </row>
    <row r="7441" spans="13:14" x14ac:dyDescent="0.2">
      <c r="M7441" s="275"/>
      <c r="N7441" s="275"/>
    </row>
    <row r="7442" spans="13:14" x14ac:dyDescent="0.2">
      <c r="M7442" s="275"/>
      <c r="N7442" s="275"/>
    </row>
    <row r="7443" spans="13:14" x14ac:dyDescent="0.2">
      <c r="M7443" s="275"/>
      <c r="N7443" s="275"/>
    </row>
    <row r="7444" spans="13:14" x14ac:dyDescent="0.2">
      <c r="M7444" s="275"/>
      <c r="N7444" s="275"/>
    </row>
    <row r="7445" spans="13:14" x14ac:dyDescent="0.2">
      <c r="M7445" s="275"/>
      <c r="N7445" s="275"/>
    </row>
    <row r="7446" spans="13:14" x14ac:dyDescent="0.2">
      <c r="M7446" s="275"/>
      <c r="N7446" s="275"/>
    </row>
    <row r="7447" spans="13:14" x14ac:dyDescent="0.2">
      <c r="M7447" s="275"/>
      <c r="N7447" s="275"/>
    </row>
    <row r="7448" spans="13:14" x14ac:dyDescent="0.2">
      <c r="M7448" s="275"/>
      <c r="N7448" s="275"/>
    </row>
    <row r="7449" spans="13:14" x14ac:dyDescent="0.2">
      <c r="M7449" s="275"/>
      <c r="N7449" s="275"/>
    </row>
    <row r="7450" spans="13:14" x14ac:dyDescent="0.2">
      <c r="M7450" s="275"/>
      <c r="N7450" s="275"/>
    </row>
    <row r="7451" spans="13:14" x14ac:dyDescent="0.2">
      <c r="M7451" s="275"/>
      <c r="N7451" s="275"/>
    </row>
    <row r="7452" spans="13:14" x14ac:dyDescent="0.2">
      <c r="M7452" s="275"/>
      <c r="N7452" s="275"/>
    </row>
    <row r="7453" spans="13:14" x14ac:dyDescent="0.2">
      <c r="M7453" s="275"/>
      <c r="N7453" s="275"/>
    </row>
    <row r="7454" spans="13:14" x14ac:dyDescent="0.2">
      <c r="M7454" s="275"/>
      <c r="N7454" s="275"/>
    </row>
    <row r="7455" spans="13:14" x14ac:dyDescent="0.2">
      <c r="M7455" s="275"/>
      <c r="N7455" s="275"/>
    </row>
    <row r="7456" spans="13:14" x14ac:dyDescent="0.2">
      <c r="M7456" s="275"/>
      <c r="N7456" s="275"/>
    </row>
    <row r="7457" spans="13:14" x14ac:dyDescent="0.2">
      <c r="M7457" s="275"/>
      <c r="N7457" s="275"/>
    </row>
    <row r="7458" spans="13:14" x14ac:dyDescent="0.2">
      <c r="M7458" s="275"/>
      <c r="N7458" s="275"/>
    </row>
    <row r="7459" spans="13:14" x14ac:dyDescent="0.2">
      <c r="M7459" s="275"/>
      <c r="N7459" s="275"/>
    </row>
    <row r="7460" spans="13:14" x14ac:dyDescent="0.2">
      <c r="M7460" s="275"/>
      <c r="N7460" s="275"/>
    </row>
    <row r="7461" spans="13:14" x14ac:dyDescent="0.2">
      <c r="M7461" s="275"/>
      <c r="N7461" s="275"/>
    </row>
    <row r="7462" spans="13:14" x14ac:dyDescent="0.2">
      <c r="M7462" s="275"/>
      <c r="N7462" s="275"/>
    </row>
    <row r="7463" spans="13:14" x14ac:dyDescent="0.2">
      <c r="M7463" s="275"/>
      <c r="N7463" s="275"/>
    </row>
    <row r="7464" spans="13:14" x14ac:dyDescent="0.2">
      <c r="M7464" s="275"/>
      <c r="N7464" s="275"/>
    </row>
    <row r="7465" spans="13:14" x14ac:dyDescent="0.2">
      <c r="M7465" s="275"/>
      <c r="N7465" s="275"/>
    </row>
    <row r="7466" spans="13:14" x14ac:dyDescent="0.2">
      <c r="M7466" s="275"/>
      <c r="N7466" s="275"/>
    </row>
    <row r="7467" spans="13:14" x14ac:dyDescent="0.2">
      <c r="M7467" s="275"/>
      <c r="N7467" s="275"/>
    </row>
    <row r="7468" spans="13:14" x14ac:dyDescent="0.2">
      <c r="M7468" s="275"/>
      <c r="N7468" s="275"/>
    </row>
    <row r="7469" spans="13:14" x14ac:dyDescent="0.2">
      <c r="M7469" s="275"/>
      <c r="N7469" s="275"/>
    </row>
    <row r="7470" spans="13:14" x14ac:dyDescent="0.2">
      <c r="M7470" s="275"/>
      <c r="N7470" s="275"/>
    </row>
    <row r="7471" spans="13:14" x14ac:dyDescent="0.2">
      <c r="M7471" s="275"/>
      <c r="N7471" s="275"/>
    </row>
    <row r="7472" spans="13:14" x14ac:dyDescent="0.2">
      <c r="M7472" s="275"/>
      <c r="N7472" s="275"/>
    </row>
    <row r="7473" spans="13:14" x14ac:dyDescent="0.2">
      <c r="M7473" s="275"/>
      <c r="N7473" s="275"/>
    </row>
    <row r="7474" spans="13:14" x14ac:dyDescent="0.2">
      <c r="M7474" s="275"/>
      <c r="N7474" s="275"/>
    </row>
    <row r="7475" spans="13:14" x14ac:dyDescent="0.2">
      <c r="M7475" s="275"/>
      <c r="N7475" s="275"/>
    </row>
    <row r="7476" spans="13:14" x14ac:dyDescent="0.2">
      <c r="M7476" s="275"/>
      <c r="N7476" s="275"/>
    </row>
    <row r="7477" spans="13:14" x14ac:dyDescent="0.2">
      <c r="M7477" s="275"/>
      <c r="N7477" s="275"/>
    </row>
    <row r="7478" spans="13:14" x14ac:dyDescent="0.2">
      <c r="M7478" s="275"/>
      <c r="N7478" s="275"/>
    </row>
    <row r="7479" spans="13:14" x14ac:dyDescent="0.2">
      <c r="M7479" s="275"/>
      <c r="N7479" s="275"/>
    </row>
    <row r="7480" spans="13:14" x14ac:dyDescent="0.2">
      <c r="M7480" s="275"/>
      <c r="N7480" s="275"/>
    </row>
    <row r="7481" spans="13:14" x14ac:dyDescent="0.2">
      <c r="M7481" s="275"/>
      <c r="N7481" s="275"/>
    </row>
    <row r="7482" spans="13:14" x14ac:dyDescent="0.2">
      <c r="M7482" s="275"/>
      <c r="N7482" s="275"/>
    </row>
    <row r="7483" spans="13:14" x14ac:dyDescent="0.2">
      <c r="M7483" s="275"/>
      <c r="N7483" s="275"/>
    </row>
    <row r="7484" spans="13:14" x14ac:dyDescent="0.2">
      <c r="M7484" s="275"/>
      <c r="N7484" s="275"/>
    </row>
    <row r="7485" spans="13:14" x14ac:dyDescent="0.2">
      <c r="M7485" s="275"/>
      <c r="N7485" s="275"/>
    </row>
    <row r="7486" spans="13:14" x14ac:dyDescent="0.2">
      <c r="M7486" s="275"/>
      <c r="N7486" s="275"/>
    </row>
    <row r="7487" spans="13:14" x14ac:dyDescent="0.2">
      <c r="M7487" s="275"/>
      <c r="N7487" s="275"/>
    </row>
    <row r="7488" spans="13:14" x14ac:dyDescent="0.2">
      <c r="M7488" s="275"/>
      <c r="N7488" s="275"/>
    </row>
    <row r="7489" spans="13:14" x14ac:dyDescent="0.2">
      <c r="M7489" s="275"/>
      <c r="N7489" s="275"/>
    </row>
    <row r="7490" spans="13:14" x14ac:dyDescent="0.2">
      <c r="M7490" s="275"/>
      <c r="N7490" s="275"/>
    </row>
    <row r="7491" spans="13:14" x14ac:dyDescent="0.2">
      <c r="M7491" s="275"/>
      <c r="N7491" s="275"/>
    </row>
    <row r="7492" spans="13:14" x14ac:dyDescent="0.2">
      <c r="M7492" s="275"/>
      <c r="N7492" s="275"/>
    </row>
    <row r="7493" spans="13:14" x14ac:dyDescent="0.2">
      <c r="M7493" s="275"/>
      <c r="N7493" s="275"/>
    </row>
    <row r="7494" spans="13:14" x14ac:dyDescent="0.2">
      <c r="M7494" s="275"/>
      <c r="N7494" s="275"/>
    </row>
    <row r="7495" spans="13:14" x14ac:dyDescent="0.2">
      <c r="M7495" s="275"/>
      <c r="N7495" s="275"/>
    </row>
    <row r="7496" spans="13:14" x14ac:dyDescent="0.2">
      <c r="M7496" s="275"/>
      <c r="N7496" s="275"/>
    </row>
    <row r="7497" spans="13:14" x14ac:dyDescent="0.2">
      <c r="M7497" s="275"/>
      <c r="N7497" s="275"/>
    </row>
    <row r="7498" spans="13:14" x14ac:dyDescent="0.2">
      <c r="M7498" s="275"/>
      <c r="N7498" s="275"/>
    </row>
    <row r="7499" spans="13:14" x14ac:dyDescent="0.2">
      <c r="M7499" s="275"/>
      <c r="N7499" s="275"/>
    </row>
    <row r="7500" spans="13:14" x14ac:dyDescent="0.2">
      <c r="M7500" s="275"/>
      <c r="N7500" s="275"/>
    </row>
    <row r="7501" spans="13:14" x14ac:dyDescent="0.2">
      <c r="M7501" s="275"/>
      <c r="N7501" s="275"/>
    </row>
    <row r="7502" spans="13:14" x14ac:dyDescent="0.2">
      <c r="M7502" s="275"/>
      <c r="N7502" s="275"/>
    </row>
    <row r="7503" spans="13:14" x14ac:dyDescent="0.2">
      <c r="M7503" s="275"/>
      <c r="N7503" s="275"/>
    </row>
    <row r="7504" spans="13:14" x14ac:dyDescent="0.2">
      <c r="M7504" s="275"/>
      <c r="N7504" s="275"/>
    </row>
    <row r="7505" spans="13:14" x14ac:dyDescent="0.2">
      <c r="M7505" s="275"/>
      <c r="N7505" s="275"/>
    </row>
    <row r="7506" spans="13:14" x14ac:dyDescent="0.2">
      <c r="M7506" s="275"/>
      <c r="N7506" s="275"/>
    </row>
    <row r="7507" spans="13:14" x14ac:dyDescent="0.2">
      <c r="M7507" s="275"/>
      <c r="N7507" s="275"/>
    </row>
    <row r="7508" spans="13:14" x14ac:dyDescent="0.2">
      <c r="M7508" s="275"/>
      <c r="N7508" s="275"/>
    </row>
    <row r="7509" spans="13:14" x14ac:dyDescent="0.2">
      <c r="M7509" s="275"/>
      <c r="N7509" s="275"/>
    </row>
    <row r="7510" spans="13:14" x14ac:dyDescent="0.2">
      <c r="M7510" s="275"/>
      <c r="N7510" s="275"/>
    </row>
    <row r="7511" spans="13:14" x14ac:dyDescent="0.2">
      <c r="M7511" s="275"/>
      <c r="N7511" s="275"/>
    </row>
    <row r="7512" spans="13:14" x14ac:dyDescent="0.2">
      <c r="M7512" s="275"/>
      <c r="N7512" s="275"/>
    </row>
    <row r="7513" spans="13:14" x14ac:dyDescent="0.2">
      <c r="M7513" s="275"/>
      <c r="N7513" s="275"/>
    </row>
    <row r="7514" spans="13:14" x14ac:dyDescent="0.2">
      <c r="M7514" s="275"/>
      <c r="N7514" s="275"/>
    </row>
    <row r="7515" spans="13:14" x14ac:dyDescent="0.2">
      <c r="M7515" s="275"/>
      <c r="N7515" s="275"/>
    </row>
    <row r="7516" spans="13:14" x14ac:dyDescent="0.2">
      <c r="M7516" s="275"/>
      <c r="N7516" s="275"/>
    </row>
    <row r="7517" spans="13:14" x14ac:dyDescent="0.2">
      <c r="M7517" s="275"/>
      <c r="N7517" s="275"/>
    </row>
    <row r="7518" spans="13:14" x14ac:dyDescent="0.2">
      <c r="M7518" s="275"/>
      <c r="N7518" s="275"/>
    </row>
    <row r="7519" spans="13:14" x14ac:dyDescent="0.2">
      <c r="M7519" s="275"/>
      <c r="N7519" s="275"/>
    </row>
    <row r="7520" spans="13:14" x14ac:dyDescent="0.2">
      <c r="M7520" s="275"/>
      <c r="N7520" s="275"/>
    </row>
    <row r="7521" spans="13:14" x14ac:dyDescent="0.2">
      <c r="M7521" s="275"/>
      <c r="N7521" s="275"/>
    </row>
    <row r="7522" spans="13:14" x14ac:dyDescent="0.2">
      <c r="M7522" s="275"/>
      <c r="N7522" s="275"/>
    </row>
    <row r="7523" spans="13:14" x14ac:dyDescent="0.2">
      <c r="M7523" s="275"/>
      <c r="N7523" s="275"/>
    </row>
    <row r="7524" spans="13:14" x14ac:dyDescent="0.2">
      <c r="M7524" s="275"/>
      <c r="N7524" s="275"/>
    </row>
    <row r="7525" spans="13:14" x14ac:dyDescent="0.2">
      <c r="M7525" s="275"/>
      <c r="N7525" s="275"/>
    </row>
    <row r="7526" spans="13:14" x14ac:dyDescent="0.2">
      <c r="M7526" s="275"/>
      <c r="N7526" s="275"/>
    </row>
    <row r="7527" spans="13:14" x14ac:dyDescent="0.2">
      <c r="M7527" s="275"/>
      <c r="N7527" s="275"/>
    </row>
    <row r="7528" spans="13:14" x14ac:dyDescent="0.2">
      <c r="M7528" s="275"/>
      <c r="N7528" s="275"/>
    </row>
    <row r="7529" spans="13:14" x14ac:dyDescent="0.2">
      <c r="M7529" s="275"/>
      <c r="N7529" s="275"/>
    </row>
    <row r="7530" spans="13:14" x14ac:dyDescent="0.2">
      <c r="M7530" s="275"/>
      <c r="N7530" s="275"/>
    </row>
    <row r="7531" spans="13:14" x14ac:dyDescent="0.2">
      <c r="M7531" s="275"/>
      <c r="N7531" s="275"/>
    </row>
    <row r="7532" spans="13:14" x14ac:dyDescent="0.2">
      <c r="M7532" s="275"/>
      <c r="N7532" s="275"/>
    </row>
    <row r="7533" spans="13:14" x14ac:dyDescent="0.2">
      <c r="M7533" s="275"/>
      <c r="N7533" s="275"/>
    </row>
    <row r="7534" spans="13:14" x14ac:dyDescent="0.2">
      <c r="M7534" s="275"/>
      <c r="N7534" s="275"/>
    </row>
    <row r="7535" spans="13:14" x14ac:dyDescent="0.2">
      <c r="M7535" s="275"/>
      <c r="N7535" s="275"/>
    </row>
    <row r="7536" spans="13:14" x14ac:dyDescent="0.2">
      <c r="M7536" s="275"/>
      <c r="N7536" s="275"/>
    </row>
    <row r="7537" spans="13:14" x14ac:dyDescent="0.2">
      <c r="M7537" s="275"/>
      <c r="N7537" s="275"/>
    </row>
    <row r="7538" spans="13:14" x14ac:dyDescent="0.2">
      <c r="M7538" s="275"/>
      <c r="N7538" s="275"/>
    </row>
    <row r="7539" spans="13:14" x14ac:dyDescent="0.2">
      <c r="M7539" s="275"/>
      <c r="N7539" s="275"/>
    </row>
    <row r="7540" spans="13:14" x14ac:dyDescent="0.2">
      <c r="M7540" s="275"/>
      <c r="N7540" s="275"/>
    </row>
    <row r="7541" spans="13:14" x14ac:dyDescent="0.2">
      <c r="M7541" s="275"/>
      <c r="N7541" s="275"/>
    </row>
    <row r="7542" spans="13:14" x14ac:dyDescent="0.2">
      <c r="M7542" s="275"/>
      <c r="N7542" s="275"/>
    </row>
    <row r="7543" spans="13:14" x14ac:dyDescent="0.2">
      <c r="M7543" s="275"/>
      <c r="N7543" s="275"/>
    </row>
    <row r="7544" spans="13:14" x14ac:dyDescent="0.2">
      <c r="M7544" s="275"/>
      <c r="N7544" s="275"/>
    </row>
    <row r="7545" spans="13:14" x14ac:dyDescent="0.2">
      <c r="M7545" s="275"/>
      <c r="N7545" s="275"/>
    </row>
    <row r="7546" spans="13:14" x14ac:dyDescent="0.2">
      <c r="M7546" s="275"/>
      <c r="N7546" s="275"/>
    </row>
    <row r="7547" spans="13:14" x14ac:dyDescent="0.2">
      <c r="M7547" s="275"/>
      <c r="N7547" s="275"/>
    </row>
    <row r="7548" spans="13:14" x14ac:dyDescent="0.2">
      <c r="M7548" s="275"/>
      <c r="N7548" s="275"/>
    </row>
    <row r="7549" spans="13:14" x14ac:dyDescent="0.2">
      <c r="M7549" s="275"/>
      <c r="N7549" s="275"/>
    </row>
    <row r="7550" spans="13:14" x14ac:dyDescent="0.2">
      <c r="M7550" s="275"/>
      <c r="N7550" s="275"/>
    </row>
    <row r="7551" spans="13:14" x14ac:dyDescent="0.2">
      <c r="M7551" s="275"/>
      <c r="N7551" s="275"/>
    </row>
    <row r="7552" spans="13:14" x14ac:dyDescent="0.2">
      <c r="M7552" s="275"/>
      <c r="N7552" s="275"/>
    </row>
    <row r="7553" spans="13:14" x14ac:dyDescent="0.2">
      <c r="M7553" s="275"/>
      <c r="N7553" s="275"/>
    </row>
    <row r="7554" spans="13:14" x14ac:dyDescent="0.2">
      <c r="M7554" s="275"/>
      <c r="N7554" s="275"/>
    </row>
    <row r="7555" spans="13:14" x14ac:dyDescent="0.2">
      <c r="M7555" s="275"/>
      <c r="N7555" s="275"/>
    </row>
    <row r="7556" spans="13:14" x14ac:dyDescent="0.2">
      <c r="M7556" s="275"/>
      <c r="N7556" s="275"/>
    </row>
    <row r="7557" spans="13:14" x14ac:dyDescent="0.2">
      <c r="M7557" s="275"/>
      <c r="N7557" s="275"/>
    </row>
    <row r="7558" spans="13:14" x14ac:dyDescent="0.2">
      <c r="M7558" s="275"/>
      <c r="N7558" s="275"/>
    </row>
    <row r="7559" spans="13:14" x14ac:dyDescent="0.2">
      <c r="M7559" s="275"/>
      <c r="N7559" s="275"/>
    </row>
    <row r="7560" spans="13:14" x14ac:dyDescent="0.2">
      <c r="M7560" s="275"/>
      <c r="N7560" s="275"/>
    </row>
    <row r="7561" spans="13:14" x14ac:dyDescent="0.2">
      <c r="M7561" s="275"/>
      <c r="N7561" s="275"/>
    </row>
    <row r="7562" spans="13:14" x14ac:dyDescent="0.2">
      <c r="M7562" s="275"/>
      <c r="N7562" s="275"/>
    </row>
    <row r="7563" spans="13:14" x14ac:dyDescent="0.2">
      <c r="M7563" s="275"/>
      <c r="N7563" s="275"/>
    </row>
    <row r="7564" spans="13:14" x14ac:dyDescent="0.2">
      <c r="M7564" s="275"/>
      <c r="N7564" s="275"/>
    </row>
    <row r="7565" spans="13:14" x14ac:dyDescent="0.2">
      <c r="M7565" s="275"/>
      <c r="N7565" s="275"/>
    </row>
    <row r="7566" spans="13:14" x14ac:dyDescent="0.2">
      <c r="M7566" s="275"/>
      <c r="N7566" s="275"/>
    </row>
    <row r="7567" spans="13:14" x14ac:dyDescent="0.2">
      <c r="M7567" s="275"/>
      <c r="N7567" s="275"/>
    </row>
    <row r="7568" spans="13:14" x14ac:dyDescent="0.2">
      <c r="M7568" s="275"/>
      <c r="N7568" s="275"/>
    </row>
    <row r="7569" spans="13:14" x14ac:dyDescent="0.2">
      <c r="M7569" s="275"/>
      <c r="N7569" s="275"/>
    </row>
    <row r="7570" spans="13:14" x14ac:dyDescent="0.2">
      <c r="M7570" s="275"/>
      <c r="N7570" s="275"/>
    </row>
    <row r="7571" spans="13:14" x14ac:dyDescent="0.2">
      <c r="M7571" s="275"/>
      <c r="N7571" s="275"/>
    </row>
    <row r="7572" spans="13:14" x14ac:dyDescent="0.2">
      <c r="M7572" s="275"/>
      <c r="N7572" s="275"/>
    </row>
    <row r="7573" spans="13:14" x14ac:dyDescent="0.2">
      <c r="M7573" s="275"/>
      <c r="N7573" s="275"/>
    </row>
    <row r="7574" spans="13:14" x14ac:dyDescent="0.2">
      <c r="M7574" s="275"/>
      <c r="N7574" s="275"/>
    </row>
    <row r="7575" spans="13:14" x14ac:dyDescent="0.2">
      <c r="M7575" s="275"/>
      <c r="N7575" s="275"/>
    </row>
    <row r="7576" spans="13:14" x14ac:dyDescent="0.2">
      <c r="M7576" s="275"/>
      <c r="N7576" s="275"/>
    </row>
    <row r="7577" spans="13:14" x14ac:dyDescent="0.2">
      <c r="M7577" s="275"/>
      <c r="N7577" s="275"/>
    </row>
    <row r="7578" spans="13:14" x14ac:dyDescent="0.2">
      <c r="M7578" s="275"/>
      <c r="N7578" s="275"/>
    </row>
    <row r="7579" spans="13:14" x14ac:dyDescent="0.2">
      <c r="M7579" s="275"/>
      <c r="N7579" s="275"/>
    </row>
    <row r="7580" spans="13:14" x14ac:dyDescent="0.2">
      <c r="M7580" s="275"/>
      <c r="N7580" s="275"/>
    </row>
    <row r="7581" spans="13:14" x14ac:dyDescent="0.2">
      <c r="M7581" s="275"/>
      <c r="N7581" s="275"/>
    </row>
    <row r="7582" spans="13:14" x14ac:dyDescent="0.2">
      <c r="M7582" s="275"/>
      <c r="N7582" s="275"/>
    </row>
    <row r="7583" spans="13:14" x14ac:dyDescent="0.2">
      <c r="M7583" s="275"/>
      <c r="N7583" s="275"/>
    </row>
    <row r="7584" spans="13:14" x14ac:dyDescent="0.2">
      <c r="M7584" s="275"/>
      <c r="N7584" s="275"/>
    </row>
    <row r="7585" spans="13:14" x14ac:dyDescent="0.2">
      <c r="M7585" s="275"/>
      <c r="N7585" s="275"/>
    </row>
    <row r="7586" spans="13:14" x14ac:dyDescent="0.2">
      <c r="M7586" s="275"/>
      <c r="N7586" s="275"/>
    </row>
    <row r="7587" spans="13:14" x14ac:dyDescent="0.2">
      <c r="M7587" s="275"/>
      <c r="N7587" s="275"/>
    </row>
    <row r="7588" spans="13:14" x14ac:dyDescent="0.2">
      <c r="M7588" s="275"/>
      <c r="N7588" s="275"/>
    </row>
    <row r="7589" spans="13:14" x14ac:dyDescent="0.2">
      <c r="M7589" s="275"/>
      <c r="N7589" s="275"/>
    </row>
    <row r="7590" spans="13:14" x14ac:dyDescent="0.2">
      <c r="M7590" s="275"/>
      <c r="N7590" s="275"/>
    </row>
    <row r="7591" spans="13:14" x14ac:dyDescent="0.2">
      <c r="M7591" s="275"/>
      <c r="N7591" s="275"/>
    </row>
    <row r="7592" spans="13:14" x14ac:dyDescent="0.2">
      <c r="M7592" s="275"/>
      <c r="N7592" s="275"/>
    </row>
    <row r="7593" spans="13:14" x14ac:dyDescent="0.2">
      <c r="M7593" s="275"/>
      <c r="N7593" s="275"/>
    </row>
    <row r="7594" spans="13:14" x14ac:dyDescent="0.2">
      <c r="M7594" s="275"/>
      <c r="N7594" s="275"/>
    </row>
    <row r="7595" spans="13:14" x14ac:dyDescent="0.2">
      <c r="M7595" s="275"/>
      <c r="N7595" s="275"/>
    </row>
    <row r="7596" spans="13:14" x14ac:dyDescent="0.2">
      <c r="M7596" s="275"/>
      <c r="N7596" s="275"/>
    </row>
    <row r="7597" spans="13:14" x14ac:dyDescent="0.2">
      <c r="M7597" s="275"/>
      <c r="N7597" s="275"/>
    </row>
    <row r="7598" spans="13:14" x14ac:dyDescent="0.2">
      <c r="M7598" s="275"/>
      <c r="N7598" s="275"/>
    </row>
    <row r="7599" spans="13:14" x14ac:dyDescent="0.2">
      <c r="M7599" s="275"/>
      <c r="N7599" s="275"/>
    </row>
    <row r="7600" spans="13:14" x14ac:dyDescent="0.2">
      <c r="M7600" s="275"/>
      <c r="N7600" s="275"/>
    </row>
    <row r="7601" spans="13:14" x14ac:dyDescent="0.2">
      <c r="M7601" s="275"/>
      <c r="N7601" s="275"/>
    </row>
    <row r="7602" spans="13:14" x14ac:dyDescent="0.2">
      <c r="M7602" s="275"/>
      <c r="N7602" s="275"/>
    </row>
    <row r="7603" spans="13:14" x14ac:dyDescent="0.2">
      <c r="M7603" s="275"/>
      <c r="N7603" s="275"/>
    </row>
    <row r="7604" spans="13:14" x14ac:dyDescent="0.2">
      <c r="M7604" s="275"/>
      <c r="N7604" s="275"/>
    </row>
    <row r="7605" spans="13:14" x14ac:dyDescent="0.2">
      <c r="M7605" s="275"/>
      <c r="N7605" s="275"/>
    </row>
    <row r="7606" spans="13:14" x14ac:dyDescent="0.2">
      <c r="M7606" s="275"/>
      <c r="N7606" s="275"/>
    </row>
    <row r="7607" spans="13:14" x14ac:dyDescent="0.2">
      <c r="M7607" s="275"/>
      <c r="N7607" s="275"/>
    </row>
    <row r="7608" spans="13:14" x14ac:dyDescent="0.2">
      <c r="M7608" s="275"/>
      <c r="N7608" s="275"/>
    </row>
    <row r="7609" spans="13:14" x14ac:dyDescent="0.2">
      <c r="M7609" s="275"/>
      <c r="N7609" s="275"/>
    </row>
    <row r="7610" spans="13:14" x14ac:dyDescent="0.2">
      <c r="M7610" s="275"/>
      <c r="N7610" s="275"/>
    </row>
    <row r="7611" spans="13:14" x14ac:dyDescent="0.2">
      <c r="M7611" s="275"/>
      <c r="N7611" s="275"/>
    </row>
    <row r="7612" spans="13:14" x14ac:dyDescent="0.2">
      <c r="M7612" s="275"/>
      <c r="N7612" s="275"/>
    </row>
    <row r="7613" spans="13:14" x14ac:dyDescent="0.2">
      <c r="M7613" s="275"/>
      <c r="N7613" s="275"/>
    </row>
    <row r="7614" spans="13:14" x14ac:dyDescent="0.2">
      <c r="M7614" s="275"/>
      <c r="N7614" s="275"/>
    </row>
    <row r="7615" spans="13:14" x14ac:dyDescent="0.2">
      <c r="M7615" s="275"/>
      <c r="N7615" s="275"/>
    </row>
    <row r="7616" spans="13:14" x14ac:dyDescent="0.2">
      <c r="M7616" s="275"/>
      <c r="N7616" s="275"/>
    </row>
    <row r="7617" spans="13:14" x14ac:dyDescent="0.2">
      <c r="M7617" s="275"/>
      <c r="N7617" s="275"/>
    </row>
    <row r="7618" spans="13:14" x14ac:dyDescent="0.2">
      <c r="M7618" s="275"/>
      <c r="N7618" s="275"/>
    </row>
    <row r="7619" spans="13:14" x14ac:dyDescent="0.2">
      <c r="M7619" s="275"/>
      <c r="N7619" s="275"/>
    </row>
    <row r="7620" spans="13:14" x14ac:dyDescent="0.2">
      <c r="M7620" s="275"/>
      <c r="N7620" s="275"/>
    </row>
    <row r="7621" spans="13:14" x14ac:dyDescent="0.2">
      <c r="M7621" s="275"/>
      <c r="N7621" s="275"/>
    </row>
    <row r="7622" spans="13:14" x14ac:dyDescent="0.2">
      <c r="M7622" s="275"/>
      <c r="N7622" s="275"/>
    </row>
    <row r="7623" spans="13:14" x14ac:dyDescent="0.2">
      <c r="M7623" s="275"/>
      <c r="N7623" s="275"/>
    </row>
    <row r="7624" spans="13:14" x14ac:dyDescent="0.2">
      <c r="M7624" s="275"/>
      <c r="N7624" s="275"/>
    </row>
    <row r="7625" spans="13:14" x14ac:dyDescent="0.2">
      <c r="M7625" s="275"/>
      <c r="N7625" s="275"/>
    </row>
    <row r="7626" spans="13:14" x14ac:dyDescent="0.2">
      <c r="M7626" s="275"/>
      <c r="N7626" s="275"/>
    </row>
    <row r="7627" spans="13:14" x14ac:dyDescent="0.2">
      <c r="M7627" s="275"/>
      <c r="N7627" s="275"/>
    </row>
    <row r="7628" spans="13:14" x14ac:dyDescent="0.2">
      <c r="M7628" s="275"/>
      <c r="N7628" s="275"/>
    </row>
    <row r="7629" spans="13:14" x14ac:dyDescent="0.2">
      <c r="M7629" s="275"/>
      <c r="N7629" s="275"/>
    </row>
    <row r="7630" spans="13:14" x14ac:dyDescent="0.2">
      <c r="M7630" s="275"/>
      <c r="N7630" s="275"/>
    </row>
    <row r="7631" spans="13:14" x14ac:dyDescent="0.2">
      <c r="M7631" s="275"/>
      <c r="N7631" s="275"/>
    </row>
    <row r="7632" spans="13:14" x14ac:dyDescent="0.2">
      <c r="M7632" s="275"/>
      <c r="N7632" s="275"/>
    </row>
    <row r="7633" spans="13:14" x14ac:dyDescent="0.2">
      <c r="M7633" s="275"/>
      <c r="N7633" s="275"/>
    </row>
    <row r="7634" spans="13:14" x14ac:dyDescent="0.2">
      <c r="M7634" s="275"/>
      <c r="N7634" s="275"/>
    </row>
    <row r="7635" spans="13:14" x14ac:dyDescent="0.2">
      <c r="M7635" s="275"/>
      <c r="N7635" s="275"/>
    </row>
    <row r="7636" spans="13:14" x14ac:dyDescent="0.2">
      <c r="M7636" s="275"/>
      <c r="N7636" s="275"/>
    </row>
    <row r="7637" spans="13:14" x14ac:dyDescent="0.2">
      <c r="M7637" s="275"/>
      <c r="N7637" s="275"/>
    </row>
    <row r="7638" spans="13:14" x14ac:dyDescent="0.2">
      <c r="M7638" s="275"/>
      <c r="N7638" s="275"/>
    </row>
    <row r="7639" spans="13:14" x14ac:dyDescent="0.2">
      <c r="M7639" s="275"/>
      <c r="N7639" s="275"/>
    </row>
    <row r="7640" spans="13:14" x14ac:dyDescent="0.2">
      <c r="M7640" s="275"/>
      <c r="N7640" s="275"/>
    </row>
    <row r="7641" spans="13:14" x14ac:dyDescent="0.2">
      <c r="M7641" s="275"/>
      <c r="N7641" s="275"/>
    </row>
    <row r="7642" spans="13:14" x14ac:dyDescent="0.2">
      <c r="M7642" s="275"/>
      <c r="N7642" s="275"/>
    </row>
    <row r="7643" spans="13:14" x14ac:dyDescent="0.2">
      <c r="M7643" s="275"/>
      <c r="N7643" s="275"/>
    </row>
    <row r="7644" spans="13:14" x14ac:dyDescent="0.2">
      <c r="M7644" s="275"/>
      <c r="N7644" s="275"/>
    </row>
    <row r="7645" spans="13:14" x14ac:dyDescent="0.2">
      <c r="M7645" s="275"/>
      <c r="N7645" s="275"/>
    </row>
    <row r="7646" spans="13:14" x14ac:dyDescent="0.2">
      <c r="M7646" s="275"/>
      <c r="N7646" s="275"/>
    </row>
    <row r="7647" spans="13:14" x14ac:dyDescent="0.2">
      <c r="M7647" s="275"/>
      <c r="N7647" s="275"/>
    </row>
    <row r="7648" spans="13:14" x14ac:dyDescent="0.2">
      <c r="M7648" s="275"/>
      <c r="N7648" s="275"/>
    </row>
    <row r="7649" spans="13:14" x14ac:dyDescent="0.2">
      <c r="M7649" s="275"/>
      <c r="N7649" s="275"/>
    </row>
    <row r="7650" spans="13:14" x14ac:dyDescent="0.2">
      <c r="M7650" s="275"/>
      <c r="N7650" s="275"/>
    </row>
    <row r="7651" spans="13:14" x14ac:dyDescent="0.2">
      <c r="M7651" s="275"/>
      <c r="N7651" s="275"/>
    </row>
    <row r="7652" spans="13:14" x14ac:dyDescent="0.2">
      <c r="M7652" s="275"/>
      <c r="N7652" s="275"/>
    </row>
    <row r="7653" spans="13:14" x14ac:dyDescent="0.2">
      <c r="M7653" s="275"/>
      <c r="N7653" s="275"/>
    </row>
    <row r="7654" spans="13:14" x14ac:dyDescent="0.2">
      <c r="M7654" s="275"/>
      <c r="N7654" s="275"/>
    </row>
    <row r="7655" spans="13:14" x14ac:dyDescent="0.2">
      <c r="M7655" s="275"/>
      <c r="N7655" s="275"/>
    </row>
    <row r="7656" spans="13:14" x14ac:dyDescent="0.2">
      <c r="M7656" s="275"/>
      <c r="N7656" s="275"/>
    </row>
    <row r="7657" spans="13:14" x14ac:dyDescent="0.2">
      <c r="M7657" s="275"/>
      <c r="N7657" s="275"/>
    </row>
    <row r="7658" spans="13:14" x14ac:dyDescent="0.2">
      <c r="M7658" s="275"/>
      <c r="N7658" s="275"/>
    </row>
    <row r="7659" spans="13:14" x14ac:dyDescent="0.2">
      <c r="M7659" s="275"/>
      <c r="N7659" s="275"/>
    </row>
    <row r="7660" spans="13:14" x14ac:dyDescent="0.2">
      <c r="M7660" s="275"/>
      <c r="N7660" s="275"/>
    </row>
    <row r="7661" spans="13:14" x14ac:dyDescent="0.2">
      <c r="M7661" s="275"/>
      <c r="N7661" s="275"/>
    </row>
    <row r="7662" spans="13:14" x14ac:dyDescent="0.2">
      <c r="M7662" s="275"/>
      <c r="N7662" s="275"/>
    </row>
    <row r="7663" spans="13:14" x14ac:dyDescent="0.2">
      <c r="M7663" s="275"/>
      <c r="N7663" s="275"/>
    </row>
    <row r="7664" spans="13:14" x14ac:dyDescent="0.2">
      <c r="M7664" s="275"/>
      <c r="N7664" s="275"/>
    </row>
    <row r="7665" spans="13:14" x14ac:dyDescent="0.2">
      <c r="M7665" s="275"/>
      <c r="N7665" s="275"/>
    </row>
    <row r="7666" spans="13:14" x14ac:dyDescent="0.2">
      <c r="M7666" s="275"/>
      <c r="N7666" s="275"/>
    </row>
    <row r="7667" spans="13:14" x14ac:dyDescent="0.2">
      <c r="M7667" s="275"/>
      <c r="N7667" s="275"/>
    </row>
    <row r="7668" spans="13:14" x14ac:dyDescent="0.2">
      <c r="M7668" s="275"/>
      <c r="N7668" s="275"/>
    </row>
    <row r="7669" spans="13:14" x14ac:dyDescent="0.2">
      <c r="M7669" s="275"/>
      <c r="N7669" s="275"/>
    </row>
    <row r="7670" spans="13:14" x14ac:dyDescent="0.2">
      <c r="M7670" s="275"/>
      <c r="N7670" s="275"/>
    </row>
    <row r="7671" spans="13:14" x14ac:dyDescent="0.2">
      <c r="M7671" s="275"/>
      <c r="N7671" s="275"/>
    </row>
    <row r="7672" spans="13:14" x14ac:dyDescent="0.2">
      <c r="M7672" s="275"/>
      <c r="N7672" s="275"/>
    </row>
    <row r="7673" spans="13:14" x14ac:dyDescent="0.2">
      <c r="M7673" s="275"/>
      <c r="N7673" s="275"/>
    </row>
    <row r="7674" spans="13:14" x14ac:dyDescent="0.2">
      <c r="M7674" s="275"/>
      <c r="N7674" s="275"/>
    </row>
    <row r="7675" spans="13:14" x14ac:dyDescent="0.2">
      <c r="M7675" s="275"/>
      <c r="N7675" s="275"/>
    </row>
    <row r="7676" spans="13:14" x14ac:dyDescent="0.2">
      <c r="M7676" s="275"/>
      <c r="N7676" s="275"/>
    </row>
    <row r="7677" spans="13:14" x14ac:dyDescent="0.2">
      <c r="M7677" s="275"/>
      <c r="N7677" s="275"/>
    </row>
    <row r="7678" spans="13:14" x14ac:dyDescent="0.2">
      <c r="M7678" s="275"/>
      <c r="N7678" s="275"/>
    </row>
    <row r="7679" spans="13:14" x14ac:dyDescent="0.2">
      <c r="M7679" s="275"/>
      <c r="N7679" s="275"/>
    </row>
    <row r="7680" spans="13:14" x14ac:dyDescent="0.2">
      <c r="M7680" s="275"/>
      <c r="N7680" s="275"/>
    </row>
    <row r="7681" spans="13:14" x14ac:dyDescent="0.2">
      <c r="M7681" s="275"/>
      <c r="N7681" s="275"/>
    </row>
    <row r="7682" spans="13:14" x14ac:dyDescent="0.2">
      <c r="M7682" s="275"/>
      <c r="N7682" s="275"/>
    </row>
    <row r="7683" spans="13:14" x14ac:dyDescent="0.2">
      <c r="M7683" s="275"/>
      <c r="N7683" s="275"/>
    </row>
    <row r="7684" spans="13:14" x14ac:dyDescent="0.2">
      <c r="M7684" s="275"/>
      <c r="N7684" s="275"/>
    </row>
    <row r="7685" spans="13:14" x14ac:dyDescent="0.2">
      <c r="M7685" s="275"/>
      <c r="N7685" s="275"/>
    </row>
    <row r="7686" spans="13:14" x14ac:dyDescent="0.2">
      <c r="M7686" s="275"/>
      <c r="N7686" s="275"/>
    </row>
    <row r="7687" spans="13:14" x14ac:dyDescent="0.2">
      <c r="M7687" s="275"/>
      <c r="N7687" s="275"/>
    </row>
    <row r="7688" spans="13:14" x14ac:dyDescent="0.2">
      <c r="M7688" s="275"/>
      <c r="N7688" s="275"/>
    </row>
    <row r="7689" spans="13:14" x14ac:dyDescent="0.2">
      <c r="M7689" s="275"/>
      <c r="N7689" s="275"/>
    </row>
    <row r="7690" spans="13:14" x14ac:dyDescent="0.2">
      <c r="M7690" s="275"/>
      <c r="N7690" s="275"/>
    </row>
    <row r="7691" spans="13:14" x14ac:dyDescent="0.2">
      <c r="M7691" s="275"/>
      <c r="N7691" s="275"/>
    </row>
    <row r="7692" spans="13:14" x14ac:dyDescent="0.2">
      <c r="M7692" s="275"/>
      <c r="N7692" s="275"/>
    </row>
    <row r="7693" spans="13:14" x14ac:dyDescent="0.2">
      <c r="M7693" s="275"/>
      <c r="N7693" s="275"/>
    </row>
    <row r="7694" spans="13:14" x14ac:dyDescent="0.2">
      <c r="M7694" s="275"/>
      <c r="N7694" s="275"/>
    </row>
    <row r="7695" spans="13:14" x14ac:dyDescent="0.2">
      <c r="M7695" s="275"/>
      <c r="N7695" s="275"/>
    </row>
    <row r="7696" spans="13:14" x14ac:dyDescent="0.2">
      <c r="M7696" s="275"/>
      <c r="N7696" s="275"/>
    </row>
    <row r="7697" spans="13:14" x14ac:dyDescent="0.2">
      <c r="M7697" s="275"/>
      <c r="N7697" s="275"/>
    </row>
    <row r="7698" spans="13:14" x14ac:dyDescent="0.2">
      <c r="M7698" s="275"/>
      <c r="N7698" s="275"/>
    </row>
    <row r="7699" spans="13:14" x14ac:dyDescent="0.2">
      <c r="M7699" s="275"/>
      <c r="N7699" s="275"/>
    </row>
    <row r="7700" spans="13:14" x14ac:dyDescent="0.2">
      <c r="M7700" s="275"/>
      <c r="N7700" s="275"/>
    </row>
    <row r="7701" spans="13:14" x14ac:dyDescent="0.2">
      <c r="M7701" s="275"/>
      <c r="N7701" s="275"/>
    </row>
    <row r="7702" spans="13:14" x14ac:dyDescent="0.2">
      <c r="M7702" s="275"/>
      <c r="N7702" s="275"/>
    </row>
    <row r="7703" spans="13:14" x14ac:dyDescent="0.2">
      <c r="M7703" s="275"/>
      <c r="N7703" s="275"/>
    </row>
    <row r="7704" spans="13:14" x14ac:dyDescent="0.2">
      <c r="M7704" s="275"/>
      <c r="N7704" s="275"/>
    </row>
    <row r="7705" spans="13:14" x14ac:dyDescent="0.2">
      <c r="M7705" s="275"/>
      <c r="N7705" s="275"/>
    </row>
    <row r="7706" spans="13:14" x14ac:dyDescent="0.2">
      <c r="M7706" s="275"/>
      <c r="N7706" s="275"/>
    </row>
    <row r="7707" spans="13:14" x14ac:dyDescent="0.2">
      <c r="M7707" s="275"/>
      <c r="N7707" s="275"/>
    </row>
    <row r="7708" spans="13:14" x14ac:dyDescent="0.2">
      <c r="M7708" s="275"/>
      <c r="N7708" s="275"/>
    </row>
    <row r="7709" spans="13:14" x14ac:dyDescent="0.2">
      <c r="M7709" s="275"/>
      <c r="N7709" s="275"/>
    </row>
    <row r="7710" spans="13:14" x14ac:dyDescent="0.2">
      <c r="M7710" s="275"/>
      <c r="N7710" s="275"/>
    </row>
    <row r="7711" spans="13:14" x14ac:dyDescent="0.2">
      <c r="M7711" s="275"/>
      <c r="N7711" s="275"/>
    </row>
    <row r="7712" spans="13:14" x14ac:dyDescent="0.2">
      <c r="M7712" s="275"/>
      <c r="N7712" s="275"/>
    </row>
    <row r="7713" spans="13:14" x14ac:dyDescent="0.2">
      <c r="M7713" s="275"/>
      <c r="N7713" s="275"/>
    </row>
    <row r="7714" spans="13:14" x14ac:dyDescent="0.2">
      <c r="M7714" s="275"/>
      <c r="N7714" s="275"/>
    </row>
    <row r="7715" spans="13:14" x14ac:dyDescent="0.2">
      <c r="M7715" s="275"/>
      <c r="N7715" s="275"/>
    </row>
    <row r="7716" spans="13:14" x14ac:dyDescent="0.2">
      <c r="M7716" s="275"/>
      <c r="N7716" s="275"/>
    </row>
    <row r="7717" spans="13:14" x14ac:dyDescent="0.2">
      <c r="M7717" s="275"/>
      <c r="N7717" s="275"/>
    </row>
    <row r="7718" spans="13:14" x14ac:dyDescent="0.2">
      <c r="M7718" s="275"/>
      <c r="N7718" s="275"/>
    </row>
    <row r="7719" spans="13:14" x14ac:dyDescent="0.2">
      <c r="M7719" s="275"/>
      <c r="N7719" s="275"/>
    </row>
    <row r="7720" spans="13:14" x14ac:dyDescent="0.2">
      <c r="M7720" s="275"/>
      <c r="N7720" s="275"/>
    </row>
    <row r="7721" spans="13:14" x14ac:dyDescent="0.2">
      <c r="M7721" s="275"/>
      <c r="N7721" s="275"/>
    </row>
    <row r="7722" spans="13:14" x14ac:dyDescent="0.2">
      <c r="M7722" s="275"/>
      <c r="N7722" s="275"/>
    </row>
    <row r="7723" spans="13:14" x14ac:dyDescent="0.2">
      <c r="M7723" s="275"/>
      <c r="N7723" s="275"/>
    </row>
    <row r="7724" spans="13:14" x14ac:dyDescent="0.2">
      <c r="M7724" s="275"/>
      <c r="N7724" s="275"/>
    </row>
    <row r="7725" spans="13:14" x14ac:dyDescent="0.2">
      <c r="M7725" s="275"/>
      <c r="N7725" s="275"/>
    </row>
    <row r="7726" spans="13:14" x14ac:dyDescent="0.2">
      <c r="M7726" s="275"/>
      <c r="N7726" s="275"/>
    </row>
    <row r="7727" spans="13:14" x14ac:dyDescent="0.2">
      <c r="M7727" s="275"/>
      <c r="N7727" s="275"/>
    </row>
    <row r="7728" spans="13:14" x14ac:dyDescent="0.2">
      <c r="M7728" s="275"/>
      <c r="N7728" s="275"/>
    </row>
    <row r="7729" spans="13:14" x14ac:dyDescent="0.2">
      <c r="M7729" s="275"/>
      <c r="N7729" s="275"/>
    </row>
    <row r="7730" spans="13:14" x14ac:dyDescent="0.2">
      <c r="M7730" s="275"/>
      <c r="N7730" s="275"/>
    </row>
    <row r="7731" spans="13:14" x14ac:dyDescent="0.2">
      <c r="M7731" s="275"/>
      <c r="N7731" s="275"/>
    </row>
    <row r="7732" spans="13:14" x14ac:dyDescent="0.2">
      <c r="M7732" s="275"/>
      <c r="N7732" s="275"/>
    </row>
    <row r="7733" spans="13:14" x14ac:dyDescent="0.2">
      <c r="M7733" s="275"/>
      <c r="N7733" s="275"/>
    </row>
    <row r="7734" spans="13:14" x14ac:dyDescent="0.2">
      <c r="M7734" s="275"/>
      <c r="N7734" s="275"/>
    </row>
    <row r="7735" spans="13:14" x14ac:dyDescent="0.2">
      <c r="M7735" s="275"/>
      <c r="N7735" s="275"/>
    </row>
    <row r="7736" spans="13:14" x14ac:dyDescent="0.2">
      <c r="M7736" s="275"/>
      <c r="N7736" s="275"/>
    </row>
    <row r="7737" spans="13:14" x14ac:dyDescent="0.2">
      <c r="M7737" s="275"/>
      <c r="N7737" s="275"/>
    </row>
    <row r="7738" spans="13:14" x14ac:dyDescent="0.2">
      <c r="M7738" s="275"/>
      <c r="N7738" s="275"/>
    </row>
    <row r="7739" spans="13:14" x14ac:dyDescent="0.2">
      <c r="M7739" s="275"/>
      <c r="N7739" s="275"/>
    </row>
    <row r="7740" spans="13:14" x14ac:dyDescent="0.2">
      <c r="M7740" s="275"/>
      <c r="N7740" s="275"/>
    </row>
    <row r="7741" spans="13:14" x14ac:dyDescent="0.2">
      <c r="M7741" s="275"/>
      <c r="N7741" s="275"/>
    </row>
    <row r="7742" spans="13:14" x14ac:dyDescent="0.2">
      <c r="M7742" s="275"/>
      <c r="N7742" s="275"/>
    </row>
    <row r="7743" spans="13:14" x14ac:dyDescent="0.2">
      <c r="M7743" s="275"/>
      <c r="N7743" s="275"/>
    </row>
    <row r="7744" spans="13:14" x14ac:dyDescent="0.2">
      <c r="M7744" s="275"/>
      <c r="N7744" s="275"/>
    </row>
    <row r="7745" spans="13:14" x14ac:dyDescent="0.2">
      <c r="M7745" s="275"/>
      <c r="N7745" s="275"/>
    </row>
    <row r="7746" spans="13:14" x14ac:dyDescent="0.2">
      <c r="M7746" s="275"/>
      <c r="N7746" s="275"/>
    </row>
    <row r="7747" spans="13:14" x14ac:dyDescent="0.2">
      <c r="M7747" s="275"/>
      <c r="N7747" s="275"/>
    </row>
    <row r="7748" spans="13:14" x14ac:dyDescent="0.2">
      <c r="M7748" s="275"/>
      <c r="N7748" s="275"/>
    </row>
    <row r="7749" spans="13:14" x14ac:dyDescent="0.2">
      <c r="M7749" s="275"/>
      <c r="N7749" s="275"/>
    </row>
    <row r="7750" spans="13:14" x14ac:dyDescent="0.2">
      <c r="M7750" s="275"/>
      <c r="N7750" s="275"/>
    </row>
    <row r="7751" spans="13:14" x14ac:dyDescent="0.2">
      <c r="M7751" s="275"/>
      <c r="N7751" s="275"/>
    </row>
    <row r="7752" spans="13:14" x14ac:dyDescent="0.2">
      <c r="M7752" s="275"/>
      <c r="N7752" s="275"/>
    </row>
    <row r="7753" spans="13:14" x14ac:dyDescent="0.2">
      <c r="M7753" s="275"/>
      <c r="N7753" s="275"/>
    </row>
    <row r="7754" spans="13:14" x14ac:dyDescent="0.2">
      <c r="M7754" s="275"/>
      <c r="N7754" s="275"/>
    </row>
    <row r="7755" spans="13:14" x14ac:dyDescent="0.2">
      <c r="M7755" s="275"/>
      <c r="N7755" s="275"/>
    </row>
    <row r="7756" spans="13:14" x14ac:dyDescent="0.2">
      <c r="M7756" s="275"/>
      <c r="N7756" s="275"/>
    </row>
    <row r="7757" spans="13:14" x14ac:dyDescent="0.2">
      <c r="M7757" s="275"/>
      <c r="N7757" s="275"/>
    </row>
    <row r="7758" spans="13:14" x14ac:dyDescent="0.2">
      <c r="M7758" s="275"/>
      <c r="N7758" s="275"/>
    </row>
    <row r="7759" spans="13:14" x14ac:dyDescent="0.2">
      <c r="M7759" s="275"/>
      <c r="N7759" s="275"/>
    </row>
    <row r="7760" spans="13:14" x14ac:dyDescent="0.2">
      <c r="M7760" s="275"/>
      <c r="N7760" s="275"/>
    </row>
    <row r="7761" spans="13:14" x14ac:dyDescent="0.2">
      <c r="M7761" s="275"/>
      <c r="N7761" s="275"/>
    </row>
    <row r="7762" spans="13:14" x14ac:dyDescent="0.2">
      <c r="M7762" s="275"/>
      <c r="N7762" s="275"/>
    </row>
    <row r="7763" spans="13:14" x14ac:dyDescent="0.2">
      <c r="M7763" s="275"/>
      <c r="N7763" s="275"/>
    </row>
    <row r="7764" spans="13:14" x14ac:dyDescent="0.2">
      <c r="M7764" s="275"/>
      <c r="N7764" s="275"/>
    </row>
    <row r="7765" spans="13:14" x14ac:dyDescent="0.2">
      <c r="M7765" s="275"/>
      <c r="N7765" s="275"/>
    </row>
    <row r="7766" spans="13:14" x14ac:dyDescent="0.2">
      <c r="M7766" s="275"/>
      <c r="N7766" s="275"/>
    </row>
    <row r="7767" spans="13:14" x14ac:dyDescent="0.2">
      <c r="M7767" s="275"/>
      <c r="N7767" s="275"/>
    </row>
    <row r="7768" spans="13:14" x14ac:dyDescent="0.2">
      <c r="M7768" s="275"/>
      <c r="N7768" s="275"/>
    </row>
    <row r="7769" spans="13:14" x14ac:dyDescent="0.2">
      <c r="M7769" s="275"/>
      <c r="N7769" s="275"/>
    </row>
    <row r="7770" spans="13:14" x14ac:dyDescent="0.2">
      <c r="M7770" s="275"/>
      <c r="N7770" s="275"/>
    </row>
    <row r="7771" spans="13:14" x14ac:dyDescent="0.2">
      <c r="M7771" s="275"/>
      <c r="N7771" s="275"/>
    </row>
    <row r="7772" spans="13:14" x14ac:dyDescent="0.2">
      <c r="M7772" s="275"/>
      <c r="N7772" s="275"/>
    </row>
    <row r="7773" spans="13:14" x14ac:dyDescent="0.2">
      <c r="M7773" s="275"/>
      <c r="N7773" s="275"/>
    </row>
    <row r="7774" spans="13:14" x14ac:dyDescent="0.2">
      <c r="M7774" s="275"/>
      <c r="N7774" s="275"/>
    </row>
    <row r="7775" spans="13:14" x14ac:dyDescent="0.2">
      <c r="M7775" s="275"/>
      <c r="N7775" s="275"/>
    </row>
    <row r="7776" spans="13:14" x14ac:dyDescent="0.2">
      <c r="M7776" s="275"/>
      <c r="N7776" s="275"/>
    </row>
    <row r="7777" spans="13:14" x14ac:dyDescent="0.2">
      <c r="M7777" s="275"/>
      <c r="N7777" s="275"/>
    </row>
    <row r="7778" spans="13:14" x14ac:dyDescent="0.2">
      <c r="M7778" s="275"/>
      <c r="N7778" s="275"/>
    </row>
    <row r="7779" spans="13:14" x14ac:dyDescent="0.2">
      <c r="M7779" s="275"/>
      <c r="N7779" s="275"/>
    </row>
    <row r="7780" spans="13:14" x14ac:dyDescent="0.2">
      <c r="M7780" s="275"/>
      <c r="N7780" s="275"/>
    </row>
    <row r="7781" spans="13:14" x14ac:dyDescent="0.2">
      <c r="M7781" s="275"/>
      <c r="N7781" s="275"/>
    </row>
    <row r="7782" spans="13:14" x14ac:dyDescent="0.2">
      <c r="M7782" s="275"/>
      <c r="N7782" s="275"/>
    </row>
    <row r="7783" spans="13:14" x14ac:dyDescent="0.2">
      <c r="M7783" s="275"/>
      <c r="N7783" s="275"/>
    </row>
    <row r="7784" spans="13:14" x14ac:dyDescent="0.2">
      <c r="M7784" s="275"/>
      <c r="N7784" s="275"/>
    </row>
    <row r="7785" spans="13:14" x14ac:dyDescent="0.2">
      <c r="M7785" s="275"/>
      <c r="N7785" s="275"/>
    </row>
    <row r="7786" spans="13:14" x14ac:dyDescent="0.2">
      <c r="M7786" s="275"/>
      <c r="N7786" s="275"/>
    </row>
    <row r="7787" spans="13:14" x14ac:dyDescent="0.2">
      <c r="M7787" s="275"/>
      <c r="N7787" s="275"/>
    </row>
    <row r="7788" spans="13:14" x14ac:dyDescent="0.2">
      <c r="M7788" s="275"/>
      <c r="N7788" s="275"/>
    </row>
    <row r="7789" spans="13:14" x14ac:dyDescent="0.2">
      <c r="M7789" s="275"/>
      <c r="N7789" s="275"/>
    </row>
    <row r="7790" spans="13:14" x14ac:dyDescent="0.2">
      <c r="M7790" s="275"/>
      <c r="N7790" s="275"/>
    </row>
    <row r="7791" spans="13:14" x14ac:dyDescent="0.2">
      <c r="M7791" s="275"/>
      <c r="N7791" s="275"/>
    </row>
    <row r="7792" spans="13:14" x14ac:dyDescent="0.2">
      <c r="M7792" s="275"/>
      <c r="N7792" s="275"/>
    </row>
    <row r="7793" spans="13:14" x14ac:dyDescent="0.2">
      <c r="M7793" s="275"/>
      <c r="N7793" s="275"/>
    </row>
    <row r="7794" spans="13:14" x14ac:dyDescent="0.2">
      <c r="M7794" s="275"/>
      <c r="N7794" s="275"/>
    </row>
    <row r="7795" spans="13:14" x14ac:dyDescent="0.2">
      <c r="M7795" s="275"/>
      <c r="N7795" s="275"/>
    </row>
    <row r="7796" spans="13:14" x14ac:dyDescent="0.2">
      <c r="M7796" s="275"/>
      <c r="N7796" s="275"/>
    </row>
    <row r="7797" spans="13:14" x14ac:dyDescent="0.2">
      <c r="M7797" s="275"/>
      <c r="N7797" s="275"/>
    </row>
    <row r="7798" spans="13:14" x14ac:dyDescent="0.2">
      <c r="M7798" s="275"/>
      <c r="N7798" s="275"/>
    </row>
    <row r="7799" spans="13:14" x14ac:dyDescent="0.2">
      <c r="M7799" s="275"/>
      <c r="N7799" s="275"/>
    </row>
    <row r="7800" spans="13:14" x14ac:dyDescent="0.2">
      <c r="M7800" s="275"/>
      <c r="N7800" s="275"/>
    </row>
    <row r="7801" spans="13:14" x14ac:dyDescent="0.2">
      <c r="M7801" s="275"/>
      <c r="N7801" s="275"/>
    </row>
    <row r="7802" spans="13:14" x14ac:dyDescent="0.2">
      <c r="M7802" s="275"/>
      <c r="N7802" s="275"/>
    </row>
    <row r="7803" spans="13:14" x14ac:dyDescent="0.2">
      <c r="M7803" s="275"/>
      <c r="N7803" s="275"/>
    </row>
    <row r="7804" spans="13:14" x14ac:dyDescent="0.2">
      <c r="M7804" s="275"/>
      <c r="N7804" s="275"/>
    </row>
    <row r="7805" spans="13:14" x14ac:dyDescent="0.2">
      <c r="M7805" s="275"/>
      <c r="N7805" s="275"/>
    </row>
    <row r="7806" spans="13:14" x14ac:dyDescent="0.2">
      <c r="M7806" s="275"/>
      <c r="N7806" s="275"/>
    </row>
    <row r="7807" spans="13:14" x14ac:dyDescent="0.2">
      <c r="M7807" s="275"/>
      <c r="N7807" s="275"/>
    </row>
    <row r="7808" spans="13:14" x14ac:dyDescent="0.2">
      <c r="M7808" s="275"/>
      <c r="N7808" s="275"/>
    </row>
    <row r="7809" spans="13:14" x14ac:dyDescent="0.2">
      <c r="M7809" s="275"/>
      <c r="N7809" s="275"/>
    </row>
    <row r="7810" spans="13:14" x14ac:dyDescent="0.2">
      <c r="M7810" s="275"/>
      <c r="N7810" s="275"/>
    </row>
    <row r="7811" spans="13:14" x14ac:dyDescent="0.2">
      <c r="M7811" s="275"/>
      <c r="N7811" s="275"/>
    </row>
    <row r="7812" spans="13:14" x14ac:dyDescent="0.2">
      <c r="M7812" s="275"/>
      <c r="N7812" s="275"/>
    </row>
    <row r="7813" spans="13:14" x14ac:dyDescent="0.2">
      <c r="M7813" s="275"/>
      <c r="N7813" s="275"/>
    </row>
    <row r="7814" spans="13:14" x14ac:dyDescent="0.2">
      <c r="M7814" s="275"/>
      <c r="N7814" s="275"/>
    </row>
    <row r="7815" spans="13:14" x14ac:dyDescent="0.2">
      <c r="M7815" s="275"/>
      <c r="N7815" s="275"/>
    </row>
    <row r="7816" spans="13:14" x14ac:dyDescent="0.2">
      <c r="M7816" s="275"/>
      <c r="N7816" s="275"/>
    </row>
    <row r="7817" spans="13:14" x14ac:dyDescent="0.2">
      <c r="M7817" s="275"/>
      <c r="N7817" s="275"/>
    </row>
    <row r="7818" spans="13:14" x14ac:dyDescent="0.2">
      <c r="M7818" s="275"/>
      <c r="N7818" s="275"/>
    </row>
    <row r="7819" spans="13:14" x14ac:dyDescent="0.2">
      <c r="M7819" s="275"/>
      <c r="N7819" s="275"/>
    </row>
    <row r="7820" spans="13:14" x14ac:dyDescent="0.2">
      <c r="M7820" s="275"/>
      <c r="N7820" s="275"/>
    </row>
    <row r="7821" spans="13:14" x14ac:dyDescent="0.2">
      <c r="M7821" s="275"/>
      <c r="N7821" s="275"/>
    </row>
    <row r="7822" spans="13:14" x14ac:dyDescent="0.2">
      <c r="M7822" s="275"/>
      <c r="N7822" s="275"/>
    </row>
    <row r="7823" spans="13:14" x14ac:dyDescent="0.2">
      <c r="M7823" s="275"/>
      <c r="N7823" s="275"/>
    </row>
    <row r="7824" spans="13:14" x14ac:dyDescent="0.2">
      <c r="M7824" s="275"/>
      <c r="N7824" s="275"/>
    </row>
    <row r="7825" spans="13:14" x14ac:dyDescent="0.2">
      <c r="M7825" s="275"/>
      <c r="N7825" s="275"/>
    </row>
    <row r="7826" spans="13:14" x14ac:dyDescent="0.2">
      <c r="M7826" s="275"/>
      <c r="N7826" s="275"/>
    </row>
    <row r="7827" spans="13:14" x14ac:dyDescent="0.2">
      <c r="M7827" s="275"/>
      <c r="N7827" s="275"/>
    </row>
    <row r="7828" spans="13:14" x14ac:dyDescent="0.2">
      <c r="M7828" s="275"/>
      <c r="N7828" s="275"/>
    </row>
    <row r="7829" spans="13:14" x14ac:dyDescent="0.2">
      <c r="M7829" s="275"/>
      <c r="N7829" s="275"/>
    </row>
    <row r="7830" spans="13:14" x14ac:dyDescent="0.2">
      <c r="M7830" s="275"/>
      <c r="N7830" s="275"/>
    </row>
    <row r="7831" spans="13:14" x14ac:dyDescent="0.2">
      <c r="M7831" s="275"/>
      <c r="N7831" s="275"/>
    </row>
    <row r="7832" spans="13:14" x14ac:dyDescent="0.2">
      <c r="M7832" s="275"/>
      <c r="N7832" s="275"/>
    </row>
    <row r="7833" spans="13:14" x14ac:dyDescent="0.2">
      <c r="M7833" s="275"/>
      <c r="N7833" s="275"/>
    </row>
    <row r="7834" spans="13:14" x14ac:dyDescent="0.2">
      <c r="M7834" s="275"/>
      <c r="N7834" s="275"/>
    </row>
    <row r="7835" spans="13:14" x14ac:dyDescent="0.2">
      <c r="M7835" s="275"/>
      <c r="N7835" s="275"/>
    </row>
    <row r="7836" spans="13:14" x14ac:dyDescent="0.2">
      <c r="M7836" s="275"/>
      <c r="N7836" s="275"/>
    </row>
    <row r="7837" spans="13:14" x14ac:dyDescent="0.2">
      <c r="M7837" s="275"/>
      <c r="N7837" s="275"/>
    </row>
    <row r="7838" spans="13:14" x14ac:dyDescent="0.2">
      <c r="M7838" s="275"/>
      <c r="N7838" s="275"/>
    </row>
    <row r="7839" spans="13:14" x14ac:dyDescent="0.2">
      <c r="M7839" s="275"/>
      <c r="N7839" s="275"/>
    </row>
    <row r="7840" spans="13:14" x14ac:dyDescent="0.2">
      <c r="M7840" s="275"/>
      <c r="N7840" s="275"/>
    </row>
    <row r="7841" spans="13:14" x14ac:dyDescent="0.2">
      <c r="M7841" s="275"/>
      <c r="N7841" s="275"/>
    </row>
    <row r="7842" spans="13:14" x14ac:dyDescent="0.2">
      <c r="M7842" s="275"/>
      <c r="N7842" s="275"/>
    </row>
    <row r="7843" spans="13:14" x14ac:dyDescent="0.2">
      <c r="M7843" s="275"/>
      <c r="N7843" s="275"/>
    </row>
    <row r="7844" spans="13:14" x14ac:dyDescent="0.2">
      <c r="M7844" s="275"/>
      <c r="N7844" s="275"/>
    </row>
    <row r="7845" spans="13:14" x14ac:dyDescent="0.2">
      <c r="M7845" s="275"/>
      <c r="N7845" s="275"/>
    </row>
    <row r="7846" spans="13:14" x14ac:dyDescent="0.2">
      <c r="M7846" s="275"/>
      <c r="N7846" s="275"/>
    </row>
    <row r="7847" spans="13:14" x14ac:dyDescent="0.2">
      <c r="M7847" s="275"/>
      <c r="N7847" s="275"/>
    </row>
    <row r="7848" spans="13:14" x14ac:dyDescent="0.2">
      <c r="M7848" s="275"/>
      <c r="N7848" s="275"/>
    </row>
    <row r="7849" spans="13:14" x14ac:dyDescent="0.2">
      <c r="M7849" s="275"/>
      <c r="N7849" s="275"/>
    </row>
    <row r="7850" spans="13:14" x14ac:dyDescent="0.2">
      <c r="M7850" s="275"/>
      <c r="N7850" s="275"/>
    </row>
    <row r="7851" spans="13:14" x14ac:dyDescent="0.2">
      <c r="M7851" s="275"/>
      <c r="N7851" s="275"/>
    </row>
    <row r="7852" spans="13:14" x14ac:dyDescent="0.2">
      <c r="M7852" s="275"/>
      <c r="N7852" s="275"/>
    </row>
    <row r="7853" spans="13:14" x14ac:dyDescent="0.2">
      <c r="M7853" s="275"/>
      <c r="N7853" s="275"/>
    </row>
    <row r="7854" spans="13:14" x14ac:dyDescent="0.2">
      <c r="M7854" s="275"/>
      <c r="N7854" s="275"/>
    </row>
    <row r="7855" spans="13:14" x14ac:dyDescent="0.2">
      <c r="M7855" s="275"/>
      <c r="N7855" s="275"/>
    </row>
    <row r="7856" spans="13:14" x14ac:dyDescent="0.2">
      <c r="M7856" s="275"/>
      <c r="N7856" s="275"/>
    </row>
    <row r="7857" spans="13:14" x14ac:dyDescent="0.2">
      <c r="M7857" s="275"/>
      <c r="N7857" s="275"/>
    </row>
    <row r="7858" spans="13:14" x14ac:dyDescent="0.2">
      <c r="M7858" s="275"/>
      <c r="N7858" s="275"/>
    </row>
    <row r="7859" spans="13:14" x14ac:dyDescent="0.2">
      <c r="M7859" s="275"/>
      <c r="N7859" s="275"/>
    </row>
    <row r="7860" spans="13:14" x14ac:dyDescent="0.2">
      <c r="M7860" s="275"/>
      <c r="N7860" s="275"/>
    </row>
    <row r="7861" spans="13:14" x14ac:dyDescent="0.2">
      <c r="M7861" s="275"/>
      <c r="N7861" s="275"/>
    </row>
    <row r="7862" spans="13:14" x14ac:dyDescent="0.2">
      <c r="M7862" s="275"/>
      <c r="N7862" s="275"/>
    </row>
    <row r="7863" spans="13:14" x14ac:dyDescent="0.2">
      <c r="M7863" s="275"/>
      <c r="N7863" s="275"/>
    </row>
    <row r="7864" spans="13:14" x14ac:dyDescent="0.2">
      <c r="M7864" s="275"/>
      <c r="N7864" s="275"/>
    </row>
    <row r="7865" spans="13:14" x14ac:dyDescent="0.2">
      <c r="M7865" s="275"/>
      <c r="N7865" s="275"/>
    </row>
    <row r="7866" spans="13:14" x14ac:dyDescent="0.2">
      <c r="M7866" s="275"/>
      <c r="N7866" s="275"/>
    </row>
    <row r="7867" spans="13:14" x14ac:dyDescent="0.2">
      <c r="M7867" s="275"/>
      <c r="N7867" s="275"/>
    </row>
    <row r="7868" spans="13:14" x14ac:dyDescent="0.2">
      <c r="M7868" s="275"/>
      <c r="N7868" s="275"/>
    </row>
    <row r="7869" spans="13:14" x14ac:dyDescent="0.2">
      <c r="M7869" s="275"/>
      <c r="N7869" s="275"/>
    </row>
    <row r="7870" spans="13:14" x14ac:dyDescent="0.2">
      <c r="M7870" s="275"/>
      <c r="N7870" s="275"/>
    </row>
    <row r="7871" spans="13:14" x14ac:dyDescent="0.2">
      <c r="M7871" s="275"/>
      <c r="N7871" s="275"/>
    </row>
    <row r="7872" spans="13:14" x14ac:dyDescent="0.2">
      <c r="M7872" s="275"/>
      <c r="N7872" s="275"/>
    </row>
    <row r="7873" spans="13:14" x14ac:dyDescent="0.2">
      <c r="M7873" s="275"/>
      <c r="N7873" s="275"/>
    </row>
    <row r="7874" spans="13:14" x14ac:dyDescent="0.2">
      <c r="M7874" s="275"/>
      <c r="N7874" s="275"/>
    </row>
    <row r="7875" spans="13:14" x14ac:dyDescent="0.2">
      <c r="M7875" s="275"/>
      <c r="N7875" s="275"/>
    </row>
    <row r="7876" spans="13:14" x14ac:dyDescent="0.2">
      <c r="M7876" s="275"/>
      <c r="N7876" s="275"/>
    </row>
    <row r="7877" spans="13:14" x14ac:dyDescent="0.2">
      <c r="M7877" s="275"/>
      <c r="N7877" s="275"/>
    </row>
    <row r="7878" spans="13:14" x14ac:dyDescent="0.2">
      <c r="M7878" s="275"/>
      <c r="N7878" s="275"/>
    </row>
    <row r="7879" spans="13:14" x14ac:dyDescent="0.2">
      <c r="M7879" s="275"/>
      <c r="N7879" s="275"/>
    </row>
    <row r="7880" spans="13:14" x14ac:dyDescent="0.2">
      <c r="M7880" s="275"/>
      <c r="N7880" s="275"/>
    </row>
    <row r="7881" spans="13:14" x14ac:dyDescent="0.2">
      <c r="M7881" s="275"/>
      <c r="N7881" s="275"/>
    </row>
    <row r="7882" spans="13:14" x14ac:dyDescent="0.2">
      <c r="M7882" s="275"/>
      <c r="N7882" s="275"/>
    </row>
    <row r="7883" spans="13:14" x14ac:dyDescent="0.2">
      <c r="M7883" s="275"/>
      <c r="N7883" s="275"/>
    </row>
    <row r="7884" spans="13:14" x14ac:dyDescent="0.2">
      <c r="M7884" s="275"/>
      <c r="N7884" s="275"/>
    </row>
    <row r="7885" spans="13:14" x14ac:dyDescent="0.2">
      <c r="M7885" s="275"/>
      <c r="N7885" s="275"/>
    </row>
    <row r="7886" spans="13:14" x14ac:dyDescent="0.2">
      <c r="M7886" s="275"/>
      <c r="N7886" s="275"/>
    </row>
    <row r="7887" spans="13:14" x14ac:dyDescent="0.2">
      <c r="M7887" s="275"/>
      <c r="N7887" s="275"/>
    </row>
    <row r="7888" spans="13:14" x14ac:dyDescent="0.2">
      <c r="M7888" s="275"/>
      <c r="N7888" s="275"/>
    </row>
    <row r="7889" spans="13:14" x14ac:dyDescent="0.2">
      <c r="M7889" s="275"/>
      <c r="N7889" s="275"/>
    </row>
    <row r="7890" spans="13:14" x14ac:dyDescent="0.2">
      <c r="M7890" s="275"/>
      <c r="N7890" s="275"/>
    </row>
    <row r="7891" spans="13:14" x14ac:dyDescent="0.2">
      <c r="M7891" s="275"/>
      <c r="N7891" s="275"/>
    </row>
    <row r="7892" spans="13:14" x14ac:dyDescent="0.2">
      <c r="M7892" s="275"/>
      <c r="N7892" s="275"/>
    </row>
    <row r="7893" spans="13:14" x14ac:dyDescent="0.2">
      <c r="M7893" s="275"/>
      <c r="N7893" s="275"/>
    </row>
    <row r="7894" spans="13:14" x14ac:dyDescent="0.2">
      <c r="M7894" s="275"/>
      <c r="N7894" s="275"/>
    </row>
    <row r="7895" spans="13:14" x14ac:dyDescent="0.2">
      <c r="M7895" s="275"/>
      <c r="N7895" s="275"/>
    </row>
    <row r="7896" spans="13:14" x14ac:dyDescent="0.2">
      <c r="M7896" s="275"/>
      <c r="N7896" s="275"/>
    </row>
    <row r="7897" spans="13:14" x14ac:dyDescent="0.2">
      <c r="M7897" s="275"/>
      <c r="N7897" s="275"/>
    </row>
    <row r="7898" spans="13:14" x14ac:dyDescent="0.2">
      <c r="M7898" s="275"/>
      <c r="N7898" s="275"/>
    </row>
    <row r="7899" spans="13:14" x14ac:dyDescent="0.2">
      <c r="M7899" s="275"/>
      <c r="N7899" s="275"/>
    </row>
    <row r="7900" spans="13:14" x14ac:dyDescent="0.2">
      <c r="M7900" s="275"/>
      <c r="N7900" s="275"/>
    </row>
    <row r="7901" spans="13:14" x14ac:dyDescent="0.2">
      <c r="M7901" s="275"/>
      <c r="N7901" s="275"/>
    </row>
    <row r="7902" spans="13:14" x14ac:dyDescent="0.2">
      <c r="M7902" s="275"/>
      <c r="N7902" s="275"/>
    </row>
    <row r="7903" spans="13:14" x14ac:dyDescent="0.2">
      <c r="M7903" s="275"/>
      <c r="N7903" s="275"/>
    </row>
    <row r="7904" spans="13:14" x14ac:dyDescent="0.2">
      <c r="M7904" s="275"/>
      <c r="N7904" s="275"/>
    </row>
    <row r="7905" spans="13:14" x14ac:dyDescent="0.2">
      <c r="M7905" s="275"/>
      <c r="N7905" s="275"/>
    </row>
    <row r="7906" spans="13:14" x14ac:dyDescent="0.2">
      <c r="M7906" s="275"/>
      <c r="N7906" s="275"/>
    </row>
    <row r="7907" spans="13:14" x14ac:dyDescent="0.2">
      <c r="M7907" s="275"/>
      <c r="N7907" s="275"/>
    </row>
    <row r="7908" spans="13:14" x14ac:dyDescent="0.2">
      <c r="M7908" s="275"/>
      <c r="N7908" s="275"/>
    </row>
    <row r="7909" spans="13:14" x14ac:dyDescent="0.2">
      <c r="M7909" s="275"/>
      <c r="N7909" s="275"/>
    </row>
    <row r="7910" spans="13:14" x14ac:dyDescent="0.2">
      <c r="M7910" s="275"/>
      <c r="N7910" s="275"/>
    </row>
    <row r="7911" spans="13:14" x14ac:dyDescent="0.2">
      <c r="M7911" s="275"/>
      <c r="N7911" s="275"/>
    </row>
    <row r="7912" spans="13:14" x14ac:dyDescent="0.2">
      <c r="M7912" s="275"/>
      <c r="N7912" s="275"/>
    </row>
    <row r="7913" spans="13:14" x14ac:dyDescent="0.2">
      <c r="M7913" s="275"/>
      <c r="N7913" s="275"/>
    </row>
    <row r="7914" spans="13:14" x14ac:dyDescent="0.2">
      <c r="M7914" s="275"/>
      <c r="N7914" s="275"/>
    </row>
    <row r="7915" spans="13:14" x14ac:dyDescent="0.2">
      <c r="M7915" s="275"/>
      <c r="N7915" s="275"/>
    </row>
    <row r="7916" spans="13:14" x14ac:dyDescent="0.2">
      <c r="M7916" s="275"/>
      <c r="N7916" s="275"/>
    </row>
    <row r="7917" spans="13:14" x14ac:dyDescent="0.2">
      <c r="M7917" s="275"/>
      <c r="N7917" s="275"/>
    </row>
    <row r="7918" spans="13:14" x14ac:dyDescent="0.2">
      <c r="M7918" s="275"/>
      <c r="N7918" s="275"/>
    </row>
    <row r="7919" spans="13:14" x14ac:dyDescent="0.2">
      <c r="M7919" s="275"/>
      <c r="N7919" s="275"/>
    </row>
    <row r="7920" spans="13:14" x14ac:dyDescent="0.2">
      <c r="M7920" s="275"/>
      <c r="N7920" s="275"/>
    </row>
    <row r="7921" spans="13:14" x14ac:dyDescent="0.2">
      <c r="M7921" s="275"/>
      <c r="N7921" s="275"/>
    </row>
    <row r="7922" spans="13:14" x14ac:dyDescent="0.2">
      <c r="M7922" s="275"/>
      <c r="N7922" s="275"/>
    </row>
    <row r="7923" spans="13:14" x14ac:dyDescent="0.2">
      <c r="M7923" s="275"/>
      <c r="N7923" s="275"/>
    </row>
    <row r="7924" spans="13:14" x14ac:dyDescent="0.2">
      <c r="M7924" s="275"/>
      <c r="N7924" s="275"/>
    </row>
    <row r="7925" spans="13:14" x14ac:dyDescent="0.2">
      <c r="M7925" s="275"/>
      <c r="N7925" s="275"/>
    </row>
    <row r="7926" spans="13:14" x14ac:dyDescent="0.2">
      <c r="M7926" s="275"/>
      <c r="N7926" s="275"/>
    </row>
    <row r="7927" spans="13:14" x14ac:dyDescent="0.2">
      <c r="M7927" s="275"/>
      <c r="N7927" s="275"/>
    </row>
    <row r="7928" spans="13:14" x14ac:dyDescent="0.2">
      <c r="M7928" s="275"/>
      <c r="N7928" s="275"/>
    </row>
    <row r="7929" spans="13:14" x14ac:dyDescent="0.2">
      <c r="M7929" s="275"/>
      <c r="N7929" s="275"/>
    </row>
    <row r="7930" spans="13:14" x14ac:dyDescent="0.2">
      <c r="M7930" s="275"/>
      <c r="N7930" s="275"/>
    </row>
    <row r="7931" spans="13:14" x14ac:dyDescent="0.2">
      <c r="M7931" s="275"/>
      <c r="N7931" s="275"/>
    </row>
    <row r="7932" spans="13:14" x14ac:dyDescent="0.2">
      <c r="M7932" s="275"/>
      <c r="N7932" s="275"/>
    </row>
    <row r="7933" spans="13:14" x14ac:dyDescent="0.2">
      <c r="M7933" s="275"/>
      <c r="N7933" s="275"/>
    </row>
    <row r="7934" spans="13:14" x14ac:dyDescent="0.2">
      <c r="M7934" s="275"/>
      <c r="N7934" s="275"/>
    </row>
    <row r="7935" spans="13:14" x14ac:dyDescent="0.2">
      <c r="M7935" s="275"/>
      <c r="N7935" s="275"/>
    </row>
    <row r="7936" spans="13:14" x14ac:dyDescent="0.2">
      <c r="M7936" s="275"/>
      <c r="N7936" s="275"/>
    </row>
    <row r="7937" spans="13:14" x14ac:dyDescent="0.2">
      <c r="M7937" s="275"/>
      <c r="N7937" s="275"/>
    </row>
    <row r="7938" spans="13:14" x14ac:dyDescent="0.2">
      <c r="M7938" s="275"/>
      <c r="N7938" s="275"/>
    </row>
    <row r="7939" spans="13:14" x14ac:dyDescent="0.2">
      <c r="M7939" s="275"/>
      <c r="N7939" s="275"/>
    </row>
    <row r="7940" spans="13:14" x14ac:dyDescent="0.2">
      <c r="M7940" s="275"/>
      <c r="N7940" s="275"/>
    </row>
    <row r="7941" spans="13:14" x14ac:dyDescent="0.2">
      <c r="M7941" s="275"/>
      <c r="N7941" s="275"/>
    </row>
    <row r="7942" spans="13:14" x14ac:dyDescent="0.2">
      <c r="M7942" s="275"/>
      <c r="N7942" s="275"/>
    </row>
    <row r="7943" spans="13:14" x14ac:dyDescent="0.2">
      <c r="M7943" s="275"/>
      <c r="N7943" s="275"/>
    </row>
    <row r="7944" spans="13:14" x14ac:dyDescent="0.2">
      <c r="M7944" s="275"/>
      <c r="N7944" s="275"/>
    </row>
    <row r="7945" spans="13:14" x14ac:dyDescent="0.2">
      <c r="M7945" s="275"/>
      <c r="N7945" s="275"/>
    </row>
    <row r="7946" spans="13:14" x14ac:dyDescent="0.2">
      <c r="M7946" s="275"/>
      <c r="N7946" s="275"/>
    </row>
    <row r="7947" spans="13:14" x14ac:dyDescent="0.2">
      <c r="M7947" s="275"/>
      <c r="N7947" s="275"/>
    </row>
    <row r="7948" spans="13:14" x14ac:dyDescent="0.2">
      <c r="M7948" s="275"/>
      <c r="N7948" s="275"/>
    </row>
    <row r="7949" spans="13:14" x14ac:dyDescent="0.2">
      <c r="M7949" s="275"/>
      <c r="N7949" s="275"/>
    </row>
    <row r="7950" spans="13:14" x14ac:dyDescent="0.2">
      <c r="M7950" s="275"/>
      <c r="N7950" s="275"/>
    </row>
    <row r="7951" spans="13:14" x14ac:dyDescent="0.2">
      <c r="M7951" s="275"/>
      <c r="N7951" s="275"/>
    </row>
    <row r="7952" spans="13:14" x14ac:dyDescent="0.2">
      <c r="M7952" s="275"/>
      <c r="N7952" s="275"/>
    </row>
    <row r="7953" spans="13:14" x14ac:dyDescent="0.2">
      <c r="M7953" s="275"/>
      <c r="N7953" s="275"/>
    </row>
    <row r="7954" spans="13:14" x14ac:dyDescent="0.2">
      <c r="M7954" s="275"/>
      <c r="N7954" s="275"/>
    </row>
    <row r="7955" spans="13:14" x14ac:dyDescent="0.2">
      <c r="M7955" s="275"/>
      <c r="N7955" s="275"/>
    </row>
    <row r="7956" spans="13:14" x14ac:dyDescent="0.2">
      <c r="M7956" s="275"/>
      <c r="N7956" s="275"/>
    </row>
    <row r="7957" spans="13:14" x14ac:dyDescent="0.2">
      <c r="M7957" s="275"/>
      <c r="N7957" s="275"/>
    </row>
    <row r="7958" spans="13:14" x14ac:dyDescent="0.2">
      <c r="M7958" s="275"/>
      <c r="N7958" s="275"/>
    </row>
    <row r="7959" spans="13:14" x14ac:dyDescent="0.2">
      <c r="M7959" s="275"/>
      <c r="N7959" s="275"/>
    </row>
    <row r="7960" spans="13:14" x14ac:dyDescent="0.2">
      <c r="M7960" s="275"/>
      <c r="N7960" s="275"/>
    </row>
    <row r="7961" spans="13:14" x14ac:dyDescent="0.2">
      <c r="M7961" s="275"/>
      <c r="N7961" s="275"/>
    </row>
    <row r="7962" spans="13:14" x14ac:dyDescent="0.2">
      <c r="M7962" s="275"/>
      <c r="N7962" s="275"/>
    </row>
    <row r="7963" spans="13:14" x14ac:dyDescent="0.2">
      <c r="M7963" s="275"/>
      <c r="N7963" s="275"/>
    </row>
    <row r="7964" spans="13:14" x14ac:dyDescent="0.2">
      <c r="M7964" s="275"/>
      <c r="N7964" s="275"/>
    </row>
    <row r="7965" spans="13:14" x14ac:dyDescent="0.2">
      <c r="M7965" s="275"/>
      <c r="N7965" s="275"/>
    </row>
    <row r="7966" spans="13:14" x14ac:dyDescent="0.2">
      <c r="M7966" s="275"/>
      <c r="N7966" s="275"/>
    </row>
    <row r="7967" spans="13:14" x14ac:dyDescent="0.2">
      <c r="M7967" s="275"/>
      <c r="N7967" s="275"/>
    </row>
    <row r="7968" spans="13:14" x14ac:dyDescent="0.2">
      <c r="M7968" s="275"/>
      <c r="N7968" s="275"/>
    </row>
    <row r="7969" spans="13:14" x14ac:dyDescent="0.2">
      <c r="M7969" s="275"/>
      <c r="N7969" s="275"/>
    </row>
    <row r="7970" spans="13:14" x14ac:dyDescent="0.2">
      <c r="M7970" s="275"/>
      <c r="N7970" s="275"/>
    </row>
    <row r="7971" spans="13:14" x14ac:dyDescent="0.2">
      <c r="M7971" s="275"/>
      <c r="N7971" s="275"/>
    </row>
    <row r="7972" spans="13:14" x14ac:dyDescent="0.2">
      <c r="M7972" s="275"/>
      <c r="N7972" s="275"/>
    </row>
    <row r="7973" spans="13:14" x14ac:dyDescent="0.2">
      <c r="M7973" s="275"/>
      <c r="N7973" s="275"/>
    </row>
    <row r="7974" spans="13:14" x14ac:dyDescent="0.2">
      <c r="M7974" s="275"/>
      <c r="N7974" s="275"/>
    </row>
    <row r="7975" spans="13:14" x14ac:dyDescent="0.2">
      <c r="M7975" s="275"/>
      <c r="N7975" s="275"/>
    </row>
    <row r="7976" spans="13:14" x14ac:dyDescent="0.2">
      <c r="M7976" s="275"/>
      <c r="N7976" s="275"/>
    </row>
    <row r="7977" spans="13:14" x14ac:dyDescent="0.2">
      <c r="M7977" s="275"/>
      <c r="N7977" s="275"/>
    </row>
    <row r="7978" spans="13:14" x14ac:dyDescent="0.2">
      <c r="M7978" s="275"/>
      <c r="N7978" s="275"/>
    </row>
    <row r="7979" spans="13:14" x14ac:dyDescent="0.2">
      <c r="M7979" s="275"/>
      <c r="N7979" s="275"/>
    </row>
    <row r="7980" spans="13:14" x14ac:dyDescent="0.2">
      <c r="M7980" s="275"/>
      <c r="N7980" s="275"/>
    </row>
    <row r="7981" spans="13:14" x14ac:dyDescent="0.2">
      <c r="M7981" s="275"/>
      <c r="N7981" s="275"/>
    </row>
    <row r="7982" spans="13:14" x14ac:dyDescent="0.2">
      <c r="M7982" s="275"/>
      <c r="N7982" s="275"/>
    </row>
    <row r="7983" spans="13:14" x14ac:dyDescent="0.2">
      <c r="M7983" s="275"/>
      <c r="N7983" s="275"/>
    </row>
    <row r="7984" spans="13:14" x14ac:dyDescent="0.2">
      <c r="M7984" s="275"/>
      <c r="N7984" s="275"/>
    </row>
    <row r="7985" spans="13:14" x14ac:dyDescent="0.2">
      <c r="M7985" s="275"/>
      <c r="N7985" s="275"/>
    </row>
    <row r="7986" spans="13:14" x14ac:dyDescent="0.2">
      <c r="M7986" s="275"/>
      <c r="N7986" s="275"/>
    </row>
    <row r="7987" spans="13:14" x14ac:dyDescent="0.2">
      <c r="M7987" s="275"/>
      <c r="N7987" s="275"/>
    </row>
    <row r="7988" spans="13:14" x14ac:dyDescent="0.2">
      <c r="M7988" s="275"/>
      <c r="N7988" s="275"/>
    </row>
    <row r="7989" spans="13:14" x14ac:dyDescent="0.2">
      <c r="M7989" s="275"/>
      <c r="N7989" s="275"/>
    </row>
    <row r="7990" spans="13:14" x14ac:dyDescent="0.2">
      <c r="M7990" s="275"/>
      <c r="N7990" s="275"/>
    </row>
    <row r="7991" spans="13:14" x14ac:dyDescent="0.2">
      <c r="M7991" s="275"/>
      <c r="N7991" s="275"/>
    </row>
    <row r="7992" spans="13:14" x14ac:dyDescent="0.2">
      <c r="M7992" s="275"/>
      <c r="N7992" s="275"/>
    </row>
    <row r="7993" spans="13:14" x14ac:dyDescent="0.2">
      <c r="M7993" s="275"/>
      <c r="N7993" s="275"/>
    </row>
    <row r="7994" spans="13:14" x14ac:dyDescent="0.2">
      <c r="M7994" s="275"/>
      <c r="N7994" s="275"/>
    </row>
    <row r="7995" spans="13:14" x14ac:dyDescent="0.2">
      <c r="M7995" s="275"/>
      <c r="N7995" s="275"/>
    </row>
    <row r="7996" spans="13:14" x14ac:dyDescent="0.2">
      <c r="M7996" s="275"/>
      <c r="N7996" s="275"/>
    </row>
    <row r="7997" spans="13:14" x14ac:dyDescent="0.2">
      <c r="M7997" s="275"/>
      <c r="N7997" s="275"/>
    </row>
    <row r="7998" spans="13:14" x14ac:dyDescent="0.2">
      <c r="M7998" s="275"/>
      <c r="N7998" s="275"/>
    </row>
    <row r="7999" spans="13:14" x14ac:dyDescent="0.2">
      <c r="M7999" s="275"/>
      <c r="N7999" s="275"/>
    </row>
    <row r="8000" spans="13:14" x14ac:dyDescent="0.2">
      <c r="M8000" s="275"/>
      <c r="N8000" s="275"/>
    </row>
    <row r="8001" spans="13:14" x14ac:dyDescent="0.2">
      <c r="M8001" s="275"/>
      <c r="N8001" s="275"/>
    </row>
    <row r="8002" spans="13:14" x14ac:dyDescent="0.2">
      <c r="M8002" s="275"/>
      <c r="N8002" s="275"/>
    </row>
    <row r="8003" spans="13:14" x14ac:dyDescent="0.2">
      <c r="M8003" s="275"/>
      <c r="N8003" s="275"/>
    </row>
    <row r="8004" spans="13:14" x14ac:dyDescent="0.2">
      <c r="M8004" s="275"/>
      <c r="N8004" s="275"/>
    </row>
    <row r="8005" spans="13:14" x14ac:dyDescent="0.2">
      <c r="M8005" s="275"/>
      <c r="N8005" s="275"/>
    </row>
    <row r="8006" spans="13:14" x14ac:dyDescent="0.2">
      <c r="M8006" s="275"/>
      <c r="N8006" s="275"/>
    </row>
    <row r="8007" spans="13:14" x14ac:dyDescent="0.2">
      <c r="M8007" s="275"/>
      <c r="N8007" s="275"/>
    </row>
    <row r="8008" spans="13:14" x14ac:dyDescent="0.2">
      <c r="M8008" s="275"/>
      <c r="N8008" s="275"/>
    </row>
    <row r="8009" spans="13:14" x14ac:dyDescent="0.2">
      <c r="M8009" s="275"/>
      <c r="N8009" s="275"/>
    </row>
    <row r="8010" spans="13:14" x14ac:dyDescent="0.2">
      <c r="M8010" s="275"/>
      <c r="N8010" s="275"/>
    </row>
    <row r="8011" spans="13:14" x14ac:dyDescent="0.2">
      <c r="M8011" s="275"/>
      <c r="N8011" s="275"/>
    </row>
    <row r="8012" spans="13:14" x14ac:dyDescent="0.2">
      <c r="M8012" s="275"/>
      <c r="N8012" s="275"/>
    </row>
    <row r="8013" spans="13:14" x14ac:dyDescent="0.2">
      <c r="M8013" s="275"/>
      <c r="N8013" s="275"/>
    </row>
    <row r="8014" spans="13:14" x14ac:dyDescent="0.2">
      <c r="M8014" s="275"/>
      <c r="N8014" s="275"/>
    </row>
    <row r="8015" spans="13:14" x14ac:dyDescent="0.2">
      <c r="M8015" s="275"/>
      <c r="N8015" s="275"/>
    </row>
    <row r="8016" spans="13:14" x14ac:dyDescent="0.2">
      <c r="M8016" s="275"/>
      <c r="N8016" s="275"/>
    </row>
    <row r="8017" spans="13:14" x14ac:dyDescent="0.2">
      <c r="M8017" s="275"/>
      <c r="N8017" s="275"/>
    </row>
    <row r="8018" spans="13:14" x14ac:dyDescent="0.2">
      <c r="M8018" s="275"/>
      <c r="N8018" s="275"/>
    </row>
    <row r="8019" spans="13:14" x14ac:dyDescent="0.2">
      <c r="M8019" s="275"/>
      <c r="N8019" s="275"/>
    </row>
    <row r="8020" spans="13:14" x14ac:dyDescent="0.2">
      <c r="M8020" s="275"/>
      <c r="N8020" s="275"/>
    </row>
    <row r="8021" spans="13:14" x14ac:dyDescent="0.2">
      <c r="M8021" s="275"/>
      <c r="N8021" s="275"/>
    </row>
    <row r="8022" spans="13:14" x14ac:dyDescent="0.2">
      <c r="M8022" s="275"/>
      <c r="N8022" s="275"/>
    </row>
    <row r="8023" spans="13:14" x14ac:dyDescent="0.2">
      <c r="M8023" s="275"/>
      <c r="N8023" s="275"/>
    </row>
    <row r="8024" spans="13:14" x14ac:dyDescent="0.2">
      <c r="M8024" s="275"/>
      <c r="N8024" s="275"/>
    </row>
    <row r="8025" spans="13:14" x14ac:dyDescent="0.2">
      <c r="M8025" s="275"/>
      <c r="N8025" s="275"/>
    </row>
    <row r="8026" spans="13:14" x14ac:dyDescent="0.2">
      <c r="M8026" s="275"/>
      <c r="N8026" s="275"/>
    </row>
    <row r="8027" spans="13:14" x14ac:dyDescent="0.2">
      <c r="M8027" s="275"/>
      <c r="N8027" s="275"/>
    </row>
    <row r="8028" spans="13:14" x14ac:dyDescent="0.2">
      <c r="M8028" s="275"/>
      <c r="N8028" s="275"/>
    </row>
    <row r="8029" spans="13:14" x14ac:dyDescent="0.2">
      <c r="M8029" s="275"/>
      <c r="N8029" s="275"/>
    </row>
    <row r="8030" spans="13:14" x14ac:dyDescent="0.2">
      <c r="M8030" s="275"/>
      <c r="N8030" s="275"/>
    </row>
    <row r="8031" spans="13:14" x14ac:dyDescent="0.2">
      <c r="M8031" s="275"/>
      <c r="N8031" s="275"/>
    </row>
    <row r="8032" spans="13:14" x14ac:dyDescent="0.2">
      <c r="M8032" s="275"/>
      <c r="N8032" s="275"/>
    </row>
    <row r="8033" spans="13:14" x14ac:dyDescent="0.2">
      <c r="M8033" s="275"/>
      <c r="N8033" s="275"/>
    </row>
    <row r="8034" spans="13:14" x14ac:dyDescent="0.2">
      <c r="M8034" s="275"/>
      <c r="N8034" s="275"/>
    </row>
    <row r="8035" spans="13:14" x14ac:dyDescent="0.2">
      <c r="M8035" s="275"/>
      <c r="N8035" s="275"/>
    </row>
    <row r="8036" spans="13:14" x14ac:dyDescent="0.2">
      <c r="M8036" s="275"/>
      <c r="N8036" s="275"/>
    </row>
    <row r="8037" spans="13:14" x14ac:dyDescent="0.2">
      <c r="M8037" s="275"/>
      <c r="N8037" s="275"/>
    </row>
    <row r="8038" spans="13:14" x14ac:dyDescent="0.2">
      <c r="M8038" s="275"/>
      <c r="N8038" s="275"/>
    </row>
    <row r="8039" spans="13:14" x14ac:dyDescent="0.2">
      <c r="M8039" s="275"/>
      <c r="N8039" s="275"/>
    </row>
    <row r="8040" spans="13:14" x14ac:dyDescent="0.2">
      <c r="M8040" s="275"/>
      <c r="N8040" s="275"/>
    </row>
    <row r="8041" spans="13:14" x14ac:dyDescent="0.2">
      <c r="M8041" s="275"/>
      <c r="N8041" s="275"/>
    </row>
    <row r="8042" spans="13:14" x14ac:dyDescent="0.2">
      <c r="M8042" s="275"/>
      <c r="N8042" s="275"/>
    </row>
    <row r="8043" spans="13:14" x14ac:dyDescent="0.2">
      <c r="M8043" s="275"/>
      <c r="N8043" s="275"/>
    </row>
    <row r="8044" spans="13:14" x14ac:dyDescent="0.2">
      <c r="M8044" s="275"/>
      <c r="N8044" s="275"/>
    </row>
    <row r="8045" spans="13:14" x14ac:dyDescent="0.2">
      <c r="M8045" s="275"/>
      <c r="N8045" s="275"/>
    </row>
    <row r="8046" spans="13:14" x14ac:dyDescent="0.2">
      <c r="M8046" s="275"/>
      <c r="N8046" s="275"/>
    </row>
    <row r="8047" spans="13:14" x14ac:dyDescent="0.2">
      <c r="M8047" s="275"/>
      <c r="N8047" s="275"/>
    </row>
    <row r="8048" spans="13:14" x14ac:dyDescent="0.2">
      <c r="M8048" s="275"/>
      <c r="N8048" s="275"/>
    </row>
    <row r="8049" spans="13:14" x14ac:dyDescent="0.2">
      <c r="M8049" s="275"/>
      <c r="N8049" s="275"/>
    </row>
    <row r="8050" spans="13:14" x14ac:dyDescent="0.2">
      <c r="M8050" s="275"/>
      <c r="N8050" s="275"/>
    </row>
    <row r="8051" spans="13:14" x14ac:dyDescent="0.2">
      <c r="M8051" s="275"/>
      <c r="N8051" s="275"/>
    </row>
    <row r="8052" spans="13:14" x14ac:dyDescent="0.2">
      <c r="M8052" s="275"/>
      <c r="N8052" s="275"/>
    </row>
    <row r="8053" spans="13:14" x14ac:dyDescent="0.2">
      <c r="M8053" s="275"/>
      <c r="N8053" s="275"/>
    </row>
    <row r="8054" spans="13:14" x14ac:dyDescent="0.2">
      <c r="M8054" s="275"/>
      <c r="N8054" s="275"/>
    </row>
    <row r="8055" spans="13:14" x14ac:dyDescent="0.2">
      <c r="M8055" s="275"/>
      <c r="N8055" s="275"/>
    </row>
    <row r="8056" spans="13:14" x14ac:dyDescent="0.2">
      <c r="M8056" s="275"/>
      <c r="N8056" s="275"/>
    </row>
    <row r="8057" spans="13:14" x14ac:dyDescent="0.2">
      <c r="M8057" s="275"/>
      <c r="N8057" s="275"/>
    </row>
    <row r="8058" spans="13:14" x14ac:dyDescent="0.2">
      <c r="M8058" s="275"/>
      <c r="N8058" s="275"/>
    </row>
    <row r="8059" spans="13:14" x14ac:dyDescent="0.2">
      <c r="M8059" s="275"/>
      <c r="N8059" s="275"/>
    </row>
    <row r="8060" spans="13:14" x14ac:dyDescent="0.2">
      <c r="M8060" s="275"/>
      <c r="N8060" s="275"/>
    </row>
    <row r="8061" spans="13:14" x14ac:dyDescent="0.2">
      <c r="M8061" s="275"/>
      <c r="N8061" s="275"/>
    </row>
    <row r="8062" spans="13:14" x14ac:dyDescent="0.2">
      <c r="M8062" s="275"/>
      <c r="N8062" s="275"/>
    </row>
    <row r="8063" spans="13:14" x14ac:dyDescent="0.2">
      <c r="M8063" s="275"/>
      <c r="N8063" s="275"/>
    </row>
    <row r="8064" spans="13:14" x14ac:dyDescent="0.2">
      <c r="M8064" s="275"/>
      <c r="N8064" s="275"/>
    </row>
    <row r="8065" spans="13:14" x14ac:dyDescent="0.2">
      <c r="M8065" s="275"/>
      <c r="N8065" s="275"/>
    </row>
    <row r="8066" spans="13:14" x14ac:dyDescent="0.2">
      <c r="M8066" s="275"/>
      <c r="N8066" s="275"/>
    </row>
    <row r="8067" spans="13:14" x14ac:dyDescent="0.2">
      <c r="M8067" s="275"/>
      <c r="N8067" s="275"/>
    </row>
    <row r="8068" spans="13:14" x14ac:dyDescent="0.2">
      <c r="M8068" s="275"/>
      <c r="N8068" s="275"/>
    </row>
    <row r="8069" spans="13:14" x14ac:dyDescent="0.2">
      <c r="M8069" s="275"/>
      <c r="N8069" s="275"/>
    </row>
    <row r="8070" spans="13:14" x14ac:dyDescent="0.2">
      <c r="M8070" s="275"/>
      <c r="N8070" s="275"/>
    </row>
    <row r="8071" spans="13:14" x14ac:dyDescent="0.2">
      <c r="M8071" s="275"/>
      <c r="N8071" s="275"/>
    </row>
    <row r="8072" spans="13:14" x14ac:dyDescent="0.2">
      <c r="M8072" s="275"/>
      <c r="N8072" s="275"/>
    </row>
    <row r="8073" spans="13:14" x14ac:dyDescent="0.2">
      <c r="M8073" s="275"/>
      <c r="N8073" s="275"/>
    </row>
    <row r="8074" spans="13:14" x14ac:dyDescent="0.2">
      <c r="M8074" s="275"/>
      <c r="N8074" s="275"/>
    </row>
    <row r="8075" spans="13:14" x14ac:dyDescent="0.2">
      <c r="M8075" s="275"/>
      <c r="N8075" s="275"/>
    </row>
    <row r="8076" spans="13:14" x14ac:dyDescent="0.2">
      <c r="M8076" s="275"/>
      <c r="N8076" s="275"/>
    </row>
    <row r="8077" spans="13:14" x14ac:dyDescent="0.2">
      <c r="M8077" s="275"/>
      <c r="N8077" s="275"/>
    </row>
    <row r="8078" spans="13:14" x14ac:dyDescent="0.2">
      <c r="M8078" s="275"/>
      <c r="N8078" s="275"/>
    </row>
    <row r="8079" spans="13:14" x14ac:dyDescent="0.2">
      <c r="M8079" s="275"/>
      <c r="N8079" s="275"/>
    </row>
    <row r="8080" spans="13:14" x14ac:dyDescent="0.2">
      <c r="M8080" s="275"/>
      <c r="N8080" s="275"/>
    </row>
    <row r="8081" spans="13:14" x14ac:dyDescent="0.2">
      <c r="M8081" s="275"/>
      <c r="N8081" s="275"/>
    </row>
    <row r="8082" spans="13:14" x14ac:dyDescent="0.2">
      <c r="M8082" s="275"/>
      <c r="N8082" s="275"/>
    </row>
    <row r="8083" spans="13:14" x14ac:dyDescent="0.2">
      <c r="M8083" s="275"/>
      <c r="N8083" s="275"/>
    </row>
    <row r="8084" spans="13:14" x14ac:dyDescent="0.2">
      <c r="M8084" s="275"/>
      <c r="N8084" s="275"/>
    </row>
    <row r="8085" spans="13:14" x14ac:dyDescent="0.2">
      <c r="M8085" s="275"/>
      <c r="N8085" s="275"/>
    </row>
    <row r="8086" spans="13:14" x14ac:dyDescent="0.2">
      <c r="M8086" s="275"/>
      <c r="N8086" s="275"/>
    </row>
    <row r="8087" spans="13:14" x14ac:dyDescent="0.2">
      <c r="M8087" s="275"/>
      <c r="N8087" s="275"/>
    </row>
    <row r="8088" spans="13:14" x14ac:dyDescent="0.2">
      <c r="M8088" s="275"/>
      <c r="N8088" s="275"/>
    </row>
    <row r="8089" spans="13:14" x14ac:dyDescent="0.2">
      <c r="M8089" s="275"/>
      <c r="N8089" s="275"/>
    </row>
    <row r="8090" spans="13:14" x14ac:dyDescent="0.2">
      <c r="M8090" s="275"/>
      <c r="N8090" s="275"/>
    </row>
    <row r="8091" spans="13:14" x14ac:dyDescent="0.2">
      <c r="M8091" s="275"/>
      <c r="N8091" s="275"/>
    </row>
    <row r="8092" spans="13:14" x14ac:dyDescent="0.2">
      <c r="M8092" s="275"/>
      <c r="N8092" s="275"/>
    </row>
    <row r="8093" spans="13:14" x14ac:dyDescent="0.2">
      <c r="M8093" s="275"/>
      <c r="N8093" s="275"/>
    </row>
    <row r="8094" spans="13:14" x14ac:dyDescent="0.2">
      <c r="M8094" s="275"/>
      <c r="N8094" s="275"/>
    </row>
    <row r="8095" spans="13:14" x14ac:dyDescent="0.2">
      <c r="M8095" s="275"/>
      <c r="N8095" s="275"/>
    </row>
    <row r="8096" spans="13:14" x14ac:dyDescent="0.2">
      <c r="M8096" s="275"/>
      <c r="N8096" s="275"/>
    </row>
    <row r="8097" spans="13:14" x14ac:dyDescent="0.2">
      <c r="M8097" s="275"/>
      <c r="N8097" s="275"/>
    </row>
    <row r="8098" spans="13:14" x14ac:dyDescent="0.2">
      <c r="M8098" s="275"/>
      <c r="N8098" s="275"/>
    </row>
    <row r="8099" spans="13:14" x14ac:dyDescent="0.2">
      <c r="M8099" s="275"/>
      <c r="N8099" s="275"/>
    </row>
    <row r="8100" spans="13:14" x14ac:dyDescent="0.2">
      <c r="M8100" s="275"/>
      <c r="N8100" s="275"/>
    </row>
    <row r="8101" spans="13:14" x14ac:dyDescent="0.2">
      <c r="M8101" s="275"/>
      <c r="N8101" s="275"/>
    </row>
    <row r="8102" spans="13:14" x14ac:dyDescent="0.2">
      <c r="M8102" s="275"/>
      <c r="N8102" s="275"/>
    </row>
    <row r="8103" spans="13:14" x14ac:dyDescent="0.2">
      <c r="M8103" s="275"/>
      <c r="N8103" s="275"/>
    </row>
    <row r="8104" spans="13:14" x14ac:dyDescent="0.2">
      <c r="M8104" s="275"/>
      <c r="N8104" s="275"/>
    </row>
    <row r="8105" spans="13:14" x14ac:dyDescent="0.2">
      <c r="M8105" s="275"/>
      <c r="N8105" s="275"/>
    </row>
    <row r="8106" spans="13:14" x14ac:dyDescent="0.2">
      <c r="M8106" s="275"/>
      <c r="N8106" s="275"/>
    </row>
    <row r="8107" spans="13:14" x14ac:dyDescent="0.2">
      <c r="M8107" s="275"/>
      <c r="N8107" s="275"/>
    </row>
    <row r="8108" spans="13:14" x14ac:dyDescent="0.2">
      <c r="M8108" s="275"/>
      <c r="N8108" s="275"/>
    </row>
    <row r="8109" spans="13:14" x14ac:dyDescent="0.2">
      <c r="M8109" s="275"/>
      <c r="N8109" s="275"/>
    </row>
    <row r="8110" spans="13:14" x14ac:dyDescent="0.2">
      <c r="M8110" s="275"/>
      <c r="N8110" s="275"/>
    </row>
    <row r="8111" spans="13:14" x14ac:dyDescent="0.2">
      <c r="M8111" s="275"/>
      <c r="N8111" s="275"/>
    </row>
    <row r="8112" spans="13:14" x14ac:dyDescent="0.2">
      <c r="M8112" s="275"/>
      <c r="N8112" s="275"/>
    </row>
    <row r="8113" spans="13:14" x14ac:dyDescent="0.2">
      <c r="M8113" s="275"/>
      <c r="N8113" s="275"/>
    </row>
    <row r="8114" spans="13:14" x14ac:dyDescent="0.2">
      <c r="M8114" s="275"/>
      <c r="N8114" s="275"/>
    </row>
    <row r="8115" spans="13:14" x14ac:dyDescent="0.2">
      <c r="M8115" s="275"/>
      <c r="N8115" s="275"/>
    </row>
    <row r="8116" spans="13:14" x14ac:dyDescent="0.2">
      <c r="M8116" s="275"/>
      <c r="N8116" s="275"/>
    </row>
    <row r="8117" spans="13:14" x14ac:dyDescent="0.2">
      <c r="M8117" s="275"/>
      <c r="N8117" s="275"/>
    </row>
    <row r="8118" spans="13:14" x14ac:dyDescent="0.2">
      <c r="M8118" s="275"/>
      <c r="N8118" s="275"/>
    </row>
    <row r="8119" spans="13:14" x14ac:dyDescent="0.2">
      <c r="M8119" s="275"/>
      <c r="N8119" s="275"/>
    </row>
    <row r="8120" spans="13:14" x14ac:dyDescent="0.2">
      <c r="M8120" s="275"/>
      <c r="N8120" s="275"/>
    </row>
    <row r="8121" spans="13:14" x14ac:dyDescent="0.2">
      <c r="M8121" s="275"/>
      <c r="N8121" s="275"/>
    </row>
    <row r="8122" spans="13:14" x14ac:dyDescent="0.2">
      <c r="M8122" s="275"/>
      <c r="N8122" s="275"/>
    </row>
    <row r="8123" spans="13:14" x14ac:dyDescent="0.2">
      <c r="M8123" s="275"/>
      <c r="N8123" s="275"/>
    </row>
    <row r="8124" spans="13:14" x14ac:dyDescent="0.2">
      <c r="M8124" s="275"/>
      <c r="N8124" s="275"/>
    </row>
    <row r="8125" spans="13:14" x14ac:dyDescent="0.2">
      <c r="M8125" s="275"/>
      <c r="N8125" s="275"/>
    </row>
    <row r="8126" spans="13:14" x14ac:dyDescent="0.2">
      <c r="M8126" s="275"/>
      <c r="N8126" s="275"/>
    </row>
    <row r="8127" spans="13:14" x14ac:dyDescent="0.2">
      <c r="M8127" s="275"/>
      <c r="N8127" s="275"/>
    </row>
    <row r="8128" spans="13:14" x14ac:dyDescent="0.2">
      <c r="M8128" s="275"/>
      <c r="N8128" s="275"/>
    </row>
    <row r="8129" spans="13:14" x14ac:dyDescent="0.2">
      <c r="M8129" s="275"/>
      <c r="N8129" s="275"/>
    </row>
    <row r="8130" spans="13:14" x14ac:dyDescent="0.2">
      <c r="M8130" s="275"/>
      <c r="N8130" s="275"/>
    </row>
    <row r="8131" spans="13:14" x14ac:dyDescent="0.2">
      <c r="M8131" s="275"/>
      <c r="N8131" s="275"/>
    </row>
    <row r="8132" spans="13:14" x14ac:dyDescent="0.2">
      <c r="M8132" s="275"/>
      <c r="N8132" s="275"/>
    </row>
    <row r="8133" spans="13:14" x14ac:dyDescent="0.2">
      <c r="M8133" s="275"/>
      <c r="N8133" s="275"/>
    </row>
    <row r="8134" spans="13:14" x14ac:dyDescent="0.2">
      <c r="M8134" s="275"/>
      <c r="N8134" s="275"/>
    </row>
    <row r="8135" spans="13:14" x14ac:dyDescent="0.2">
      <c r="M8135" s="275"/>
      <c r="N8135" s="275"/>
    </row>
    <row r="8136" spans="13:14" x14ac:dyDescent="0.2">
      <c r="M8136" s="275"/>
      <c r="N8136" s="275"/>
    </row>
    <row r="8137" spans="13:14" x14ac:dyDescent="0.2">
      <c r="M8137" s="275"/>
      <c r="N8137" s="275"/>
    </row>
    <row r="8138" spans="13:14" x14ac:dyDescent="0.2">
      <c r="M8138" s="275"/>
      <c r="N8138" s="275"/>
    </row>
    <row r="8139" spans="13:14" x14ac:dyDescent="0.2">
      <c r="M8139" s="275"/>
      <c r="N8139" s="275"/>
    </row>
    <row r="8140" spans="13:14" x14ac:dyDescent="0.2">
      <c r="M8140" s="275"/>
      <c r="N8140" s="275"/>
    </row>
    <row r="8141" spans="13:14" x14ac:dyDescent="0.2">
      <c r="M8141" s="275"/>
      <c r="N8141" s="275"/>
    </row>
    <row r="8142" spans="13:14" x14ac:dyDescent="0.2">
      <c r="M8142" s="275"/>
      <c r="N8142" s="275"/>
    </row>
    <row r="8143" spans="13:14" x14ac:dyDescent="0.2">
      <c r="M8143" s="275"/>
      <c r="N8143" s="275"/>
    </row>
    <row r="8144" spans="13:14" x14ac:dyDescent="0.2">
      <c r="M8144" s="275"/>
      <c r="N8144" s="275"/>
    </row>
    <row r="8145" spans="13:14" x14ac:dyDescent="0.2">
      <c r="M8145" s="275"/>
      <c r="N8145" s="275"/>
    </row>
    <row r="8146" spans="13:14" x14ac:dyDescent="0.2">
      <c r="M8146" s="275"/>
      <c r="N8146" s="275"/>
    </row>
    <row r="8147" spans="13:14" x14ac:dyDescent="0.2">
      <c r="M8147" s="275"/>
      <c r="N8147" s="275"/>
    </row>
    <row r="8148" spans="13:14" x14ac:dyDescent="0.2">
      <c r="M8148" s="275"/>
      <c r="N8148" s="275"/>
    </row>
    <row r="8149" spans="13:14" x14ac:dyDescent="0.2">
      <c r="M8149" s="275"/>
      <c r="N8149" s="275"/>
    </row>
    <row r="8150" spans="13:14" x14ac:dyDescent="0.2">
      <c r="M8150" s="275"/>
      <c r="N8150" s="275"/>
    </row>
    <row r="8151" spans="13:14" x14ac:dyDescent="0.2">
      <c r="M8151" s="275"/>
      <c r="N8151" s="275"/>
    </row>
    <row r="8152" spans="13:14" x14ac:dyDescent="0.2">
      <c r="M8152" s="275"/>
      <c r="N8152" s="275"/>
    </row>
    <row r="8153" spans="13:14" x14ac:dyDescent="0.2">
      <c r="M8153" s="275"/>
      <c r="N8153" s="275"/>
    </row>
    <row r="8154" spans="13:14" x14ac:dyDescent="0.2">
      <c r="M8154" s="275"/>
      <c r="N8154" s="275"/>
    </row>
    <row r="8155" spans="13:14" x14ac:dyDescent="0.2">
      <c r="M8155" s="275"/>
      <c r="N8155" s="275"/>
    </row>
    <row r="8156" spans="13:14" x14ac:dyDescent="0.2">
      <c r="M8156" s="275"/>
      <c r="N8156" s="275"/>
    </row>
    <row r="8157" spans="13:14" x14ac:dyDescent="0.2">
      <c r="M8157" s="275"/>
      <c r="N8157" s="275"/>
    </row>
    <row r="8158" spans="13:14" x14ac:dyDescent="0.2">
      <c r="M8158" s="275"/>
      <c r="N8158" s="275"/>
    </row>
    <row r="8159" spans="13:14" x14ac:dyDescent="0.2">
      <c r="M8159" s="275"/>
      <c r="N8159" s="275"/>
    </row>
    <row r="8160" spans="13:14" x14ac:dyDescent="0.2">
      <c r="M8160" s="275"/>
      <c r="N8160" s="275"/>
    </row>
    <row r="8161" spans="13:14" x14ac:dyDescent="0.2">
      <c r="M8161" s="275"/>
      <c r="N8161" s="275"/>
    </row>
    <row r="8162" spans="13:14" x14ac:dyDescent="0.2">
      <c r="M8162" s="275"/>
      <c r="N8162" s="275"/>
    </row>
    <row r="8163" spans="13:14" x14ac:dyDescent="0.2">
      <c r="M8163" s="275"/>
      <c r="N8163" s="275"/>
    </row>
    <row r="8164" spans="13:14" x14ac:dyDescent="0.2">
      <c r="M8164" s="275"/>
      <c r="N8164" s="275"/>
    </row>
    <row r="8165" spans="13:14" x14ac:dyDescent="0.2">
      <c r="M8165" s="275"/>
      <c r="N8165" s="275"/>
    </row>
    <row r="8166" spans="13:14" x14ac:dyDescent="0.2">
      <c r="M8166" s="275"/>
      <c r="N8166" s="275"/>
    </row>
    <row r="8167" spans="13:14" x14ac:dyDescent="0.2">
      <c r="M8167" s="275"/>
      <c r="N8167" s="275"/>
    </row>
    <row r="8168" spans="13:14" x14ac:dyDescent="0.2">
      <c r="M8168" s="275"/>
      <c r="N8168" s="275"/>
    </row>
    <row r="8169" spans="13:14" x14ac:dyDescent="0.2">
      <c r="M8169" s="275"/>
      <c r="N8169" s="275"/>
    </row>
    <row r="8170" spans="13:14" x14ac:dyDescent="0.2">
      <c r="M8170" s="275"/>
      <c r="N8170" s="275"/>
    </row>
    <row r="8171" spans="13:14" x14ac:dyDescent="0.2">
      <c r="M8171" s="275"/>
      <c r="N8171" s="275"/>
    </row>
    <row r="8172" spans="13:14" x14ac:dyDescent="0.2">
      <c r="M8172" s="275"/>
      <c r="N8172" s="275"/>
    </row>
    <row r="8173" spans="13:14" x14ac:dyDescent="0.2">
      <c r="M8173" s="275"/>
      <c r="N8173" s="275"/>
    </row>
    <row r="8174" spans="13:14" x14ac:dyDescent="0.2">
      <c r="M8174" s="275"/>
      <c r="N8174" s="275"/>
    </row>
    <row r="8175" spans="13:14" x14ac:dyDescent="0.2">
      <c r="M8175" s="275"/>
      <c r="N8175" s="275"/>
    </row>
    <row r="8176" spans="13:14" x14ac:dyDescent="0.2">
      <c r="M8176" s="275"/>
      <c r="N8176" s="275"/>
    </row>
    <row r="8177" spans="13:14" x14ac:dyDescent="0.2">
      <c r="M8177" s="275"/>
      <c r="N8177" s="275"/>
    </row>
    <row r="8178" spans="13:14" x14ac:dyDescent="0.2">
      <c r="M8178" s="275"/>
      <c r="N8178" s="275"/>
    </row>
    <row r="8179" spans="13:14" x14ac:dyDescent="0.2">
      <c r="M8179" s="275"/>
      <c r="N8179" s="275"/>
    </row>
    <row r="8180" spans="13:14" x14ac:dyDescent="0.2">
      <c r="M8180" s="275"/>
      <c r="N8180" s="275"/>
    </row>
    <row r="8181" spans="13:14" x14ac:dyDescent="0.2">
      <c r="M8181" s="275"/>
      <c r="N8181" s="275"/>
    </row>
    <row r="8182" spans="13:14" x14ac:dyDescent="0.2">
      <c r="M8182" s="275"/>
      <c r="N8182" s="275"/>
    </row>
    <row r="8183" spans="13:14" x14ac:dyDescent="0.2">
      <c r="M8183" s="275"/>
      <c r="N8183" s="275"/>
    </row>
    <row r="8184" spans="13:14" x14ac:dyDescent="0.2">
      <c r="M8184" s="275"/>
      <c r="N8184" s="275"/>
    </row>
    <row r="8185" spans="13:14" x14ac:dyDescent="0.2">
      <c r="M8185" s="275"/>
      <c r="N8185" s="275"/>
    </row>
    <row r="8186" spans="13:14" x14ac:dyDescent="0.2">
      <c r="M8186" s="275"/>
      <c r="N8186" s="275"/>
    </row>
    <row r="8187" spans="13:14" x14ac:dyDescent="0.2">
      <c r="M8187" s="275"/>
      <c r="N8187" s="275"/>
    </row>
    <row r="8188" spans="13:14" x14ac:dyDescent="0.2">
      <c r="M8188" s="275"/>
      <c r="N8188" s="275"/>
    </row>
    <row r="8189" spans="13:14" x14ac:dyDescent="0.2">
      <c r="M8189" s="275"/>
      <c r="N8189" s="275"/>
    </row>
    <row r="8190" spans="13:14" x14ac:dyDescent="0.2">
      <c r="M8190" s="275"/>
      <c r="N8190" s="275"/>
    </row>
    <row r="8191" spans="13:14" x14ac:dyDescent="0.2">
      <c r="M8191" s="275"/>
      <c r="N8191" s="275"/>
    </row>
    <row r="8192" spans="13:14" x14ac:dyDescent="0.2">
      <c r="M8192" s="275"/>
      <c r="N8192" s="275"/>
    </row>
    <row r="8193" spans="13:14" x14ac:dyDescent="0.2">
      <c r="M8193" s="275"/>
      <c r="N8193" s="275"/>
    </row>
    <row r="8194" spans="13:14" x14ac:dyDescent="0.2">
      <c r="M8194" s="275"/>
      <c r="N8194" s="275"/>
    </row>
    <row r="8195" spans="13:14" x14ac:dyDescent="0.2">
      <c r="M8195" s="275"/>
      <c r="N8195" s="275"/>
    </row>
    <row r="8196" spans="13:14" x14ac:dyDescent="0.2">
      <c r="M8196" s="275"/>
      <c r="N8196" s="275"/>
    </row>
    <row r="8197" spans="13:14" x14ac:dyDescent="0.2">
      <c r="M8197" s="275"/>
      <c r="N8197" s="275"/>
    </row>
    <row r="8198" spans="13:14" x14ac:dyDescent="0.2">
      <c r="M8198" s="275"/>
      <c r="N8198" s="275"/>
    </row>
    <row r="8199" spans="13:14" x14ac:dyDescent="0.2">
      <c r="M8199" s="275"/>
      <c r="N8199" s="275"/>
    </row>
    <row r="8200" spans="13:14" x14ac:dyDescent="0.2">
      <c r="M8200" s="275"/>
      <c r="N8200" s="275"/>
    </row>
    <row r="8201" spans="13:14" x14ac:dyDescent="0.2">
      <c r="M8201" s="275"/>
      <c r="N8201" s="275"/>
    </row>
    <row r="8202" spans="13:14" x14ac:dyDescent="0.2">
      <c r="M8202" s="275"/>
      <c r="N8202" s="275"/>
    </row>
    <row r="8203" spans="13:14" x14ac:dyDescent="0.2">
      <c r="M8203" s="275"/>
      <c r="N8203" s="275"/>
    </row>
    <row r="8204" spans="13:14" x14ac:dyDescent="0.2">
      <c r="M8204" s="275"/>
      <c r="N8204" s="275"/>
    </row>
    <row r="8205" spans="13:14" x14ac:dyDescent="0.2">
      <c r="M8205" s="275"/>
      <c r="N8205" s="275"/>
    </row>
    <row r="8206" spans="13:14" x14ac:dyDescent="0.2">
      <c r="M8206" s="275"/>
      <c r="N8206" s="275"/>
    </row>
    <row r="8207" spans="13:14" x14ac:dyDescent="0.2">
      <c r="M8207" s="275"/>
      <c r="N8207" s="275"/>
    </row>
    <row r="8208" spans="13:14" x14ac:dyDescent="0.2">
      <c r="M8208" s="275"/>
      <c r="N8208" s="275"/>
    </row>
    <row r="8209" spans="13:14" x14ac:dyDescent="0.2">
      <c r="M8209" s="275"/>
      <c r="N8209" s="275"/>
    </row>
    <row r="8210" spans="13:14" x14ac:dyDescent="0.2">
      <c r="M8210" s="275"/>
      <c r="N8210" s="275"/>
    </row>
    <row r="8211" spans="13:14" x14ac:dyDescent="0.2">
      <c r="M8211" s="275"/>
      <c r="N8211" s="275"/>
    </row>
    <row r="8212" spans="13:14" x14ac:dyDescent="0.2">
      <c r="M8212" s="275"/>
      <c r="N8212" s="275"/>
    </row>
    <row r="8213" spans="13:14" x14ac:dyDescent="0.2">
      <c r="M8213" s="275"/>
      <c r="N8213" s="275"/>
    </row>
    <row r="8214" spans="13:14" x14ac:dyDescent="0.2">
      <c r="M8214" s="275"/>
      <c r="N8214" s="275"/>
    </row>
    <row r="8215" spans="13:14" x14ac:dyDescent="0.2">
      <c r="M8215" s="275"/>
      <c r="N8215" s="275"/>
    </row>
    <row r="8216" spans="13:14" x14ac:dyDescent="0.2">
      <c r="M8216" s="275"/>
      <c r="N8216" s="275"/>
    </row>
    <row r="8217" spans="13:14" x14ac:dyDescent="0.2">
      <c r="M8217" s="275"/>
      <c r="N8217" s="275"/>
    </row>
    <row r="8218" spans="13:14" x14ac:dyDescent="0.2">
      <c r="M8218" s="275"/>
      <c r="N8218" s="275"/>
    </row>
    <row r="8219" spans="13:14" x14ac:dyDescent="0.2">
      <c r="M8219" s="275"/>
      <c r="N8219" s="275"/>
    </row>
    <row r="8220" spans="13:14" x14ac:dyDescent="0.2">
      <c r="M8220" s="275"/>
      <c r="N8220" s="275"/>
    </row>
    <row r="8221" spans="13:14" x14ac:dyDescent="0.2">
      <c r="M8221" s="275"/>
      <c r="N8221" s="275"/>
    </row>
    <row r="8222" spans="13:14" x14ac:dyDescent="0.2">
      <c r="M8222" s="275"/>
      <c r="N8222" s="275"/>
    </row>
    <row r="8223" spans="13:14" x14ac:dyDescent="0.2">
      <c r="M8223" s="275"/>
      <c r="N8223" s="275"/>
    </row>
    <row r="8224" spans="13:14" x14ac:dyDescent="0.2">
      <c r="M8224" s="275"/>
      <c r="N8224" s="275"/>
    </row>
    <row r="8225" spans="13:14" x14ac:dyDescent="0.2">
      <c r="M8225" s="275"/>
      <c r="N8225" s="275"/>
    </row>
    <row r="8226" spans="13:14" x14ac:dyDescent="0.2">
      <c r="M8226" s="275"/>
      <c r="N8226" s="275"/>
    </row>
    <row r="8227" spans="13:14" x14ac:dyDescent="0.2">
      <c r="M8227" s="275"/>
      <c r="N8227" s="275"/>
    </row>
    <row r="8228" spans="13:14" x14ac:dyDescent="0.2">
      <c r="M8228" s="275"/>
      <c r="N8228" s="275"/>
    </row>
    <row r="8229" spans="13:14" x14ac:dyDescent="0.2">
      <c r="M8229" s="275"/>
      <c r="N8229" s="275"/>
    </row>
    <row r="8230" spans="13:14" x14ac:dyDescent="0.2">
      <c r="M8230" s="275"/>
      <c r="N8230" s="275"/>
    </row>
    <row r="8231" spans="13:14" x14ac:dyDescent="0.2">
      <c r="M8231" s="275"/>
      <c r="N8231" s="275"/>
    </row>
    <row r="8232" spans="13:14" x14ac:dyDescent="0.2">
      <c r="M8232" s="275"/>
      <c r="N8232" s="275"/>
    </row>
    <row r="8233" spans="13:14" x14ac:dyDescent="0.2">
      <c r="M8233" s="275"/>
      <c r="N8233" s="275"/>
    </row>
    <row r="8234" spans="13:14" x14ac:dyDescent="0.2">
      <c r="M8234" s="275"/>
      <c r="N8234" s="275"/>
    </row>
    <row r="8235" spans="13:14" x14ac:dyDescent="0.2">
      <c r="M8235" s="275"/>
      <c r="N8235" s="275"/>
    </row>
    <row r="8236" spans="13:14" x14ac:dyDescent="0.2">
      <c r="M8236" s="275"/>
      <c r="N8236" s="275"/>
    </row>
    <row r="8237" spans="13:14" x14ac:dyDescent="0.2">
      <c r="M8237" s="275"/>
      <c r="N8237" s="275"/>
    </row>
    <row r="8238" spans="13:14" x14ac:dyDescent="0.2">
      <c r="M8238" s="275"/>
      <c r="N8238" s="275"/>
    </row>
    <row r="8239" spans="13:14" x14ac:dyDescent="0.2">
      <c r="M8239" s="275"/>
      <c r="N8239" s="275"/>
    </row>
    <row r="8240" spans="13:14" x14ac:dyDescent="0.2">
      <c r="M8240" s="275"/>
      <c r="N8240" s="275"/>
    </row>
    <row r="8241" spans="13:14" x14ac:dyDescent="0.2">
      <c r="M8241" s="275"/>
      <c r="N8241" s="275"/>
    </row>
    <row r="8242" spans="13:14" x14ac:dyDescent="0.2">
      <c r="M8242" s="275"/>
      <c r="N8242" s="275"/>
    </row>
    <row r="8243" spans="13:14" x14ac:dyDescent="0.2">
      <c r="M8243" s="275"/>
      <c r="N8243" s="275"/>
    </row>
    <row r="8244" spans="13:14" x14ac:dyDescent="0.2">
      <c r="M8244" s="275"/>
      <c r="N8244" s="275"/>
    </row>
    <row r="8245" spans="13:14" x14ac:dyDescent="0.2">
      <c r="M8245" s="275"/>
      <c r="N8245" s="275"/>
    </row>
    <row r="8246" spans="13:14" x14ac:dyDescent="0.2">
      <c r="M8246" s="275"/>
      <c r="N8246" s="275"/>
    </row>
    <row r="8247" spans="13:14" x14ac:dyDescent="0.2">
      <c r="M8247" s="275"/>
      <c r="N8247" s="275"/>
    </row>
    <row r="8248" spans="13:14" x14ac:dyDescent="0.2">
      <c r="M8248" s="275"/>
      <c r="N8248" s="275"/>
    </row>
    <row r="8249" spans="13:14" x14ac:dyDescent="0.2">
      <c r="M8249" s="275"/>
      <c r="N8249" s="275"/>
    </row>
    <row r="8250" spans="13:14" x14ac:dyDescent="0.2">
      <c r="M8250" s="275"/>
      <c r="N8250" s="275"/>
    </row>
    <row r="8251" spans="13:14" x14ac:dyDescent="0.2">
      <c r="M8251" s="275"/>
      <c r="N8251" s="275"/>
    </row>
    <row r="8252" spans="13:14" x14ac:dyDescent="0.2">
      <c r="M8252" s="275"/>
      <c r="N8252" s="275"/>
    </row>
    <row r="8253" spans="13:14" x14ac:dyDescent="0.2">
      <c r="M8253" s="275"/>
      <c r="N8253" s="275"/>
    </row>
    <row r="8254" spans="13:14" x14ac:dyDescent="0.2">
      <c r="M8254" s="275"/>
      <c r="N8254" s="275"/>
    </row>
    <row r="8255" spans="13:14" x14ac:dyDescent="0.2">
      <c r="M8255" s="275"/>
      <c r="N8255" s="275"/>
    </row>
    <row r="8256" spans="13:14" x14ac:dyDescent="0.2">
      <c r="M8256" s="275"/>
      <c r="N8256" s="275"/>
    </row>
    <row r="8257" spans="13:14" x14ac:dyDescent="0.2">
      <c r="M8257" s="275"/>
      <c r="N8257" s="275"/>
    </row>
    <row r="8258" spans="13:14" x14ac:dyDescent="0.2">
      <c r="M8258" s="275"/>
      <c r="N8258" s="275"/>
    </row>
    <row r="8259" spans="13:14" x14ac:dyDescent="0.2">
      <c r="M8259" s="275"/>
      <c r="N8259" s="275"/>
    </row>
    <row r="8260" spans="13:14" x14ac:dyDescent="0.2">
      <c r="M8260" s="275"/>
      <c r="N8260" s="275"/>
    </row>
    <row r="8261" spans="13:14" x14ac:dyDescent="0.2">
      <c r="M8261" s="275"/>
      <c r="N8261" s="275"/>
    </row>
    <row r="8262" spans="13:14" x14ac:dyDescent="0.2">
      <c r="M8262" s="275"/>
      <c r="N8262" s="275"/>
    </row>
    <row r="8263" spans="13:14" x14ac:dyDescent="0.2">
      <c r="M8263" s="275"/>
      <c r="N8263" s="275"/>
    </row>
    <row r="8264" spans="13:14" x14ac:dyDescent="0.2">
      <c r="M8264" s="275"/>
      <c r="N8264" s="275"/>
    </row>
    <row r="8265" spans="13:14" x14ac:dyDescent="0.2">
      <c r="M8265" s="275"/>
      <c r="N8265" s="275"/>
    </row>
    <row r="8266" spans="13:14" x14ac:dyDescent="0.2">
      <c r="M8266" s="275"/>
      <c r="N8266" s="275"/>
    </row>
    <row r="8267" spans="13:14" x14ac:dyDescent="0.2">
      <c r="M8267" s="275"/>
      <c r="N8267" s="275"/>
    </row>
    <row r="8268" spans="13:14" x14ac:dyDescent="0.2">
      <c r="M8268" s="275"/>
      <c r="N8268" s="275"/>
    </row>
    <row r="8269" spans="13:14" x14ac:dyDescent="0.2">
      <c r="M8269" s="275"/>
      <c r="N8269" s="275"/>
    </row>
    <row r="8270" spans="13:14" x14ac:dyDescent="0.2">
      <c r="M8270" s="275"/>
      <c r="N8270" s="275"/>
    </row>
    <row r="8271" spans="13:14" x14ac:dyDescent="0.2">
      <c r="M8271" s="275"/>
      <c r="N8271" s="275"/>
    </row>
    <row r="8272" spans="13:14" x14ac:dyDescent="0.2">
      <c r="M8272" s="275"/>
      <c r="N8272" s="275"/>
    </row>
    <row r="8273" spans="13:14" x14ac:dyDescent="0.2">
      <c r="M8273" s="275"/>
      <c r="N8273" s="275"/>
    </row>
    <row r="8274" spans="13:14" x14ac:dyDescent="0.2">
      <c r="M8274" s="275"/>
      <c r="N8274" s="275"/>
    </row>
    <row r="8275" spans="13:14" x14ac:dyDescent="0.2">
      <c r="M8275" s="275"/>
      <c r="N8275" s="275"/>
    </row>
    <row r="8276" spans="13:14" x14ac:dyDescent="0.2">
      <c r="M8276" s="275"/>
      <c r="N8276" s="275"/>
    </row>
    <row r="8277" spans="13:14" x14ac:dyDescent="0.2">
      <c r="M8277" s="275"/>
      <c r="N8277" s="275"/>
    </row>
    <row r="8278" spans="13:14" x14ac:dyDescent="0.2">
      <c r="M8278" s="275"/>
      <c r="N8278" s="275"/>
    </row>
    <row r="8279" spans="13:14" x14ac:dyDescent="0.2">
      <c r="M8279" s="275"/>
      <c r="N8279" s="275"/>
    </row>
    <row r="8280" spans="13:14" x14ac:dyDescent="0.2">
      <c r="M8280" s="275"/>
      <c r="N8280" s="275"/>
    </row>
    <row r="8281" spans="13:14" x14ac:dyDescent="0.2">
      <c r="M8281" s="275"/>
      <c r="N8281" s="275"/>
    </row>
    <row r="8282" spans="13:14" x14ac:dyDescent="0.2">
      <c r="M8282" s="275"/>
      <c r="N8282" s="275"/>
    </row>
    <row r="8283" spans="13:14" x14ac:dyDescent="0.2">
      <c r="M8283" s="275"/>
      <c r="N8283" s="275"/>
    </row>
    <row r="8284" spans="13:14" x14ac:dyDescent="0.2">
      <c r="M8284" s="275"/>
      <c r="N8284" s="275"/>
    </row>
    <row r="8285" spans="13:14" x14ac:dyDescent="0.2">
      <c r="M8285" s="275"/>
      <c r="N8285" s="275"/>
    </row>
    <row r="8286" spans="13:14" x14ac:dyDescent="0.2">
      <c r="M8286" s="275"/>
      <c r="N8286" s="275"/>
    </row>
    <row r="8287" spans="13:14" x14ac:dyDescent="0.2">
      <c r="M8287" s="275"/>
      <c r="N8287" s="275"/>
    </row>
    <row r="8288" spans="13:14" x14ac:dyDescent="0.2">
      <c r="M8288" s="275"/>
      <c r="N8288" s="275"/>
    </row>
    <row r="8289" spans="13:14" x14ac:dyDescent="0.2">
      <c r="M8289" s="275"/>
      <c r="N8289" s="275"/>
    </row>
    <row r="8290" spans="13:14" x14ac:dyDescent="0.2">
      <c r="M8290" s="275"/>
      <c r="N8290" s="275"/>
    </row>
    <row r="8291" spans="13:14" x14ac:dyDescent="0.2">
      <c r="M8291" s="275"/>
      <c r="N8291" s="275"/>
    </row>
    <row r="8292" spans="13:14" x14ac:dyDescent="0.2">
      <c r="M8292" s="275"/>
      <c r="N8292" s="275"/>
    </row>
    <row r="8293" spans="13:14" x14ac:dyDescent="0.2">
      <c r="M8293" s="275"/>
      <c r="N8293" s="275"/>
    </row>
    <row r="8294" spans="13:14" x14ac:dyDescent="0.2">
      <c r="M8294" s="275"/>
      <c r="N8294" s="275"/>
    </row>
    <row r="8295" spans="13:14" x14ac:dyDescent="0.2">
      <c r="M8295" s="275"/>
      <c r="N8295" s="275"/>
    </row>
    <row r="8296" spans="13:14" x14ac:dyDescent="0.2">
      <c r="M8296" s="275"/>
      <c r="N8296" s="275"/>
    </row>
    <row r="8297" spans="13:14" x14ac:dyDescent="0.2">
      <c r="M8297" s="275"/>
      <c r="N8297" s="275"/>
    </row>
    <row r="8298" spans="13:14" x14ac:dyDescent="0.2">
      <c r="M8298" s="275"/>
      <c r="N8298" s="275"/>
    </row>
    <row r="8299" spans="13:14" x14ac:dyDescent="0.2">
      <c r="M8299" s="275"/>
      <c r="N8299" s="275"/>
    </row>
    <row r="8300" spans="13:14" x14ac:dyDescent="0.2">
      <c r="M8300" s="275"/>
      <c r="N8300" s="275"/>
    </row>
    <row r="8301" spans="13:14" x14ac:dyDescent="0.2">
      <c r="M8301" s="275"/>
      <c r="N8301" s="275"/>
    </row>
    <row r="8302" spans="13:14" x14ac:dyDescent="0.2">
      <c r="M8302" s="275"/>
      <c r="N8302" s="275"/>
    </row>
    <row r="8303" spans="13:14" x14ac:dyDescent="0.2">
      <c r="M8303" s="275"/>
      <c r="N8303" s="275"/>
    </row>
    <row r="8304" spans="13:14" x14ac:dyDescent="0.2">
      <c r="M8304" s="275"/>
      <c r="N8304" s="275"/>
    </row>
    <row r="8305" spans="13:14" x14ac:dyDescent="0.2">
      <c r="M8305" s="275"/>
      <c r="N8305" s="275"/>
    </row>
    <row r="8306" spans="13:14" x14ac:dyDescent="0.2">
      <c r="M8306" s="275"/>
      <c r="N8306" s="275"/>
    </row>
    <row r="8307" spans="13:14" x14ac:dyDescent="0.2">
      <c r="M8307" s="275"/>
      <c r="N8307" s="275"/>
    </row>
    <row r="8308" spans="13:14" x14ac:dyDescent="0.2">
      <c r="M8308" s="275"/>
      <c r="N8308" s="275"/>
    </row>
    <row r="8309" spans="13:14" x14ac:dyDescent="0.2">
      <c r="M8309" s="275"/>
      <c r="N8309" s="275"/>
    </row>
    <row r="8310" spans="13:14" x14ac:dyDescent="0.2">
      <c r="M8310" s="275"/>
      <c r="N8310" s="275"/>
    </row>
    <row r="8311" spans="13:14" x14ac:dyDescent="0.2">
      <c r="M8311" s="275"/>
      <c r="N8311" s="275"/>
    </row>
    <row r="8312" spans="13:14" x14ac:dyDescent="0.2">
      <c r="M8312" s="275"/>
      <c r="N8312" s="275"/>
    </row>
    <row r="8313" spans="13:14" x14ac:dyDescent="0.2">
      <c r="M8313" s="275"/>
      <c r="N8313" s="275"/>
    </row>
    <row r="8314" spans="13:14" x14ac:dyDescent="0.2">
      <c r="M8314" s="275"/>
      <c r="N8314" s="275"/>
    </row>
    <row r="8315" spans="13:14" x14ac:dyDescent="0.2">
      <c r="M8315" s="275"/>
      <c r="N8315" s="275"/>
    </row>
    <row r="8316" spans="13:14" x14ac:dyDescent="0.2">
      <c r="M8316" s="275"/>
      <c r="N8316" s="275"/>
    </row>
    <row r="8317" spans="13:14" x14ac:dyDescent="0.2">
      <c r="M8317" s="275"/>
      <c r="N8317" s="275"/>
    </row>
    <row r="8318" spans="13:14" x14ac:dyDescent="0.2">
      <c r="M8318" s="275"/>
      <c r="N8318" s="275"/>
    </row>
    <row r="8319" spans="13:14" x14ac:dyDescent="0.2">
      <c r="M8319" s="275"/>
      <c r="N8319" s="275"/>
    </row>
    <row r="8320" spans="13:14" x14ac:dyDescent="0.2">
      <c r="M8320" s="275"/>
      <c r="N8320" s="275"/>
    </row>
    <row r="8321" spans="13:14" x14ac:dyDescent="0.2">
      <c r="M8321" s="275"/>
      <c r="N8321" s="275"/>
    </row>
    <row r="8322" spans="13:14" x14ac:dyDescent="0.2">
      <c r="M8322" s="275"/>
      <c r="N8322" s="275"/>
    </row>
    <row r="8323" spans="13:14" x14ac:dyDescent="0.2">
      <c r="M8323" s="275"/>
      <c r="N8323" s="275"/>
    </row>
    <row r="8324" spans="13:14" x14ac:dyDescent="0.2">
      <c r="M8324" s="275"/>
      <c r="N8324" s="275"/>
    </row>
    <row r="8325" spans="13:14" x14ac:dyDescent="0.2">
      <c r="M8325" s="275"/>
      <c r="N8325" s="275"/>
    </row>
    <row r="8326" spans="13:14" x14ac:dyDescent="0.2">
      <c r="M8326" s="275"/>
      <c r="N8326" s="275"/>
    </row>
    <row r="8327" spans="13:14" x14ac:dyDescent="0.2">
      <c r="M8327" s="275"/>
      <c r="N8327" s="275"/>
    </row>
    <row r="8328" spans="13:14" x14ac:dyDescent="0.2">
      <c r="M8328" s="275"/>
      <c r="N8328" s="275"/>
    </row>
    <row r="8329" spans="13:14" x14ac:dyDescent="0.2">
      <c r="M8329" s="275"/>
      <c r="N8329" s="275"/>
    </row>
    <row r="8330" spans="13:14" x14ac:dyDescent="0.2">
      <c r="M8330" s="275"/>
      <c r="N8330" s="275"/>
    </row>
    <row r="8331" spans="13:14" x14ac:dyDescent="0.2">
      <c r="M8331" s="275"/>
      <c r="N8331" s="275"/>
    </row>
    <row r="8332" spans="13:14" x14ac:dyDescent="0.2">
      <c r="M8332" s="275"/>
      <c r="N8332" s="275"/>
    </row>
    <row r="8333" spans="13:14" x14ac:dyDescent="0.2">
      <c r="M8333" s="275"/>
      <c r="N8333" s="275"/>
    </row>
    <row r="8334" spans="13:14" x14ac:dyDescent="0.2">
      <c r="M8334" s="275"/>
      <c r="N8334" s="275"/>
    </row>
    <row r="8335" spans="13:14" x14ac:dyDescent="0.2">
      <c r="M8335" s="275"/>
      <c r="N8335" s="275"/>
    </row>
    <row r="8336" spans="13:14" x14ac:dyDescent="0.2">
      <c r="M8336" s="275"/>
      <c r="N8336" s="275"/>
    </row>
    <row r="8337" spans="13:14" x14ac:dyDescent="0.2">
      <c r="M8337" s="275"/>
      <c r="N8337" s="275"/>
    </row>
    <row r="8338" spans="13:14" x14ac:dyDescent="0.2">
      <c r="M8338" s="275"/>
      <c r="N8338" s="275"/>
    </row>
    <row r="8339" spans="13:14" x14ac:dyDescent="0.2">
      <c r="M8339" s="275"/>
      <c r="N8339" s="275"/>
    </row>
    <row r="8340" spans="13:14" x14ac:dyDescent="0.2">
      <c r="M8340" s="275"/>
      <c r="N8340" s="275"/>
    </row>
    <row r="8341" spans="13:14" x14ac:dyDescent="0.2">
      <c r="M8341" s="275"/>
      <c r="N8341" s="275"/>
    </row>
    <row r="8342" spans="13:14" x14ac:dyDescent="0.2">
      <c r="M8342" s="275"/>
      <c r="N8342" s="275"/>
    </row>
    <row r="8343" spans="13:14" x14ac:dyDescent="0.2">
      <c r="M8343" s="275"/>
      <c r="N8343" s="275"/>
    </row>
    <row r="8344" spans="13:14" x14ac:dyDescent="0.2">
      <c r="M8344" s="275"/>
      <c r="N8344" s="275"/>
    </row>
    <row r="8345" spans="13:14" x14ac:dyDescent="0.2">
      <c r="M8345" s="275"/>
      <c r="N8345" s="275"/>
    </row>
    <row r="8346" spans="13:14" x14ac:dyDescent="0.2">
      <c r="M8346" s="275"/>
      <c r="N8346" s="275"/>
    </row>
    <row r="8347" spans="13:14" x14ac:dyDescent="0.2">
      <c r="M8347" s="275"/>
      <c r="N8347" s="275"/>
    </row>
    <row r="8348" spans="13:14" x14ac:dyDescent="0.2">
      <c r="M8348" s="275"/>
      <c r="N8348" s="275"/>
    </row>
    <row r="8349" spans="13:14" x14ac:dyDescent="0.2">
      <c r="M8349" s="275"/>
      <c r="N8349" s="275"/>
    </row>
    <row r="8350" spans="13:14" x14ac:dyDescent="0.2">
      <c r="M8350" s="275"/>
      <c r="N8350" s="275"/>
    </row>
    <row r="8351" spans="13:14" x14ac:dyDescent="0.2">
      <c r="M8351" s="275"/>
      <c r="N8351" s="275"/>
    </row>
    <row r="8352" spans="13:14" x14ac:dyDescent="0.2">
      <c r="M8352" s="275"/>
      <c r="N8352" s="275"/>
    </row>
    <row r="8353" spans="13:14" x14ac:dyDescent="0.2">
      <c r="M8353" s="275"/>
      <c r="N8353" s="275"/>
    </row>
    <row r="8354" spans="13:14" x14ac:dyDescent="0.2">
      <c r="M8354" s="275"/>
      <c r="N8354" s="275"/>
    </row>
    <row r="8355" spans="13:14" x14ac:dyDescent="0.2">
      <c r="M8355" s="275"/>
      <c r="N8355" s="275"/>
    </row>
    <row r="8356" spans="13:14" x14ac:dyDescent="0.2">
      <c r="M8356" s="275"/>
      <c r="N8356" s="275"/>
    </row>
    <row r="8357" spans="13:14" x14ac:dyDescent="0.2">
      <c r="M8357" s="275"/>
      <c r="N8357" s="275"/>
    </row>
    <row r="8358" spans="13:14" x14ac:dyDescent="0.2">
      <c r="M8358" s="275"/>
      <c r="N8358" s="275"/>
    </row>
    <row r="8359" spans="13:14" x14ac:dyDescent="0.2">
      <c r="M8359" s="275"/>
      <c r="N8359" s="275"/>
    </row>
    <row r="8360" spans="13:14" x14ac:dyDescent="0.2">
      <c r="M8360" s="275"/>
      <c r="N8360" s="275"/>
    </row>
    <row r="8361" spans="13:14" x14ac:dyDescent="0.2">
      <c r="M8361" s="275"/>
      <c r="N8361" s="275"/>
    </row>
    <row r="8362" spans="13:14" x14ac:dyDescent="0.2">
      <c r="M8362" s="275"/>
      <c r="N8362" s="275"/>
    </row>
    <row r="8363" spans="13:14" x14ac:dyDescent="0.2">
      <c r="M8363" s="275"/>
      <c r="N8363" s="275"/>
    </row>
    <row r="8364" spans="13:14" x14ac:dyDescent="0.2">
      <c r="M8364" s="275"/>
      <c r="N8364" s="275"/>
    </row>
    <row r="8365" spans="13:14" x14ac:dyDescent="0.2">
      <c r="M8365" s="275"/>
      <c r="N8365" s="275"/>
    </row>
    <row r="8366" spans="13:14" x14ac:dyDescent="0.2">
      <c r="M8366" s="275"/>
      <c r="N8366" s="275"/>
    </row>
    <row r="8367" spans="13:14" x14ac:dyDescent="0.2">
      <c r="M8367" s="275"/>
      <c r="N8367" s="275"/>
    </row>
    <row r="8368" spans="13:14" x14ac:dyDescent="0.2">
      <c r="M8368" s="275"/>
      <c r="N8368" s="275"/>
    </row>
    <row r="8369" spans="13:14" x14ac:dyDescent="0.2">
      <c r="M8369" s="275"/>
      <c r="N8369" s="275"/>
    </row>
    <row r="8370" spans="13:14" x14ac:dyDescent="0.2">
      <c r="M8370" s="275"/>
      <c r="N8370" s="275"/>
    </row>
    <row r="8371" spans="13:14" x14ac:dyDescent="0.2">
      <c r="M8371" s="275"/>
      <c r="N8371" s="275"/>
    </row>
    <row r="8372" spans="13:14" x14ac:dyDescent="0.2">
      <c r="M8372" s="275"/>
      <c r="N8372" s="275"/>
    </row>
    <row r="8373" spans="13:14" x14ac:dyDescent="0.2">
      <c r="M8373" s="275"/>
      <c r="N8373" s="275"/>
    </row>
    <row r="8374" spans="13:14" x14ac:dyDescent="0.2">
      <c r="M8374" s="275"/>
      <c r="N8374" s="275"/>
    </row>
    <row r="8375" spans="13:14" x14ac:dyDescent="0.2">
      <c r="M8375" s="275"/>
      <c r="N8375" s="275"/>
    </row>
    <row r="8376" spans="13:14" x14ac:dyDescent="0.2">
      <c r="M8376" s="275"/>
      <c r="N8376" s="275"/>
    </row>
    <row r="8377" spans="13:14" x14ac:dyDescent="0.2">
      <c r="M8377" s="275"/>
      <c r="N8377" s="275"/>
    </row>
    <row r="8378" spans="13:14" x14ac:dyDescent="0.2">
      <c r="M8378" s="275"/>
      <c r="N8378" s="275"/>
    </row>
    <row r="8379" spans="13:14" x14ac:dyDescent="0.2">
      <c r="M8379" s="275"/>
      <c r="N8379" s="275"/>
    </row>
    <row r="8380" spans="13:14" x14ac:dyDescent="0.2">
      <c r="M8380" s="275"/>
      <c r="N8380" s="275"/>
    </row>
    <row r="8381" spans="13:14" x14ac:dyDescent="0.2">
      <c r="M8381" s="275"/>
      <c r="N8381" s="275"/>
    </row>
    <row r="8382" spans="13:14" x14ac:dyDescent="0.2">
      <c r="M8382" s="275"/>
      <c r="N8382" s="275"/>
    </row>
    <row r="8383" spans="13:14" x14ac:dyDescent="0.2">
      <c r="M8383" s="275"/>
      <c r="N8383" s="275"/>
    </row>
    <row r="8384" spans="13:14" x14ac:dyDescent="0.2">
      <c r="M8384" s="275"/>
      <c r="N8384" s="275"/>
    </row>
    <row r="8385" spans="13:14" x14ac:dyDescent="0.2">
      <c r="M8385" s="275"/>
      <c r="N8385" s="275"/>
    </row>
    <row r="8386" spans="13:14" x14ac:dyDescent="0.2">
      <c r="M8386" s="275"/>
      <c r="N8386" s="275"/>
    </row>
    <row r="8387" spans="13:14" x14ac:dyDescent="0.2">
      <c r="M8387" s="275"/>
      <c r="N8387" s="275"/>
    </row>
    <row r="8388" spans="13:14" x14ac:dyDescent="0.2">
      <c r="M8388" s="275"/>
      <c r="N8388" s="275"/>
    </row>
    <row r="8389" spans="13:14" x14ac:dyDescent="0.2">
      <c r="M8389" s="275"/>
      <c r="N8389" s="275"/>
    </row>
    <row r="8390" spans="13:14" x14ac:dyDescent="0.2">
      <c r="M8390" s="275"/>
      <c r="N8390" s="275"/>
    </row>
    <row r="8391" spans="13:14" x14ac:dyDescent="0.2">
      <c r="M8391" s="275"/>
      <c r="N8391" s="275"/>
    </row>
    <row r="8392" spans="13:14" x14ac:dyDescent="0.2">
      <c r="M8392" s="275"/>
      <c r="N8392" s="275"/>
    </row>
    <row r="8393" spans="13:14" x14ac:dyDescent="0.2">
      <c r="M8393" s="275"/>
      <c r="N8393" s="275"/>
    </row>
    <row r="8394" spans="13:14" x14ac:dyDescent="0.2">
      <c r="M8394" s="275"/>
      <c r="N8394" s="275"/>
    </row>
    <row r="8395" spans="13:14" x14ac:dyDescent="0.2">
      <c r="M8395" s="275"/>
      <c r="N8395" s="275"/>
    </row>
    <row r="8396" spans="13:14" x14ac:dyDescent="0.2">
      <c r="M8396" s="275"/>
      <c r="N8396" s="275"/>
    </row>
    <row r="8397" spans="13:14" x14ac:dyDescent="0.2">
      <c r="M8397" s="275"/>
      <c r="N8397" s="275"/>
    </row>
    <row r="8398" spans="13:14" x14ac:dyDescent="0.2">
      <c r="M8398" s="275"/>
      <c r="N8398" s="275"/>
    </row>
    <row r="8399" spans="13:14" x14ac:dyDescent="0.2">
      <c r="M8399" s="275"/>
      <c r="N8399" s="275"/>
    </row>
    <row r="8400" spans="13:14" x14ac:dyDescent="0.2">
      <c r="M8400" s="275"/>
      <c r="N8400" s="275"/>
    </row>
    <row r="8401" spans="13:14" x14ac:dyDescent="0.2">
      <c r="M8401" s="275"/>
      <c r="N8401" s="275"/>
    </row>
    <row r="8402" spans="13:14" x14ac:dyDescent="0.2">
      <c r="M8402" s="275"/>
      <c r="N8402" s="275"/>
    </row>
    <row r="8403" spans="13:14" x14ac:dyDescent="0.2">
      <c r="M8403" s="275"/>
      <c r="N8403" s="275"/>
    </row>
    <row r="8404" spans="13:14" x14ac:dyDescent="0.2">
      <c r="M8404" s="275"/>
      <c r="N8404" s="275"/>
    </row>
    <row r="8405" spans="13:14" x14ac:dyDescent="0.2">
      <c r="M8405" s="275"/>
      <c r="N8405" s="275"/>
    </row>
    <row r="8406" spans="13:14" x14ac:dyDescent="0.2">
      <c r="M8406" s="275"/>
      <c r="N8406" s="275"/>
    </row>
    <row r="8407" spans="13:14" x14ac:dyDescent="0.2">
      <c r="M8407" s="275"/>
      <c r="N8407" s="275"/>
    </row>
    <row r="8408" spans="13:14" x14ac:dyDescent="0.2">
      <c r="M8408" s="275"/>
      <c r="N8408" s="275"/>
    </row>
    <row r="8409" spans="13:14" x14ac:dyDescent="0.2">
      <c r="M8409" s="275"/>
      <c r="N8409" s="275"/>
    </row>
    <row r="8410" spans="13:14" x14ac:dyDescent="0.2">
      <c r="M8410" s="275"/>
      <c r="N8410" s="275"/>
    </row>
    <row r="8411" spans="13:14" x14ac:dyDescent="0.2">
      <c r="M8411" s="275"/>
      <c r="N8411" s="275"/>
    </row>
    <row r="8412" spans="13:14" x14ac:dyDescent="0.2">
      <c r="M8412" s="275"/>
      <c r="N8412" s="275"/>
    </row>
    <row r="8413" spans="13:14" x14ac:dyDescent="0.2">
      <c r="M8413" s="275"/>
      <c r="N8413" s="275"/>
    </row>
    <row r="8414" spans="13:14" x14ac:dyDescent="0.2">
      <c r="M8414" s="275"/>
      <c r="N8414" s="275"/>
    </row>
    <row r="8415" spans="13:14" x14ac:dyDescent="0.2">
      <c r="M8415" s="275"/>
      <c r="N8415" s="275"/>
    </row>
    <row r="8416" spans="13:14" x14ac:dyDescent="0.2">
      <c r="M8416" s="275"/>
      <c r="N8416" s="275"/>
    </row>
    <row r="8417" spans="13:14" x14ac:dyDescent="0.2">
      <c r="M8417" s="275"/>
      <c r="N8417" s="275"/>
    </row>
    <row r="8418" spans="13:14" x14ac:dyDescent="0.2">
      <c r="M8418" s="275"/>
      <c r="N8418" s="275"/>
    </row>
    <row r="8419" spans="13:14" x14ac:dyDescent="0.2">
      <c r="M8419" s="275"/>
      <c r="N8419" s="275"/>
    </row>
    <row r="8420" spans="13:14" x14ac:dyDescent="0.2">
      <c r="M8420" s="275"/>
      <c r="N8420" s="275"/>
    </row>
    <row r="8421" spans="13:14" x14ac:dyDescent="0.2">
      <c r="M8421" s="275"/>
      <c r="N8421" s="275"/>
    </row>
    <row r="8422" spans="13:14" x14ac:dyDescent="0.2">
      <c r="M8422" s="275"/>
      <c r="N8422" s="275"/>
    </row>
    <row r="8423" spans="13:14" x14ac:dyDescent="0.2">
      <c r="M8423" s="275"/>
      <c r="N8423" s="275"/>
    </row>
    <row r="8424" spans="13:14" x14ac:dyDescent="0.2">
      <c r="M8424" s="275"/>
      <c r="N8424" s="275"/>
    </row>
    <row r="8425" spans="13:14" x14ac:dyDescent="0.2">
      <c r="M8425" s="275"/>
      <c r="N8425" s="275"/>
    </row>
    <row r="8426" spans="13:14" x14ac:dyDescent="0.2">
      <c r="M8426" s="275"/>
      <c r="N8426" s="275"/>
    </row>
    <row r="8427" spans="13:14" x14ac:dyDescent="0.2">
      <c r="M8427" s="275"/>
      <c r="N8427" s="275"/>
    </row>
    <row r="8428" spans="13:14" x14ac:dyDescent="0.2">
      <c r="M8428" s="275"/>
      <c r="N8428" s="275"/>
    </row>
    <row r="8429" spans="13:14" x14ac:dyDescent="0.2">
      <c r="M8429" s="275"/>
      <c r="N8429" s="275"/>
    </row>
    <row r="8430" spans="13:14" x14ac:dyDescent="0.2">
      <c r="M8430" s="275"/>
      <c r="N8430" s="275"/>
    </row>
    <row r="8431" spans="13:14" x14ac:dyDescent="0.2">
      <c r="M8431" s="275"/>
      <c r="N8431" s="275"/>
    </row>
    <row r="8432" spans="13:14" x14ac:dyDescent="0.2">
      <c r="M8432" s="275"/>
      <c r="N8432" s="275"/>
    </row>
    <row r="8433" spans="13:14" x14ac:dyDescent="0.2">
      <c r="M8433" s="275"/>
      <c r="N8433" s="275"/>
    </row>
    <row r="8434" spans="13:14" x14ac:dyDescent="0.2">
      <c r="M8434" s="275"/>
      <c r="N8434" s="275"/>
    </row>
    <row r="8435" spans="13:14" x14ac:dyDescent="0.2">
      <c r="M8435" s="275"/>
      <c r="N8435" s="275"/>
    </row>
    <row r="8436" spans="13:14" x14ac:dyDescent="0.2">
      <c r="M8436" s="275"/>
      <c r="N8436" s="275"/>
    </row>
    <row r="8437" spans="13:14" x14ac:dyDescent="0.2">
      <c r="M8437" s="275"/>
      <c r="N8437" s="275"/>
    </row>
    <row r="8438" spans="13:14" x14ac:dyDescent="0.2">
      <c r="M8438" s="275"/>
      <c r="N8438" s="275"/>
    </row>
    <row r="8439" spans="13:14" x14ac:dyDescent="0.2">
      <c r="M8439" s="275"/>
      <c r="N8439" s="275"/>
    </row>
    <row r="8440" spans="13:14" x14ac:dyDescent="0.2">
      <c r="M8440" s="275"/>
      <c r="N8440" s="275"/>
    </row>
    <row r="8441" spans="13:14" x14ac:dyDescent="0.2">
      <c r="M8441" s="275"/>
      <c r="N8441" s="275"/>
    </row>
    <row r="8442" spans="13:14" x14ac:dyDescent="0.2">
      <c r="M8442" s="275"/>
      <c r="N8442" s="275"/>
    </row>
    <row r="8443" spans="13:14" x14ac:dyDescent="0.2">
      <c r="M8443" s="275"/>
      <c r="N8443" s="275"/>
    </row>
    <row r="8444" spans="13:14" x14ac:dyDescent="0.2">
      <c r="M8444" s="275"/>
      <c r="N8444" s="275"/>
    </row>
    <row r="8445" spans="13:14" x14ac:dyDescent="0.2">
      <c r="M8445" s="275"/>
      <c r="N8445" s="275"/>
    </row>
    <row r="8446" spans="13:14" x14ac:dyDescent="0.2">
      <c r="M8446" s="275"/>
      <c r="N8446" s="275"/>
    </row>
    <row r="8447" spans="13:14" x14ac:dyDescent="0.2">
      <c r="M8447" s="275"/>
      <c r="N8447" s="275"/>
    </row>
    <row r="8448" spans="13:14" x14ac:dyDescent="0.2">
      <c r="M8448" s="275"/>
      <c r="N8448" s="275"/>
    </row>
    <row r="8449" spans="13:14" x14ac:dyDescent="0.2">
      <c r="M8449" s="275"/>
      <c r="N8449" s="275"/>
    </row>
    <row r="8450" spans="13:14" x14ac:dyDescent="0.2">
      <c r="M8450" s="275"/>
      <c r="N8450" s="275"/>
    </row>
    <row r="8451" spans="13:14" x14ac:dyDescent="0.2">
      <c r="M8451" s="275"/>
      <c r="N8451" s="275"/>
    </row>
    <row r="8452" spans="13:14" x14ac:dyDescent="0.2">
      <c r="M8452" s="275"/>
      <c r="N8452" s="275"/>
    </row>
    <row r="8453" spans="13:14" x14ac:dyDescent="0.2">
      <c r="M8453" s="275"/>
      <c r="N8453" s="275"/>
    </row>
    <row r="8454" spans="13:14" x14ac:dyDescent="0.2">
      <c r="M8454" s="275"/>
      <c r="N8454" s="275"/>
    </row>
    <row r="8455" spans="13:14" x14ac:dyDescent="0.2">
      <c r="M8455" s="275"/>
      <c r="N8455" s="275"/>
    </row>
    <row r="8456" spans="13:14" x14ac:dyDescent="0.2">
      <c r="M8456" s="275"/>
      <c r="N8456" s="275"/>
    </row>
    <row r="8457" spans="13:14" x14ac:dyDescent="0.2">
      <c r="M8457" s="275"/>
      <c r="N8457" s="275"/>
    </row>
    <row r="8458" spans="13:14" x14ac:dyDescent="0.2">
      <c r="M8458" s="275"/>
      <c r="N8458" s="275"/>
    </row>
    <row r="8459" spans="13:14" x14ac:dyDescent="0.2">
      <c r="M8459" s="275"/>
      <c r="N8459" s="275"/>
    </row>
    <row r="8460" spans="13:14" x14ac:dyDescent="0.2">
      <c r="M8460" s="275"/>
      <c r="N8460" s="275"/>
    </row>
    <row r="8461" spans="13:14" x14ac:dyDescent="0.2">
      <c r="M8461" s="275"/>
      <c r="N8461" s="275"/>
    </row>
    <row r="8462" spans="13:14" x14ac:dyDescent="0.2">
      <c r="M8462" s="275"/>
      <c r="N8462" s="275"/>
    </row>
    <row r="8463" spans="13:14" x14ac:dyDescent="0.2">
      <c r="M8463" s="275"/>
      <c r="N8463" s="275"/>
    </row>
    <row r="8464" spans="13:14" x14ac:dyDescent="0.2">
      <c r="M8464" s="275"/>
      <c r="N8464" s="275"/>
    </row>
    <row r="8465" spans="13:14" x14ac:dyDescent="0.2">
      <c r="M8465" s="275"/>
      <c r="N8465" s="275"/>
    </row>
    <row r="8466" spans="13:14" x14ac:dyDescent="0.2">
      <c r="M8466" s="275"/>
      <c r="N8466" s="275"/>
    </row>
    <row r="8467" spans="13:14" x14ac:dyDescent="0.2">
      <c r="M8467" s="275"/>
      <c r="N8467" s="275"/>
    </row>
    <row r="8468" spans="13:14" x14ac:dyDescent="0.2">
      <c r="M8468" s="275"/>
      <c r="N8468" s="275"/>
    </row>
    <row r="8469" spans="13:14" x14ac:dyDescent="0.2">
      <c r="M8469" s="275"/>
      <c r="N8469" s="275"/>
    </row>
    <row r="8470" spans="13:14" x14ac:dyDescent="0.2">
      <c r="M8470" s="275"/>
      <c r="N8470" s="275"/>
    </row>
    <row r="8471" spans="13:14" x14ac:dyDescent="0.2">
      <c r="M8471" s="275"/>
      <c r="N8471" s="275"/>
    </row>
    <row r="8472" spans="13:14" x14ac:dyDescent="0.2">
      <c r="M8472" s="275"/>
      <c r="N8472" s="275"/>
    </row>
    <row r="8473" spans="13:14" x14ac:dyDescent="0.2">
      <c r="M8473" s="275"/>
      <c r="N8473" s="275"/>
    </row>
    <row r="8474" spans="13:14" x14ac:dyDescent="0.2">
      <c r="M8474" s="275"/>
      <c r="N8474" s="275"/>
    </row>
    <row r="8475" spans="13:14" x14ac:dyDescent="0.2">
      <c r="M8475" s="275"/>
      <c r="N8475" s="275"/>
    </row>
    <row r="8476" spans="13:14" x14ac:dyDescent="0.2">
      <c r="M8476" s="275"/>
      <c r="N8476" s="275"/>
    </row>
    <row r="8477" spans="13:14" x14ac:dyDescent="0.2">
      <c r="M8477" s="275"/>
      <c r="N8477" s="275"/>
    </row>
    <row r="8478" spans="13:14" x14ac:dyDescent="0.2">
      <c r="M8478" s="275"/>
      <c r="N8478" s="275"/>
    </row>
    <row r="8479" spans="13:14" x14ac:dyDescent="0.2">
      <c r="M8479" s="275"/>
      <c r="N8479" s="275"/>
    </row>
    <row r="8480" spans="13:14" x14ac:dyDescent="0.2">
      <c r="M8480" s="275"/>
      <c r="N8480" s="275"/>
    </row>
    <row r="8481" spans="13:14" x14ac:dyDescent="0.2">
      <c r="M8481" s="275"/>
      <c r="N8481" s="275"/>
    </row>
    <row r="8482" spans="13:14" x14ac:dyDescent="0.2">
      <c r="M8482" s="275"/>
      <c r="N8482" s="275"/>
    </row>
    <row r="8483" spans="13:14" x14ac:dyDescent="0.2">
      <c r="M8483" s="275"/>
      <c r="N8483" s="275"/>
    </row>
    <row r="8484" spans="13:14" x14ac:dyDescent="0.2">
      <c r="M8484" s="275"/>
      <c r="N8484" s="275"/>
    </row>
    <row r="8485" spans="13:14" x14ac:dyDescent="0.2">
      <c r="M8485" s="275"/>
      <c r="N8485" s="275"/>
    </row>
    <row r="8486" spans="13:14" x14ac:dyDescent="0.2">
      <c r="M8486" s="275"/>
      <c r="N8486" s="275"/>
    </row>
    <row r="8487" spans="13:14" x14ac:dyDescent="0.2">
      <c r="M8487" s="275"/>
      <c r="N8487" s="275"/>
    </row>
    <row r="8488" spans="13:14" x14ac:dyDescent="0.2">
      <c r="M8488" s="275"/>
      <c r="N8488" s="275"/>
    </row>
    <row r="8489" spans="13:14" x14ac:dyDescent="0.2">
      <c r="M8489" s="275"/>
      <c r="N8489" s="275"/>
    </row>
    <row r="8490" spans="13:14" x14ac:dyDescent="0.2">
      <c r="M8490" s="275"/>
      <c r="N8490" s="275"/>
    </row>
    <row r="8491" spans="13:14" x14ac:dyDescent="0.2">
      <c r="M8491" s="275"/>
      <c r="N8491" s="275"/>
    </row>
    <row r="8492" spans="13:14" x14ac:dyDescent="0.2">
      <c r="M8492" s="275"/>
      <c r="N8492" s="275"/>
    </row>
    <row r="8493" spans="13:14" x14ac:dyDescent="0.2">
      <c r="M8493" s="275"/>
      <c r="N8493" s="275"/>
    </row>
    <row r="8494" spans="13:14" x14ac:dyDescent="0.2">
      <c r="M8494" s="275"/>
      <c r="N8494" s="275"/>
    </row>
    <row r="8495" spans="13:14" x14ac:dyDescent="0.2">
      <c r="M8495" s="275"/>
      <c r="N8495" s="275"/>
    </row>
    <row r="8496" spans="13:14" x14ac:dyDescent="0.2">
      <c r="M8496" s="275"/>
      <c r="N8496" s="275"/>
    </row>
    <row r="8497" spans="13:14" x14ac:dyDescent="0.2">
      <c r="M8497" s="275"/>
      <c r="N8497" s="275"/>
    </row>
    <row r="8498" spans="13:14" x14ac:dyDescent="0.2">
      <c r="M8498" s="275"/>
      <c r="N8498" s="275"/>
    </row>
    <row r="8499" spans="13:14" x14ac:dyDescent="0.2">
      <c r="M8499" s="275"/>
      <c r="N8499" s="275"/>
    </row>
    <row r="8500" spans="13:14" x14ac:dyDescent="0.2">
      <c r="M8500" s="275"/>
      <c r="N8500" s="275"/>
    </row>
    <row r="8501" spans="13:14" x14ac:dyDescent="0.2">
      <c r="M8501" s="275"/>
      <c r="N8501" s="275"/>
    </row>
    <row r="8502" spans="13:14" x14ac:dyDescent="0.2">
      <c r="M8502" s="275"/>
      <c r="N8502" s="275"/>
    </row>
    <row r="8503" spans="13:14" x14ac:dyDescent="0.2">
      <c r="M8503" s="275"/>
      <c r="N8503" s="275"/>
    </row>
    <row r="8504" spans="13:14" x14ac:dyDescent="0.2">
      <c r="M8504" s="275"/>
      <c r="N8504" s="275"/>
    </row>
    <row r="8505" spans="13:14" x14ac:dyDescent="0.2">
      <c r="M8505" s="275"/>
      <c r="N8505" s="275"/>
    </row>
    <row r="8506" spans="13:14" x14ac:dyDescent="0.2">
      <c r="M8506" s="275"/>
      <c r="N8506" s="275"/>
    </row>
    <row r="8507" spans="13:14" x14ac:dyDescent="0.2">
      <c r="M8507" s="275"/>
      <c r="N8507" s="275"/>
    </row>
    <row r="8508" spans="13:14" x14ac:dyDescent="0.2">
      <c r="M8508" s="275"/>
      <c r="N8508" s="275"/>
    </row>
    <row r="8509" spans="13:14" x14ac:dyDescent="0.2">
      <c r="M8509" s="275"/>
      <c r="N8509" s="275"/>
    </row>
    <row r="8510" spans="13:14" x14ac:dyDescent="0.2">
      <c r="M8510" s="275"/>
      <c r="N8510" s="275"/>
    </row>
    <row r="8511" spans="13:14" x14ac:dyDescent="0.2">
      <c r="M8511" s="275"/>
      <c r="N8511" s="275"/>
    </row>
    <row r="8512" spans="13:14" x14ac:dyDescent="0.2">
      <c r="M8512" s="275"/>
      <c r="N8512" s="275"/>
    </row>
    <row r="8513" spans="13:14" x14ac:dyDescent="0.2">
      <c r="M8513" s="275"/>
      <c r="N8513" s="275"/>
    </row>
    <row r="8514" spans="13:14" x14ac:dyDescent="0.2">
      <c r="M8514" s="275"/>
      <c r="N8514" s="275"/>
    </row>
    <row r="8515" spans="13:14" x14ac:dyDescent="0.2">
      <c r="M8515" s="275"/>
      <c r="N8515" s="275"/>
    </row>
    <row r="8516" spans="13:14" x14ac:dyDescent="0.2">
      <c r="M8516" s="275"/>
      <c r="N8516" s="275"/>
    </row>
    <row r="8517" spans="13:14" x14ac:dyDescent="0.2">
      <c r="M8517" s="275"/>
      <c r="N8517" s="275"/>
    </row>
    <row r="8518" spans="13:14" x14ac:dyDescent="0.2">
      <c r="M8518" s="275"/>
      <c r="N8518" s="275"/>
    </row>
    <row r="8519" spans="13:14" x14ac:dyDescent="0.2">
      <c r="M8519" s="275"/>
      <c r="N8519" s="275"/>
    </row>
    <row r="8520" spans="13:14" x14ac:dyDescent="0.2">
      <c r="M8520" s="275"/>
      <c r="N8520" s="275"/>
    </row>
    <row r="8521" spans="13:14" x14ac:dyDescent="0.2">
      <c r="M8521" s="275"/>
      <c r="N8521" s="275"/>
    </row>
    <row r="8522" spans="13:14" x14ac:dyDescent="0.2">
      <c r="M8522" s="275"/>
      <c r="N8522" s="275"/>
    </row>
    <row r="8523" spans="13:14" x14ac:dyDescent="0.2">
      <c r="M8523" s="275"/>
      <c r="N8523" s="275"/>
    </row>
    <row r="8524" spans="13:14" x14ac:dyDescent="0.2">
      <c r="M8524" s="275"/>
      <c r="N8524" s="275"/>
    </row>
    <row r="8525" spans="13:14" x14ac:dyDescent="0.2">
      <c r="M8525" s="275"/>
      <c r="N8525" s="275"/>
    </row>
    <row r="8526" spans="13:14" x14ac:dyDescent="0.2">
      <c r="M8526" s="275"/>
      <c r="N8526" s="275"/>
    </row>
    <row r="8527" spans="13:14" x14ac:dyDescent="0.2">
      <c r="M8527" s="275"/>
      <c r="N8527" s="275"/>
    </row>
    <row r="8528" spans="13:14" x14ac:dyDescent="0.2">
      <c r="M8528" s="275"/>
      <c r="N8528" s="275"/>
    </row>
    <row r="8529" spans="13:14" x14ac:dyDescent="0.2">
      <c r="M8529" s="275"/>
      <c r="N8529" s="275"/>
    </row>
    <row r="8530" spans="13:14" x14ac:dyDescent="0.2">
      <c r="M8530" s="275"/>
      <c r="N8530" s="275"/>
    </row>
    <row r="8531" spans="13:14" x14ac:dyDescent="0.2">
      <c r="M8531" s="275"/>
      <c r="N8531" s="275"/>
    </row>
    <row r="8532" spans="13:14" x14ac:dyDescent="0.2">
      <c r="M8532" s="275"/>
      <c r="N8532" s="275"/>
    </row>
    <row r="8533" spans="13:14" x14ac:dyDescent="0.2">
      <c r="M8533" s="275"/>
      <c r="N8533" s="275"/>
    </row>
    <row r="8534" spans="13:14" x14ac:dyDescent="0.2">
      <c r="M8534" s="275"/>
      <c r="N8534" s="275"/>
    </row>
    <row r="8535" spans="13:14" x14ac:dyDescent="0.2">
      <c r="M8535" s="275"/>
      <c r="N8535" s="275"/>
    </row>
    <row r="8536" spans="13:14" x14ac:dyDescent="0.2">
      <c r="M8536" s="275"/>
      <c r="N8536" s="275"/>
    </row>
    <row r="8537" spans="13:14" x14ac:dyDescent="0.2">
      <c r="M8537" s="275"/>
      <c r="N8537" s="275"/>
    </row>
    <row r="8538" spans="13:14" x14ac:dyDescent="0.2">
      <c r="M8538" s="275"/>
      <c r="N8538" s="275"/>
    </row>
    <row r="8539" spans="13:14" x14ac:dyDescent="0.2">
      <c r="M8539" s="275"/>
      <c r="N8539" s="275"/>
    </row>
    <row r="8540" spans="13:14" x14ac:dyDescent="0.2">
      <c r="M8540" s="275"/>
      <c r="N8540" s="275"/>
    </row>
    <row r="8541" spans="13:14" x14ac:dyDescent="0.2">
      <c r="M8541" s="275"/>
      <c r="N8541" s="275"/>
    </row>
    <row r="8542" spans="13:14" x14ac:dyDescent="0.2">
      <c r="M8542" s="275"/>
      <c r="N8542" s="275"/>
    </row>
    <row r="8543" spans="13:14" x14ac:dyDescent="0.2">
      <c r="M8543" s="275"/>
      <c r="N8543" s="275"/>
    </row>
    <row r="8544" spans="13:14" x14ac:dyDescent="0.2">
      <c r="M8544" s="275"/>
      <c r="N8544" s="275"/>
    </row>
    <row r="8545" spans="13:14" x14ac:dyDescent="0.2">
      <c r="M8545" s="275"/>
      <c r="N8545" s="275"/>
    </row>
    <row r="8546" spans="13:14" x14ac:dyDescent="0.2">
      <c r="M8546" s="275"/>
      <c r="N8546" s="275"/>
    </row>
    <row r="8547" spans="13:14" x14ac:dyDescent="0.2">
      <c r="M8547" s="275"/>
      <c r="N8547" s="275"/>
    </row>
    <row r="8548" spans="13:14" x14ac:dyDescent="0.2">
      <c r="M8548" s="275"/>
      <c r="N8548" s="275"/>
    </row>
    <row r="8549" spans="13:14" x14ac:dyDescent="0.2">
      <c r="M8549" s="275"/>
      <c r="N8549" s="275"/>
    </row>
    <row r="8550" spans="13:14" x14ac:dyDescent="0.2">
      <c r="M8550" s="275"/>
      <c r="N8550" s="275"/>
    </row>
    <row r="8551" spans="13:14" x14ac:dyDescent="0.2">
      <c r="M8551" s="275"/>
      <c r="N8551" s="275"/>
    </row>
    <row r="8552" spans="13:14" x14ac:dyDescent="0.2">
      <c r="M8552" s="275"/>
      <c r="N8552" s="275"/>
    </row>
    <row r="8553" spans="13:14" x14ac:dyDescent="0.2">
      <c r="M8553" s="275"/>
      <c r="N8553" s="275"/>
    </row>
    <row r="8554" spans="13:14" x14ac:dyDescent="0.2">
      <c r="M8554" s="275"/>
      <c r="N8554" s="275"/>
    </row>
    <row r="8555" spans="13:14" x14ac:dyDescent="0.2">
      <c r="M8555" s="275"/>
      <c r="N8555" s="275"/>
    </row>
    <row r="8556" spans="13:14" x14ac:dyDescent="0.2">
      <c r="M8556" s="275"/>
      <c r="N8556" s="275"/>
    </row>
    <row r="8557" spans="13:14" x14ac:dyDescent="0.2">
      <c r="M8557" s="275"/>
      <c r="N8557" s="275"/>
    </row>
    <row r="8558" spans="13:14" x14ac:dyDescent="0.2">
      <c r="M8558" s="275"/>
      <c r="N8558" s="275"/>
    </row>
    <row r="8559" spans="13:14" x14ac:dyDescent="0.2">
      <c r="M8559" s="275"/>
      <c r="N8559" s="275"/>
    </row>
    <row r="8560" spans="13:14" x14ac:dyDescent="0.2">
      <c r="M8560" s="275"/>
      <c r="N8560" s="275"/>
    </row>
    <row r="8561" spans="13:14" x14ac:dyDescent="0.2">
      <c r="M8561" s="275"/>
      <c r="N8561" s="275"/>
    </row>
    <row r="8562" spans="13:14" x14ac:dyDescent="0.2">
      <c r="M8562" s="275"/>
      <c r="N8562" s="275"/>
    </row>
    <row r="8563" spans="13:14" x14ac:dyDescent="0.2">
      <c r="M8563" s="275"/>
      <c r="N8563" s="275"/>
    </row>
    <row r="8564" spans="13:14" x14ac:dyDescent="0.2">
      <c r="M8564" s="275"/>
      <c r="N8564" s="275"/>
    </row>
    <row r="8565" spans="13:14" x14ac:dyDescent="0.2">
      <c r="M8565" s="275"/>
      <c r="N8565" s="275"/>
    </row>
    <row r="8566" spans="13:14" x14ac:dyDescent="0.2">
      <c r="M8566" s="275"/>
      <c r="N8566" s="275"/>
    </row>
    <row r="8567" spans="13:14" x14ac:dyDescent="0.2">
      <c r="M8567" s="275"/>
      <c r="N8567" s="275"/>
    </row>
    <row r="8568" spans="13:14" x14ac:dyDescent="0.2">
      <c r="M8568" s="275"/>
      <c r="N8568" s="275"/>
    </row>
    <row r="8569" spans="13:14" x14ac:dyDescent="0.2">
      <c r="M8569" s="275"/>
      <c r="N8569" s="275"/>
    </row>
    <row r="8570" spans="13:14" x14ac:dyDescent="0.2">
      <c r="M8570" s="275"/>
      <c r="N8570" s="275"/>
    </row>
    <row r="8571" spans="13:14" x14ac:dyDescent="0.2">
      <c r="M8571" s="275"/>
      <c r="N8571" s="275"/>
    </row>
    <row r="8572" spans="13:14" x14ac:dyDescent="0.2">
      <c r="M8572" s="275"/>
      <c r="N8572" s="275"/>
    </row>
    <row r="8573" spans="13:14" x14ac:dyDescent="0.2">
      <c r="M8573" s="275"/>
      <c r="N8573" s="275"/>
    </row>
    <row r="8574" spans="13:14" x14ac:dyDescent="0.2">
      <c r="M8574" s="275"/>
      <c r="N8574" s="275"/>
    </row>
    <row r="8575" spans="13:14" x14ac:dyDescent="0.2">
      <c r="M8575" s="275"/>
      <c r="N8575" s="275"/>
    </row>
    <row r="8576" spans="13:14" x14ac:dyDescent="0.2">
      <c r="M8576" s="275"/>
      <c r="N8576" s="275"/>
    </row>
    <row r="8577" spans="13:14" x14ac:dyDescent="0.2">
      <c r="M8577" s="275"/>
      <c r="N8577" s="275"/>
    </row>
    <row r="8578" spans="13:14" x14ac:dyDescent="0.2">
      <c r="M8578" s="275"/>
      <c r="N8578" s="275"/>
    </row>
    <row r="8579" spans="13:14" x14ac:dyDescent="0.2">
      <c r="M8579" s="275"/>
      <c r="N8579" s="275"/>
    </row>
    <row r="8580" spans="13:14" x14ac:dyDescent="0.2">
      <c r="M8580" s="275"/>
      <c r="N8580" s="275"/>
    </row>
    <row r="8581" spans="13:14" x14ac:dyDescent="0.2">
      <c r="M8581" s="275"/>
      <c r="N8581" s="275"/>
    </row>
    <row r="8582" spans="13:14" x14ac:dyDescent="0.2">
      <c r="M8582" s="275"/>
      <c r="N8582" s="275"/>
    </row>
    <row r="8583" spans="13:14" x14ac:dyDescent="0.2">
      <c r="M8583" s="275"/>
      <c r="N8583" s="275"/>
    </row>
    <row r="8584" spans="13:14" x14ac:dyDescent="0.2">
      <c r="M8584" s="275"/>
      <c r="N8584" s="275"/>
    </row>
    <row r="8585" spans="13:14" x14ac:dyDescent="0.2">
      <c r="M8585" s="275"/>
      <c r="N8585" s="275"/>
    </row>
    <row r="8586" spans="13:14" x14ac:dyDescent="0.2">
      <c r="M8586" s="275"/>
      <c r="N8586" s="275"/>
    </row>
    <row r="8587" spans="13:14" x14ac:dyDescent="0.2">
      <c r="M8587" s="275"/>
      <c r="N8587" s="275"/>
    </row>
    <row r="8588" spans="13:14" x14ac:dyDescent="0.2">
      <c r="M8588" s="275"/>
      <c r="N8588" s="275"/>
    </row>
    <row r="8589" spans="13:14" x14ac:dyDescent="0.2">
      <c r="M8589" s="275"/>
      <c r="N8589" s="275"/>
    </row>
    <row r="8590" spans="13:14" x14ac:dyDescent="0.2">
      <c r="M8590" s="275"/>
      <c r="N8590" s="275"/>
    </row>
    <row r="8591" spans="13:14" x14ac:dyDescent="0.2">
      <c r="M8591" s="275"/>
      <c r="N8591" s="275"/>
    </row>
    <row r="8592" spans="13:14" x14ac:dyDescent="0.2">
      <c r="M8592" s="275"/>
      <c r="N8592" s="275"/>
    </row>
    <row r="8593" spans="13:14" x14ac:dyDescent="0.2">
      <c r="M8593" s="275"/>
      <c r="N8593" s="275"/>
    </row>
    <row r="8594" spans="13:14" x14ac:dyDescent="0.2">
      <c r="M8594" s="275"/>
      <c r="N8594" s="275"/>
    </row>
    <row r="8595" spans="13:14" x14ac:dyDescent="0.2">
      <c r="M8595" s="275"/>
      <c r="N8595" s="275"/>
    </row>
    <row r="8596" spans="13:14" x14ac:dyDescent="0.2">
      <c r="M8596" s="275"/>
      <c r="N8596" s="275"/>
    </row>
    <row r="8597" spans="13:14" x14ac:dyDescent="0.2">
      <c r="M8597" s="275"/>
      <c r="N8597" s="275"/>
    </row>
    <row r="8598" spans="13:14" x14ac:dyDescent="0.2">
      <c r="M8598" s="275"/>
      <c r="N8598" s="275"/>
    </row>
    <row r="8599" spans="13:14" x14ac:dyDescent="0.2">
      <c r="M8599" s="275"/>
      <c r="N8599" s="275"/>
    </row>
    <row r="8600" spans="13:14" x14ac:dyDescent="0.2">
      <c r="M8600" s="275"/>
      <c r="N8600" s="275"/>
    </row>
    <row r="8601" spans="13:14" x14ac:dyDescent="0.2">
      <c r="M8601" s="275"/>
      <c r="N8601" s="275"/>
    </row>
    <row r="8602" spans="13:14" x14ac:dyDescent="0.2">
      <c r="M8602" s="275"/>
      <c r="N8602" s="275"/>
    </row>
    <row r="8603" spans="13:14" x14ac:dyDescent="0.2">
      <c r="M8603" s="275"/>
      <c r="N8603" s="275"/>
    </row>
    <row r="8604" spans="13:14" x14ac:dyDescent="0.2">
      <c r="M8604" s="275"/>
      <c r="N8604" s="275"/>
    </row>
    <row r="8605" spans="13:14" x14ac:dyDescent="0.2">
      <c r="M8605" s="275"/>
      <c r="N8605" s="275"/>
    </row>
    <row r="8606" spans="13:14" x14ac:dyDescent="0.2">
      <c r="M8606" s="275"/>
      <c r="N8606" s="275"/>
    </row>
    <row r="8607" spans="13:14" x14ac:dyDescent="0.2">
      <c r="M8607" s="275"/>
      <c r="N8607" s="275"/>
    </row>
    <row r="8608" spans="13:14" x14ac:dyDescent="0.2">
      <c r="M8608" s="275"/>
      <c r="N8608" s="275"/>
    </row>
    <row r="8609" spans="13:14" x14ac:dyDescent="0.2">
      <c r="M8609" s="275"/>
      <c r="N8609" s="275"/>
    </row>
    <row r="8610" spans="13:14" x14ac:dyDescent="0.2">
      <c r="M8610" s="275"/>
      <c r="N8610" s="275"/>
    </row>
    <row r="8611" spans="13:14" x14ac:dyDescent="0.2">
      <c r="M8611" s="275"/>
      <c r="N8611" s="275"/>
    </row>
    <row r="8612" spans="13:14" x14ac:dyDescent="0.2">
      <c r="M8612" s="275"/>
      <c r="N8612" s="275"/>
    </row>
    <row r="8613" spans="13:14" x14ac:dyDescent="0.2">
      <c r="M8613" s="275"/>
      <c r="N8613" s="275"/>
    </row>
    <row r="8614" spans="13:14" x14ac:dyDescent="0.2">
      <c r="M8614" s="275"/>
      <c r="N8614" s="275"/>
    </row>
    <row r="8615" spans="13:14" x14ac:dyDescent="0.2">
      <c r="M8615" s="275"/>
      <c r="N8615" s="275"/>
    </row>
    <row r="8616" spans="13:14" x14ac:dyDescent="0.2">
      <c r="M8616" s="275"/>
      <c r="N8616" s="275"/>
    </row>
    <row r="8617" spans="13:14" x14ac:dyDescent="0.2">
      <c r="M8617" s="275"/>
      <c r="N8617" s="275"/>
    </row>
    <row r="8618" spans="13:14" x14ac:dyDescent="0.2">
      <c r="M8618" s="275"/>
      <c r="N8618" s="275"/>
    </row>
    <row r="8619" spans="13:14" x14ac:dyDescent="0.2">
      <c r="M8619" s="275"/>
      <c r="N8619" s="275"/>
    </row>
    <row r="8620" spans="13:14" x14ac:dyDescent="0.2">
      <c r="M8620" s="275"/>
      <c r="N8620" s="275"/>
    </row>
    <row r="8621" spans="13:14" x14ac:dyDescent="0.2">
      <c r="M8621" s="275"/>
      <c r="N8621" s="275"/>
    </row>
    <row r="8622" spans="13:14" x14ac:dyDescent="0.2">
      <c r="M8622" s="275"/>
      <c r="N8622" s="275"/>
    </row>
    <row r="8623" spans="13:14" x14ac:dyDescent="0.2">
      <c r="M8623" s="275"/>
      <c r="N8623" s="275"/>
    </row>
    <row r="8624" spans="13:14" x14ac:dyDescent="0.2">
      <c r="M8624" s="275"/>
      <c r="N8624" s="275"/>
    </row>
    <row r="8625" spans="13:14" x14ac:dyDescent="0.2">
      <c r="M8625" s="275"/>
      <c r="N8625" s="275"/>
    </row>
    <row r="8626" spans="13:14" x14ac:dyDescent="0.2">
      <c r="M8626" s="275"/>
      <c r="N8626" s="275"/>
    </row>
    <row r="8627" spans="13:14" x14ac:dyDescent="0.2">
      <c r="M8627" s="275"/>
      <c r="N8627" s="275"/>
    </row>
    <row r="8628" spans="13:14" x14ac:dyDescent="0.2">
      <c r="M8628" s="275"/>
      <c r="N8628" s="275"/>
    </row>
    <row r="8629" spans="13:14" x14ac:dyDescent="0.2">
      <c r="M8629" s="275"/>
      <c r="N8629" s="275"/>
    </row>
    <row r="8630" spans="13:14" x14ac:dyDescent="0.2">
      <c r="M8630" s="275"/>
      <c r="N8630" s="275"/>
    </row>
    <row r="8631" spans="13:14" x14ac:dyDescent="0.2">
      <c r="M8631" s="275"/>
      <c r="N8631" s="275"/>
    </row>
    <row r="8632" spans="13:14" x14ac:dyDescent="0.2">
      <c r="M8632" s="275"/>
      <c r="N8632" s="275"/>
    </row>
    <row r="8633" spans="13:14" x14ac:dyDescent="0.2">
      <c r="M8633" s="275"/>
      <c r="N8633" s="275"/>
    </row>
    <row r="8634" spans="13:14" x14ac:dyDescent="0.2">
      <c r="M8634" s="275"/>
      <c r="N8634" s="275"/>
    </row>
    <row r="8635" spans="13:14" x14ac:dyDescent="0.2">
      <c r="M8635" s="275"/>
      <c r="N8635" s="275"/>
    </row>
    <row r="8636" spans="13:14" x14ac:dyDescent="0.2">
      <c r="M8636" s="275"/>
      <c r="N8636" s="275"/>
    </row>
    <row r="8637" spans="13:14" x14ac:dyDescent="0.2">
      <c r="M8637" s="275"/>
      <c r="N8637" s="275"/>
    </row>
    <row r="8638" spans="13:14" x14ac:dyDescent="0.2">
      <c r="M8638" s="275"/>
      <c r="N8638" s="275"/>
    </row>
    <row r="8639" spans="13:14" x14ac:dyDescent="0.2">
      <c r="M8639" s="275"/>
      <c r="N8639" s="275"/>
    </row>
    <row r="8640" spans="13:14" x14ac:dyDescent="0.2">
      <c r="M8640" s="275"/>
      <c r="N8640" s="275"/>
    </row>
    <row r="8641" spans="13:14" x14ac:dyDescent="0.2">
      <c r="M8641" s="275"/>
      <c r="N8641" s="275"/>
    </row>
    <row r="8642" spans="13:14" x14ac:dyDescent="0.2">
      <c r="M8642" s="275"/>
      <c r="N8642" s="275"/>
    </row>
    <row r="8643" spans="13:14" x14ac:dyDescent="0.2">
      <c r="M8643" s="275"/>
      <c r="N8643" s="275"/>
    </row>
    <row r="8644" spans="13:14" x14ac:dyDescent="0.2">
      <c r="M8644" s="275"/>
      <c r="N8644" s="275"/>
    </row>
    <row r="8645" spans="13:14" x14ac:dyDescent="0.2">
      <c r="M8645" s="275"/>
      <c r="N8645" s="275"/>
    </row>
    <row r="8646" spans="13:14" x14ac:dyDescent="0.2">
      <c r="M8646" s="275"/>
      <c r="N8646" s="275"/>
    </row>
    <row r="8647" spans="13:14" x14ac:dyDescent="0.2">
      <c r="M8647" s="275"/>
      <c r="N8647" s="275"/>
    </row>
    <row r="8648" spans="13:14" x14ac:dyDescent="0.2">
      <c r="M8648" s="275"/>
      <c r="N8648" s="275"/>
    </row>
    <row r="8649" spans="13:14" x14ac:dyDescent="0.2">
      <c r="M8649" s="275"/>
      <c r="N8649" s="275"/>
    </row>
    <row r="8650" spans="13:14" x14ac:dyDescent="0.2">
      <c r="M8650" s="275"/>
      <c r="N8650" s="275"/>
    </row>
    <row r="8651" spans="13:14" x14ac:dyDescent="0.2">
      <c r="M8651" s="275"/>
      <c r="N8651" s="275"/>
    </row>
    <row r="8652" spans="13:14" x14ac:dyDescent="0.2">
      <c r="M8652" s="275"/>
      <c r="N8652" s="275"/>
    </row>
    <row r="8653" spans="13:14" x14ac:dyDescent="0.2">
      <c r="M8653" s="275"/>
      <c r="N8653" s="275"/>
    </row>
    <row r="8654" spans="13:14" x14ac:dyDescent="0.2">
      <c r="M8654" s="275"/>
      <c r="N8654" s="275"/>
    </row>
    <row r="8655" spans="13:14" x14ac:dyDescent="0.2">
      <c r="M8655" s="275"/>
      <c r="N8655" s="275"/>
    </row>
    <row r="8656" spans="13:14" x14ac:dyDescent="0.2">
      <c r="M8656" s="275"/>
      <c r="N8656" s="275"/>
    </row>
    <row r="8657" spans="13:14" x14ac:dyDescent="0.2">
      <c r="M8657" s="275"/>
      <c r="N8657" s="275"/>
    </row>
    <row r="8658" spans="13:14" x14ac:dyDescent="0.2">
      <c r="M8658" s="275"/>
      <c r="N8658" s="275"/>
    </row>
    <row r="8659" spans="13:14" x14ac:dyDescent="0.2">
      <c r="M8659" s="275"/>
      <c r="N8659" s="275"/>
    </row>
    <row r="8660" spans="13:14" x14ac:dyDescent="0.2">
      <c r="M8660" s="275"/>
      <c r="N8660" s="275"/>
    </row>
    <row r="8661" spans="13:14" x14ac:dyDescent="0.2">
      <c r="M8661" s="275"/>
      <c r="N8661" s="275"/>
    </row>
    <row r="8662" spans="13:14" x14ac:dyDescent="0.2">
      <c r="M8662" s="275"/>
      <c r="N8662" s="275"/>
    </row>
    <row r="8663" spans="13:14" x14ac:dyDescent="0.2">
      <c r="M8663" s="275"/>
      <c r="N8663" s="275"/>
    </row>
    <row r="8664" spans="13:14" x14ac:dyDescent="0.2">
      <c r="M8664" s="275"/>
      <c r="N8664" s="275"/>
    </row>
    <row r="8665" spans="13:14" x14ac:dyDescent="0.2">
      <c r="M8665" s="275"/>
      <c r="N8665" s="275"/>
    </row>
    <row r="8666" spans="13:14" x14ac:dyDescent="0.2">
      <c r="M8666" s="275"/>
      <c r="N8666" s="275"/>
    </row>
    <row r="8667" spans="13:14" x14ac:dyDescent="0.2">
      <c r="M8667" s="275"/>
      <c r="N8667" s="275"/>
    </row>
    <row r="8668" spans="13:14" x14ac:dyDescent="0.2">
      <c r="M8668" s="275"/>
      <c r="N8668" s="275"/>
    </row>
    <row r="8669" spans="13:14" x14ac:dyDescent="0.2">
      <c r="M8669" s="275"/>
      <c r="N8669" s="275"/>
    </row>
    <row r="8670" spans="13:14" x14ac:dyDescent="0.2">
      <c r="M8670" s="275"/>
      <c r="N8670" s="275"/>
    </row>
    <row r="8671" spans="13:14" x14ac:dyDescent="0.2">
      <c r="M8671" s="275"/>
      <c r="N8671" s="275"/>
    </row>
    <row r="8672" spans="13:14" x14ac:dyDescent="0.2">
      <c r="M8672" s="275"/>
      <c r="N8672" s="275"/>
    </row>
    <row r="8673" spans="13:14" x14ac:dyDescent="0.2">
      <c r="M8673" s="275"/>
      <c r="N8673" s="275"/>
    </row>
    <row r="8674" spans="13:14" x14ac:dyDescent="0.2">
      <c r="M8674" s="275"/>
      <c r="N8674" s="275"/>
    </row>
    <row r="8675" spans="13:14" x14ac:dyDescent="0.2">
      <c r="M8675" s="275"/>
      <c r="N8675" s="275"/>
    </row>
    <row r="8676" spans="13:14" x14ac:dyDescent="0.2">
      <c r="M8676" s="275"/>
      <c r="N8676" s="275"/>
    </row>
    <row r="8677" spans="13:14" x14ac:dyDescent="0.2">
      <c r="M8677" s="275"/>
      <c r="N8677" s="275"/>
    </row>
    <row r="8678" spans="13:14" x14ac:dyDescent="0.2">
      <c r="M8678" s="275"/>
      <c r="N8678" s="275"/>
    </row>
    <row r="8679" spans="13:14" x14ac:dyDescent="0.2">
      <c r="M8679" s="275"/>
      <c r="N8679" s="275"/>
    </row>
    <row r="8680" spans="13:14" x14ac:dyDescent="0.2">
      <c r="M8680" s="275"/>
      <c r="N8680" s="275"/>
    </row>
    <row r="8681" spans="13:14" x14ac:dyDescent="0.2">
      <c r="M8681" s="275"/>
      <c r="N8681" s="275"/>
    </row>
    <row r="8682" spans="13:14" x14ac:dyDescent="0.2">
      <c r="M8682" s="275"/>
      <c r="N8682" s="275"/>
    </row>
    <row r="8683" spans="13:14" x14ac:dyDescent="0.2">
      <c r="M8683" s="275"/>
      <c r="N8683" s="275"/>
    </row>
    <row r="8684" spans="13:14" x14ac:dyDescent="0.2">
      <c r="M8684" s="275"/>
      <c r="N8684" s="275"/>
    </row>
    <row r="8685" spans="13:14" x14ac:dyDescent="0.2">
      <c r="M8685" s="275"/>
      <c r="N8685" s="275"/>
    </row>
    <row r="8686" spans="13:14" x14ac:dyDescent="0.2">
      <c r="M8686" s="275"/>
      <c r="N8686" s="275"/>
    </row>
    <row r="8687" spans="13:14" x14ac:dyDescent="0.2">
      <c r="M8687" s="275"/>
      <c r="N8687" s="275"/>
    </row>
    <row r="8688" spans="13:14" x14ac:dyDescent="0.2">
      <c r="M8688" s="275"/>
      <c r="N8688" s="275"/>
    </row>
    <row r="8689" spans="13:14" x14ac:dyDescent="0.2">
      <c r="M8689" s="275"/>
      <c r="N8689" s="275"/>
    </row>
    <row r="8690" spans="13:14" x14ac:dyDescent="0.2">
      <c r="M8690" s="275"/>
      <c r="N8690" s="275"/>
    </row>
    <row r="8691" spans="13:14" x14ac:dyDescent="0.2">
      <c r="M8691" s="275"/>
      <c r="N8691" s="275"/>
    </row>
    <row r="8692" spans="13:14" x14ac:dyDescent="0.2">
      <c r="M8692" s="275"/>
      <c r="N8692" s="275"/>
    </row>
    <row r="8693" spans="13:14" x14ac:dyDescent="0.2">
      <c r="M8693" s="275"/>
      <c r="N8693" s="275"/>
    </row>
    <row r="8694" spans="13:14" x14ac:dyDescent="0.2">
      <c r="M8694" s="275"/>
      <c r="N8694" s="275"/>
    </row>
    <row r="8695" spans="13:14" x14ac:dyDescent="0.2">
      <c r="M8695" s="275"/>
      <c r="N8695" s="275"/>
    </row>
    <row r="8696" spans="13:14" x14ac:dyDescent="0.2">
      <c r="M8696" s="275"/>
      <c r="N8696" s="275"/>
    </row>
    <row r="8697" spans="13:14" x14ac:dyDescent="0.2">
      <c r="M8697" s="275"/>
      <c r="N8697" s="275"/>
    </row>
    <row r="8698" spans="13:14" x14ac:dyDescent="0.2">
      <c r="M8698" s="275"/>
      <c r="N8698" s="275"/>
    </row>
    <row r="8699" spans="13:14" x14ac:dyDescent="0.2">
      <c r="M8699" s="275"/>
      <c r="N8699" s="275"/>
    </row>
    <row r="8700" spans="13:14" x14ac:dyDescent="0.2">
      <c r="M8700" s="275"/>
      <c r="N8700" s="275"/>
    </row>
    <row r="8701" spans="13:14" x14ac:dyDescent="0.2">
      <c r="M8701" s="275"/>
      <c r="N8701" s="275"/>
    </row>
    <row r="8702" spans="13:14" x14ac:dyDescent="0.2">
      <c r="M8702" s="275"/>
      <c r="N8702" s="275"/>
    </row>
    <row r="8703" spans="13:14" x14ac:dyDescent="0.2">
      <c r="M8703" s="275"/>
      <c r="N8703" s="275"/>
    </row>
    <row r="8704" spans="13:14" x14ac:dyDescent="0.2">
      <c r="M8704" s="275"/>
      <c r="N8704" s="275"/>
    </row>
    <row r="8705" spans="13:14" x14ac:dyDescent="0.2">
      <c r="M8705" s="275"/>
      <c r="N8705" s="275"/>
    </row>
    <row r="8706" spans="13:14" x14ac:dyDescent="0.2">
      <c r="M8706" s="275"/>
      <c r="N8706" s="275"/>
    </row>
    <row r="8707" spans="13:14" x14ac:dyDescent="0.2">
      <c r="M8707" s="275"/>
      <c r="N8707" s="275"/>
    </row>
    <row r="8708" spans="13:14" x14ac:dyDescent="0.2">
      <c r="M8708" s="275"/>
      <c r="N8708" s="275"/>
    </row>
    <row r="8709" spans="13:14" x14ac:dyDescent="0.2">
      <c r="M8709" s="275"/>
      <c r="N8709" s="275"/>
    </row>
    <row r="8710" spans="13:14" x14ac:dyDescent="0.2">
      <c r="M8710" s="275"/>
      <c r="N8710" s="275"/>
    </row>
    <row r="8711" spans="13:14" x14ac:dyDescent="0.2">
      <c r="M8711" s="275"/>
      <c r="N8711" s="275"/>
    </row>
    <row r="8712" spans="13:14" x14ac:dyDescent="0.2">
      <c r="M8712" s="275"/>
      <c r="N8712" s="275"/>
    </row>
    <row r="8713" spans="13:14" x14ac:dyDescent="0.2">
      <c r="M8713" s="275"/>
      <c r="N8713" s="275"/>
    </row>
    <row r="8714" spans="13:14" x14ac:dyDescent="0.2">
      <c r="M8714" s="275"/>
      <c r="N8714" s="275"/>
    </row>
    <row r="8715" spans="13:14" x14ac:dyDescent="0.2">
      <c r="M8715" s="275"/>
      <c r="N8715" s="275"/>
    </row>
    <row r="8716" spans="13:14" x14ac:dyDescent="0.2">
      <c r="M8716" s="275"/>
      <c r="N8716" s="275"/>
    </row>
    <row r="8717" spans="13:14" x14ac:dyDescent="0.2">
      <c r="M8717" s="275"/>
      <c r="N8717" s="275"/>
    </row>
    <row r="8718" spans="13:14" x14ac:dyDescent="0.2">
      <c r="M8718" s="275"/>
      <c r="N8718" s="275"/>
    </row>
    <row r="8719" spans="13:14" x14ac:dyDescent="0.2">
      <c r="M8719" s="275"/>
      <c r="N8719" s="275"/>
    </row>
    <row r="8720" spans="13:14" x14ac:dyDescent="0.2">
      <c r="M8720" s="275"/>
      <c r="N8720" s="275"/>
    </row>
    <row r="8721" spans="13:14" x14ac:dyDescent="0.2">
      <c r="M8721" s="275"/>
      <c r="N8721" s="275"/>
    </row>
    <row r="8722" spans="13:14" x14ac:dyDescent="0.2">
      <c r="M8722" s="275"/>
      <c r="N8722" s="275"/>
    </row>
    <row r="8723" spans="13:14" x14ac:dyDescent="0.2">
      <c r="M8723" s="275"/>
      <c r="N8723" s="275"/>
    </row>
    <row r="8724" spans="13:14" x14ac:dyDescent="0.2">
      <c r="M8724" s="275"/>
      <c r="N8724" s="275"/>
    </row>
    <row r="8725" spans="13:14" x14ac:dyDescent="0.2">
      <c r="M8725" s="275"/>
      <c r="N8725" s="275"/>
    </row>
    <row r="8726" spans="13:14" x14ac:dyDescent="0.2">
      <c r="M8726" s="275"/>
      <c r="N8726" s="275"/>
    </row>
    <row r="8727" spans="13:14" x14ac:dyDescent="0.2">
      <c r="M8727" s="275"/>
      <c r="N8727" s="275"/>
    </row>
    <row r="8728" spans="13:14" x14ac:dyDescent="0.2">
      <c r="M8728" s="275"/>
      <c r="N8728" s="275"/>
    </row>
    <row r="8729" spans="13:14" x14ac:dyDescent="0.2">
      <c r="M8729" s="275"/>
      <c r="N8729" s="275"/>
    </row>
    <row r="8730" spans="13:14" x14ac:dyDescent="0.2">
      <c r="M8730" s="275"/>
      <c r="N8730" s="275"/>
    </row>
    <row r="8731" spans="13:14" x14ac:dyDescent="0.2">
      <c r="M8731" s="275"/>
      <c r="N8731" s="275"/>
    </row>
    <row r="8732" spans="13:14" x14ac:dyDescent="0.2">
      <c r="M8732" s="275"/>
      <c r="N8732" s="275"/>
    </row>
    <row r="8733" spans="13:14" x14ac:dyDescent="0.2">
      <c r="M8733" s="275"/>
      <c r="N8733" s="275"/>
    </row>
    <row r="8734" spans="13:14" x14ac:dyDescent="0.2">
      <c r="M8734" s="275"/>
      <c r="N8734" s="275"/>
    </row>
    <row r="8735" spans="13:14" x14ac:dyDescent="0.2">
      <c r="M8735" s="275"/>
      <c r="N8735" s="275"/>
    </row>
    <row r="8736" spans="13:14" x14ac:dyDescent="0.2">
      <c r="M8736" s="275"/>
      <c r="N8736" s="275"/>
    </row>
    <row r="8737" spans="13:14" x14ac:dyDescent="0.2">
      <c r="M8737" s="275"/>
      <c r="N8737" s="275"/>
    </row>
    <row r="8738" spans="13:14" x14ac:dyDescent="0.2">
      <c r="M8738" s="275"/>
      <c r="N8738" s="275"/>
    </row>
    <row r="8739" spans="13:14" x14ac:dyDescent="0.2">
      <c r="M8739" s="275"/>
      <c r="N8739" s="275"/>
    </row>
    <row r="8740" spans="13:14" x14ac:dyDescent="0.2">
      <c r="M8740" s="275"/>
      <c r="N8740" s="275"/>
    </row>
    <row r="8741" spans="13:14" x14ac:dyDescent="0.2">
      <c r="M8741" s="275"/>
      <c r="N8741" s="275"/>
    </row>
    <row r="8742" spans="13:14" x14ac:dyDescent="0.2">
      <c r="M8742" s="275"/>
      <c r="N8742" s="275"/>
    </row>
    <row r="8743" spans="13:14" x14ac:dyDescent="0.2">
      <c r="M8743" s="275"/>
      <c r="N8743" s="275"/>
    </row>
    <row r="8744" spans="13:14" x14ac:dyDescent="0.2">
      <c r="M8744" s="275"/>
      <c r="N8744" s="275"/>
    </row>
    <row r="8745" spans="13:14" x14ac:dyDescent="0.2">
      <c r="M8745" s="275"/>
      <c r="N8745" s="275"/>
    </row>
    <row r="8746" spans="13:14" x14ac:dyDescent="0.2">
      <c r="M8746" s="275"/>
      <c r="N8746" s="275"/>
    </row>
    <row r="8747" spans="13:14" x14ac:dyDescent="0.2">
      <c r="M8747" s="275"/>
      <c r="N8747" s="275"/>
    </row>
    <row r="8748" spans="13:14" x14ac:dyDescent="0.2">
      <c r="M8748" s="275"/>
      <c r="N8748" s="275"/>
    </row>
    <row r="8749" spans="13:14" x14ac:dyDescent="0.2">
      <c r="M8749" s="275"/>
      <c r="N8749" s="275"/>
    </row>
    <row r="8750" spans="13:14" x14ac:dyDescent="0.2">
      <c r="M8750" s="275"/>
      <c r="N8750" s="275"/>
    </row>
    <row r="8751" spans="13:14" x14ac:dyDescent="0.2">
      <c r="M8751" s="275"/>
      <c r="N8751" s="275"/>
    </row>
    <row r="8752" spans="13:14" x14ac:dyDescent="0.2">
      <c r="M8752" s="275"/>
      <c r="N8752" s="275"/>
    </row>
    <row r="8753" spans="13:14" x14ac:dyDescent="0.2">
      <c r="M8753" s="275"/>
      <c r="N8753" s="275"/>
    </row>
    <row r="8754" spans="13:14" x14ac:dyDescent="0.2">
      <c r="M8754" s="275"/>
      <c r="N8754" s="275"/>
    </row>
    <row r="8755" spans="13:14" x14ac:dyDescent="0.2">
      <c r="M8755" s="275"/>
      <c r="N8755" s="275"/>
    </row>
    <row r="8756" spans="13:14" x14ac:dyDescent="0.2">
      <c r="M8756" s="275"/>
      <c r="N8756" s="275"/>
    </row>
    <row r="8757" spans="13:14" x14ac:dyDescent="0.2">
      <c r="M8757" s="275"/>
      <c r="N8757" s="275"/>
    </row>
    <row r="8758" spans="13:14" x14ac:dyDescent="0.2">
      <c r="M8758" s="275"/>
      <c r="N8758" s="275"/>
    </row>
    <row r="8759" spans="13:14" x14ac:dyDescent="0.2">
      <c r="M8759" s="275"/>
      <c r="N8759" s="275"/>
    </row>
    <row r="8760" spans="13:14" x14ac:dyDescent="0.2">
      <c r="M8760" s="275"/>
      <c r="N8760" s="275"/>
    </row>
    <row r="8761" spans="13:14" x14ac:dyDescent="0.2">
      <c r="M8761" s="275"/>
      <c r="N8761" s="275"/>
    </row>
    <row r="8762" spans="13:14" x14ac:dyDescent="0.2">
      <c r="M8762" s="275"/>
      <c r="N8762" s="275"/>
    </row>
    <row r="8763" spans="13:14" x14ac:dyDescent="0.2">
      <c r="M8763" s="275"/>
      <c r="N8763" s="275"/>
    </row>
    <row r="8764" spans="13:14" x14ac:dyDescent="0.2">
      <c r="M8764" s="275"/>
      <c r="N8764" s="275"/>
    </row>
    <row r="8765" spans="13:14" x14ac:dyDescent="0.2">
      <c r="M8765" s="275"/>
      <c r="N8765" s="275"/>
    </row>
    <row r="8766" spans="13:14" x14ac:dyDescent="0.2">
      <c r="M8766" s="275"/>
      <c r="N8766" s="275"/>
    </row>
    <row r="8767" spans="13:14" x14ac:dyDescent="0.2">
      <c r="M8767" s="275"/>
      <c r="N8767" s="275"/>
    </row>
    <row r="8768" spans="13:14" x14ac:dyDescent="0.2">
      <c r="M8768" s="275"/>
      <c r="N8768" s="275"/>
    </row>
    <row r="8769" spans="13:14" x14ac:dyDescent="0.2">
      <c r="M8769" s="275"/>
      <c r="N8769" s="275"/>
    </row>
    <row r="8770" spans="13:14" x14ac:dyDescent="0.2">
      <c r="M8770" s="275"/>
      <c r="N8770" s="275"/>
    </row>
    <row r="8771" spans="13:14" x14ac:dyDescent="0.2">
      <c r="M8771" s="275"/>
      <c r="N8771" s="275"/>
    </row>
    <row r="8772" spans="13:14" x14ac:dyDescent="0.2">
      <c r="M8772" s="275"/>
      <c r="N8772" s="275"/>
    </row>
    <row r="8773" spans="13:14" x14ac:dyDescent="0.2">
      <c r="M8773" s="275"/>
      <c r="N8773" s="275"/>
    </row>
    <row r="8774" spans="13:14" x14ac:dyDescent="0.2">
      <c r="M8774" s="275"/>
      <c r="N8774" s="275"/>
    </row>
    <row r="8775" spans="13:14" x14ac:dyDescent="0.2">
      <c r="M8775" s="275"/>
      <c r="N8775" s="275"/>
    </row>
    <row r="8776" spans="13:14" x14ac:dyDescent="0.2">
      <c r="M8776" s="275"/>
      <c r="N8776" s="275"/>
    </row>
    <row r="8777" spans="13:14" x14ac:dyDescent="0.2">
      <c r="M8777" s="275"/>
      <c r="N8777" s="275"/>
    </row>
    <row r="8778" spans="13:14" x14ac:dyDescent="0.2">
      <c r="M8778" s="275"/>
      <c r="N8778" s="275"/>
    </row>
    <row r="8779" spans="13:14" x14ac:dyDescent="0.2">
      <c r="M8779" s="275"/>
      <c r="N8779" s="275"/>
    </row>
    <row r="8780" spans="13:14" x14ac:dyDescent="0.2">
      <c r="M8780" s="275"/>
      <c r="N8780" s="275"/>
    </row>
    <row r="8781" spans="13:14" x14ac:dyDescent="0.2">
      <c r="M8781" s="275"/>
      <c r="N8781" s="275"/>
    </row>
    <row r="8782" spans="13:14" x14ac:dyDescent="0.2">
      <c r="M8782" s="275"/>
      <c r="N8782" s="275"/>
    </row>
    <row r="8783" spans="13:14" x14ac:dyDescent="0.2">
      <c r="M8783" s="275"/>
      <c r="N8783" s="275"/>
    </row>
    <row r="8784" spans="13:14" x14ac:dyDescent="0.2">
      <c r="M8784" s="275"/>
      <c r="N8784" s="275"/>
    </row>
    <row r="8785" spans="13:14" x14ac:dyDescent="0.2">
      <c r="M8785" s="275"/>
      <c r="N8785" s="275"/>
    </row>
    <row r="8786" spans="13:14" x14ac:dyDescent="0.2">
      <c r="M8786" s="275"/>
      <c r="N8786" s="275"/>
    </row>
    <row r="8787" spans="13:14" x14ac:dyDescent="0.2">
      <c r="M8787" s="275"/>
      <c r="N8787" s="275"/>
    </row>
    <row r="8788" spans="13:14" x14ac:dyDescent="0.2">
      <c r="M8788" s="275"/>
      <c r="N8788" s="275"/>
    </row>
    <row r="8789" spans="13:14" x14ac:dyDescent="0.2">
      <c r="M8789" s="275"/>
      <c r="N8789" s="275"/>
    </row>
    <row r="8790" spans="13:14" x14ac:dyDescent="0.2">
      <c r="M8790" s="275"/>
      <c r="N8790" s="275"/>
    </row>
    <row r="8791" spans="13:14" x14ac:dyDescent="0.2">
      <c r="M8791" s="275"/>
      <c r="N8791" s="275"/>
    </row>
    <row r="8792" spans="13:14" x14ac:dyDescent="0.2">
      <c r="M8792" s="275"/>
      <c r="N8792" s="275"/>
    </row>
    <row r="8793" spans="13:14" x14ac:dyDescent="0.2">
      <c r="M8793" s="275"/>
      <c r="N8793" s="275"/>
    </row>
    <row r="8794" spans="13:14" x14ac:dyDescent="0.2">
      <c r="M8794" s="275"/>
      <c r="N8794" s="275"/>
    </row>
    <row r="8795" spans="13:14" x14ac:dyDescent="0.2">
      <c r="M8795" s="275"/>
      <c r="N8795" s="275"/>
    </row>
    <row r="8796" spans="13:14" x14ac:dyDescent="0.2">
      <c r="M8796" s="275"/>
      <c r="N8796" s="275"/>
    </row>
    <row r="8797" spans="13:14" x14ac:dyDescent="0.2">
      <c r="M8797" s="275"/>
      <c r="N8797" s="275"/>
    </row>
    <row r="8798" spans="13:14" x14ac:dyDescent="0.2">
      <c r="M8798" s="275"/>
      <c r="N8798" s="275"/>
    </row>
    <row r="8799" spans="13:14" x14ac:dyDescent="0.2">
      <c r="M8799" s="275"/>
      <c r="N8799" s="275"/>
    </row>
    <row r="8800" spans="13:14" x14ac:dyDescent="0.2">
      <c r="M8800" s="275"/>
      <c r="N8800" s="275"/>
    </row>
    <row r="8801" spans="13:14" x14ac:dyDescent="0.2">
      <c r="M8801" s="275"/>
      <c r="N8801" s="275"/>
    </row>
    <row r="8802" spans="13:14" x14ac:dyDescent="0.2">
      <c r="M8802" s="275"/>
      <c r="N8802" s="275"/>
    </row>
    <row r="8803" spans="13:14" x14ac:dyDescent="0.2">
      <c r="M8803" s="275"/>
      <c r="N8803" s="275"/>
    </row>
    <row r="8804" spans="13:14" x14ac:dyDescent="0.2">
      <c r="M8804" s="275"/>
      <c r="N8804" s="275"/>
    </row>
    <row r="8805" spans="13:14" x14ac:dyDescent="0.2">
      <c r="M8805" s="275"/>
      <c r="N8805" s="275"/>
    </row>
    <row r="8806" spans="13:14" x14ac:dyDescent="0.2">
      <c r="M8806" s="275"/>
      <c r="N8806" s="275"/>
    </row>
    <row r="8807" spans="13:14" x14ac:dyDescent="0.2">
      <c r="M8807" s="275"/>
      <c r="N8807" s="275"/>
    </row>
    <row r="8808" spans="13:14" x14ac:dyDescent="0.2">
      <c r="M8808" s="275"/>
      <c r="N8808" s="275"/>
    </row>
    <row r="8809" spans="13:14" x14ac:dyDescent="0.2">
      <c r="M8809" s="275"/>
      <c r="N8809" s="275"/>
    </row>
    <row r="8810" spans="13:14" x14ac:dyDescent="0.2">
      <c r="M8810" s="275"/>
      <c r="N8810" s="275"/>
    </row>
    <row r="8811" spans="13:14" x14ac:dyDescent="0.2">
      <c r="M8811" s="275"/>
      <c r="N8811" s="275"/>
    </row>
    <row r="8812" spans="13:14" x14ac:dyDescent="0.2">
      <c r="M8812" s="275"/>
      <c r="N8812" s="275"/>
    </row>
    <row r="8813" spans="13:14" x14ac:dyDescent="0.2">
      <c r="M8813" s="275"/>
      <c r="N8813" s="275"/>
    </row>
    <row r="8814" spans="13:14" x14ac:dyDescent="0.2">
      <c r="M8814" s="275"/>
      <c r="N8814" s="275"/>
    </row>
    <row r="8815" spans="13:14" x14ac:dyDescent="0.2">
      <c r="M8815" s="275"/>
      <c r="N8815" s="275"/>
    </row>
    <row r="8816" spans="13:14" x14ac:dyDescent="0.2">
      <c r="M8816" s="275"/>
      <c r="N8816" s="275"/>
    </row>
    <row r="8817" spans="13:14" x14ac:dyDescent="0.2">
      <c r="M8817" s="275"/>
      <c r="N8817" s="275"/>
    </row>
    <row r="8818" spans="13:14" x14ac:dyDescent="0.2">
      <c r="M8818" s="275"/>
      <c r="N8818" s="275"/>
    </row>
    <row r="8819" spans="13:14" x14ac:dyDescent="0.2">
      <c r="M8819" s="275"/>
      <c r="N8819" s="275"/>
    </row>
    <row r="8820" spans="13:14" x14ac:dyDescent="0.2">
      <c r="M8820" s="275"/>
      <c r="N8820" s="275"/>
    </row>
    <row r="8821" spans="13:14" x14ac:dyDescent="0.2">
      <c r="M8821" s="275"/>
      <c r="N8821" s="275"/>
    </row>
    <row r="8822" spans="13:14" x14ac:dyDescent="0.2">
      <c r="M8822" s="275"/>
      <c r="N8822" s="275"/>
    </row>
    <row r="8823" spans="13:14" x14ac:dyDescent="0.2">
      <c r="M8823" s="275"/>
      <c r="N8823" s="275"/>
    </row>
    <row r="8824" spans="13:14" x14ac:dyDescent="0.2">
      <c r="M8824" s="275"/>
      <c r="N8824" s="275"/>
    </row>
    <row r="8825" spans="13:14" x14ac:dyDescent="0.2">
      <c r="M8825" s="275"/>
      <c r="N8825" s="275"/>
    </row>
    <row r="8826" spans="13:14" x14ac:dyDescent="0.2">
      <c r="M8826" s="275"/>
      <c r="N8826" s="275"/>
    </row>
    <row r="8827" spans="13:14" x14ac:dyDescent="0.2">
      <c r="M8827" s="275"/>
      <c r="N8827" s="275"/>
    </row>
    <row r="8828" spans="13:14" x14ac:dyDescent="0.2">
      <c r="M8828" s="275"/>
      <c r="N8828" s="275"/>
    </row>
    <row r="8829" spans="13:14" x14ac:dyDescent="0.2">
      <c r="M8829" s="275"/>
      <c r="N8829" s="275"/>
    </row>
    <row r="8830" spans="13:14" x14ac:dyDescent="0.2">
      <c r="M8830" s="275"/>
      <c r="N8830" s="275"/>
    </row>
    <row r="8831" spans="13:14" x14ac:dyDescent="0.2">
      <c r="M8831" s="275"/>
      <c r="N8831" s="275"/>
    </row>
    <row r="8832" spans="13:14" x14ac:dyDescent="0.2">
      <c r="M8832" s="275"/>
      <c r="N8832" s="275"/>
    </row>
    <row r="8833" spans="13:14" x14ac:dyDescent="0.2">
      <c r="M8833" s="275"/>
      <c r="N8833" s="275"/>
    </row>
    <row r="8834" spans="13:14" x14ac:dyDescent="0.2">
      <c r="M8834" s="275"/>
      <c r="N8834" s="275"/>
    </row>
    <row r="8835" spans="13:14" x14ac:dyDescent="0.2">
      <c r="M8835" s="275"/>
      <c r="N8835" s="275"/>
    </row>
    <row r="8836" spans="13:14" x14ac:dyDescent="0.2">
      <c r="M8836" s="275"/>
      <c r="N8836" s="275"/>
    </row>
    <row r="8837" spans="13:14" x14ac:dyDescent="0.2">
      <c r="M8837" s="275"/>
      <c r="N8837" s="275"/>
    </row>
    <row r="8838" spans="13:14" x14ac:dyDescent="0.2">
      <c r="M8838" s="275"/>
      <c r="N8838" s="275"/>
    </row>
    <row r="8839" spans="13:14" x14ac:dyDescent="0.2">
      <c r="M8839" s="275"/>
      <c r="N8839" s="275"/>
    </row>
    <row r="8840" spans="13:14" x14ac:dyDescent="0.2">
      <c r="M8840" s="275"/>
      <c r="N8840" s="275"/>
    </row>
    <row r="8841" spans="13:14" x14ac:dyDescent="0.2">
      <c r="M8841" s="275"/>
      <c r="N8841" s="275"/>
    </row>
    <row r="8842" spans="13:14" x14ac:dyDescent="0.2">
      <c r="M8842" s="275"/>
      <c r="N8842" s="275"/>
    </row>
    <row r="8843" spans="13:14" x14ac:dyDescent="0.2">
      <c r="M8843" s="275"/>
      <c r="N8843" s="275"/>
    </row>
    <row r="8844" spans="13:14" x14ac:dyDescent="0.2">
      <c r="M8844" s="275"/>
      <c r="N8844" s="275"/>
    </row>
    <row r="8845" spans="13:14" x14ac:dyDescent="0.2">
      <c r="M8845" s="275"/>
      <c r="N8845" s="275"/>
    </row>
    <row r="8846" spans="13:14" x14ac:dyDescent="0.2">
      <c r="M8846" s="275"/>
      <c r="N8846" s="275"/>
    </row>
    <row r="8847" spans="13:14" x14ac:dyDescent="0.2">
      <c r="M8847" s="275"/>
      <c r="N8847" s="275"/>
    </row>
    <row r="8848" spans="13:14" x14ac:dyDescent="0.2">
      <c r="M8848" s="275"/>
      <c r="N8848" s="275"/>
    </row>
    <row r="8849" spans="13:14" x14ac:dyDescent="0.2">
      <c r="M8849" s="275"/>
      <c r="N8849" s="275"/>
    </row>
    <row r="8850" spans="13:14" x14ac:dyDescent="0.2">
      <c r="M8850" s="275"/>
      <c r="N8850" s="275"/>
    </row>
    <row r="8851" spans="13:14" x14ac:dyDescent="0.2">
      <c r="M8851" s="275"/>
      <c r="N8851" s="275"/>
    </row>
    <row r="8852" spans="13:14" x14ac:dyDescent="0.2">
      <c r="M8852" s="275"/>
      <c r="N8852" s="275"/>
    </row>
    <row r="8853" spans="13:14" x14ac:dyDescent="0.2">
      <c r="M8853" s="275"/>
      <c r="N8853" s="275"/>
    </row>
    <row r="8854" spans="13:14" x14ac:dyDescent="0.2">
      <c r="M8854" s="275"/>
      <c r="N8854" s="275"/>
    </row>
    <row r="8855" spans="13:14" x14ac:dyDescent="0.2">
      <c r="M8855" s="275"/>
      <c r="N8855" s="275"/>
    </row>
    <row r="8856" spans="13:14" x14ac:dyDescent="0.2">
      <c r="M8856" s="275"/>
      <c r="N8856" s="275"/>
    </row>
    <row r="8857" spans="13:14" x14ac:dyDescent="0.2">
      <c r="M8857" s="275"/>
      <c r="N8857" s="275"/>
    </row>
    <row r="8858" spans="13:14" x14ac:dyDescent="0.2">
      <c r="M8858" s="275"/>
      <c r="N8858" s="275"/>
    </row>
    <row r="8859" spans="13:14" x14ac:dyDescent="0.2">
      <c r="M8859" s="275"/>
      <c r="N8859" s="275"/>
    </row>
    <row r="8860" spans="13:14" x14ac:dyDescent="0.2">
      <c r="M8860" s="275"/>
      <c r="N8860" s="275"/>
    </row>
    <row r="8861" spans="13:14" x14ac:dyDescent="0.2">
      <c r="M8861" s="275"/>
      <c r="N8861" s="275"/>
    </row>
    <row r="8862" spans="13:14" x14ac:dyDescent="0.2">
      <c r="M8862" s="275"/>
      <c r="N8862" s="275"/>
    </row>
    <row r="8863" spans="13:14" x14ac:dyDescent="0.2">
      <c r="M8863" s="275"/>
      <c r="N8863" s="275"/>
    </row>
    <row r="8864" spans="13:14" x14ac:dyDescent="0.2">
      <c r="M8864" s="275"/>
      <c r="N8864" s="275"/>
    </row>
    <row r="8865" spans="13:14" x14ac:dyDescent="0.2">
      <c r="M8865" s="275"/>
      <c r="N8865" s="275"/>
    </row>
    <row r="8866" spans="13:14" x14ac:dyDescent="0.2">
      <c r="M8866" s="275"/>
      <c r="N8866" s="275"/>
    </row>
    <row r="8867" spans="13:14" x14ac:dyDescent="0.2">
      <c r="M8867" s="275"/>
      <c r="N8867" s="275"/>
    </row>
    <row r="8868" spans="13:14" x14ac:dyDescent="0.2">
      <c r="M8868" s="275"/>
      <c r="N8868" s="275"/>
    </row>
    <row r="8869" spans="13:14" x14ac:dyDescent="0.2">
      <c r="M8869" s="275"/>
      <c r="N8869" s="275"/>
    </row>
    <row r="8870" spans="13:14" x14ac:dyDescent="0.2">
      <c r="M8870" s="275"/>
      <c r="N8870" s="275"/>
    </row>
    <row r="8871" spans="13:14" x14ac:dyDescent="0.2">
      <c r="M8871" s="275"/>
      <c r="N8871" s="275"/>
    </row>
    <row r="8872" spans="13:14" x14ac:dyDescent="0.2">
      <c r="M8872" s="275"/>
      <c r="N8872" s="275"/>
    </row>
    <row r="8873" spans="13:14" x14ac:dyDescent="0.2">
      <c r="M8873" s="275"/>
      <c r="N8873" s="275"/>
    </row>
    <row r="8874" spans="13:14" x14ac:dyDescent="0.2">
      <c r="M8874" s="275"/>
      <c r="N8874" s="275"/>
    </row>
    <row r="8875" spans="13:14" x14ac:dyDescent="0.2">
      <c r="M8875" s="275"/>
      <c r="N8875" s="275"/>
    </row>
    <row r="8876" spans="13:14" x14ac:dyDescent="0.2">
      <c r="M8876" s="275"/>
      <c r="N8876" s="275"/>
    </row>
    <row r="8877" spans="13:14" x14ac:dyDescent="0.2">
      <c r="M8877" s="275"/>
      <c r="N8877" s="275"/>
    </row>
    <row r="8878" spans="13:14" x14ac:dyDescent="0.2">
      <c r="M8878" s="275"/>
      <c r="N8878" s="275"/>
    </row>
    <row r="8879" spans="13:14" x14ac:dyDescent="0.2">
      <c r="M8879" s="275"/>
      <c r="N8879" s="275"/>
    </row>
    <row r="8880" spans="13:14" x14ac:dyDescent="0.2">
      <c r="M8880" s="275"/>
      <c r="N8880" s="275"/>
    </row>
    <row r="8881" spans="13:14" x14ac:dyDescent="0.2">
      <c r="M8881" s="275"/>
      <c r="N8881" s="275"/>
    </row>
    <row r="8882" spans="13:14" x14ac:dyDescent="0.2">
      <c r="M8882" s="275"/>
      <c r="N8882" s="275"/>
    </row>
    <row r="8883" spans="13:14" x14ac:dyDescent="0.2">
      <c r="M8883" s="275"/>
      <c r="N8883" s="275"/>
    </row>
    <row r="8884" spans="13:14" x14ac:dyDescent="0.2">
      <c r="M8884" s="275"/>
      <c r="N8884" s="275"/>
    </row>
    <row r="8885" spans="13:14" x14ac:dyDescent="0.2">
      <c r="M8885" s="275"/>
      <c r="N8885" s="275"/>
    </row>
    <row r="8886" spans="13:14" x14ac:dyDescent="0.2">
      <c r="M8886" s="275"/>
      <c r="N8886" s="275"/>
    </row>
    <row r="8887" spans="13:14" x14ac:dyDescent="0.2">
      <c r="M8887" s="275"/>
      <c r="N8887" s="275"/>
    </row>
    <row r="8888" spans="13:14" x14ac:dyDescent="0.2">
      <c r="M8888" s="275"/>
      <c r="N8888" s="275"/>
    </row>
    <row r="8889" spans="13:14" x14ac:dyDescent="0.2">
      <c r="M8889" s="275"/>
      <c r="N8889" s="275"/>
    </row>
    <row r="8890" spans="13:14" x14ac:dyDescent="0.2">
      <c r="M8890" s="275"/>
      <c r="N8890" s="275"/>
    </row>
    <row r="8891" spans="13:14" x14ac:dyDescent="0.2">
      <c r="M8891" s="275"/>
      <c r="N8891" s="275"/>
    </row>
    <row r="8892" spans="13:14" x14ac:dyDescent="0.2">
      <c r="M8892" s="275"/>
      <c r="N8892" s="275"/>
    </row>
    <row r="8893" spans="13:14" x14ac:dyDescent="0.2">
      <c r="M8893" s="275"/>
      <c r="N8893" s="275"/>
    </row>
    <row r="8894" spans="13:14" x14ac:dyDescent="0.2">
      <c r="M8894" s="275"/>
      <c r="N8894" s="275"/>
    </row>
    <row r="8895" spans="13:14" x14ac:dyDescent="0.2">
      <c r="M8895" s="275"/>
      <c r="N8895" s="275"/>
    </row>
    <row r="8896" spans="13:14" x14ac:dyDescent="0.2">
      <c r="M8896" s="275"/>
      <c r="N8896" s="275"/>
    </row>
    <row r="8897" spans="13:14" x14ac:dyDescent="0.2">
      <c r="M8897" s="275"/>
      <c r="N8897" s="275"/>
    </row>
    <row r="8898" spans="13:14" x14ac:dyDescent="0.2">
      <c r="M8898" s="275"/>
      <c r="N8898" s="275"/>
    </row>
    <row r="8899" spans="13:14" x14ac:dyDescent="0.2">
      <c r="M8899" s="275"/>
      <c r="N8899" s="275"/>
    </row>
    <row r="8900" spans="13:14" x14ac:dyDescent="0.2">
      <c r="M8900" s="275"/>
      <c r="N8900" s="275"/>
    </row>
    <row r="8901" spans="13:14" x14ac:dyDescent="0.2">
      <c r="M8901" s="275"/>
      <c r="N8901" s="275"/>
    </row>
    <row r="8902" spans="13:14" x14ac:dyDescent="0.2">
      <c r="M8902" s="275"/>
      <c r="N8902" s="275"/>
    </row>
    <row r="8903" spans="13:14" x14ac:dyDescent="0.2">
      <c r="M8903" s="275"/>
      <c r="N8903" s="275"/>
    </row>
    <row r="8904" spans="13:14" x14ac:dyDescent="0.2">
      <c r="M8904" s="275"/>
      <c r="N8904" s="275"/>
    </row>
    <row r="8905" spans="13:14" x14ac:dyDescent="0.2">
      <c r="M8905" s="275"/>
      <c r="N8905" s="275"/>
    </row>
    <row r="8906" spans="13:14" x14ac:dyDescent="0.2">
      <c r="M8906" s="275"/>
      <c r="N8906" s="275"/>
    </row>
    <row r="8907" spans="13:14" x14ac:dyDescent="0.2">
      <c r="M8907" s="275"/>
      <c r="N8907" s="275"/>
    </row>
    <row r="8908" spans="13:14" x14ac:dyDescent="0.2">
      <c r="M8908" s="275"/>
      <c r="N8908" s="275"/>
    </row>
    <row r="8909" spans="13:14" x14ac:dyDescent="0.2">
      <c r="M8909" s="275"/>
      <c r="N8909" s="275"/>
    </row>
    <row r="8910" spans="13:14" x14ac:dyDescent="0.2">
      <c r="M8910" s="275"/>
      <c r="N8910" s="275"/>
    </row>
    <row r="8911" spans="13:14" x14ac:dyDescent="0.2">
      <c r="M8911" s="275"/>
      <c r="N8911" s="275"/>
    </row>
    <row r="8912" spans="13:14" x14ac:dyDescent="0.2">
      <c r="M8912" s="275"/>
      <c r="N8912" s="275"/>
    </row>
    <row r="8913" spans="13:14" x14ac:dyDescent="0.2">
      <c r="M8913" s="275"/>
      <c r="N8913" s="275"/>
    </row>
    <row r="8914" spans="13:14" x14ac:dyDescent="0.2">
      <c r="M8914" s="275"/>
      <c r="N8914" s="275"/>
    </row>
    <row r="8915" spans="13:14" x14ac:dyDescent="0.2">
      <c r="M8915" s="275"/>
      <c r="N8915" s="275"/>
    </row>
    <row r="8916" spans="13:14" x14ac:dyDescent="0.2">
      <c r="M8916" s="275"/>
      <c r="N8916" s="275"/>
    </row>
    <row r="8917" spans="13:14" x14ac:dyDescent="0.2">
      <c r="M8917" s="275"/>
      <c r="N8917" s="275"/>
    </row>
    <row r="8918" spans="13:14" x14ac:dyDescent="0.2">
      <c r="M8918" s="275"/>
      <c r="N8918" s="275"/>
    </row>
    <row r="8919" spans="13:14" x14ac:dyDescent="0.2">
      <c r="M8919" s="275"/>
      <c r="N8919" s="275"/>
    </row>
    <row r="8920" spans="13:14" x14ac:dyDescent="0.2">
      <c r="M8920" s="275"/>
      <c r="N8920" s="275"/>
    </row>
    <row r="8921" spans="13:14" x14ac:dyDescent="0.2">
      <c r="M8921" s="275"/>
      <c r="N8921" s="275"/>
    </row>
    <row r="8922" spans="13:14" x14ac:dyDescent="0.2">
      <c r="M8922" s="275"/>
      <c r="N8922" s="275"/>
    </row>
    <row r="8923" spans="13:14" x14ac:dyDescent="0.2">
      <c r="M8923" s="275"/>
      <c r="N8923" s="275"/>
    </row>
    <row r="8924" spans="13:14" x14ac:dyDescent="0.2">
      <c r="M8924" s="275"/>
      <c r="N8924" s="275"/>
    </row>
    <row r="8925" spans="13:14" x14ac:dyDescent="0.2">
      <c r="M8925" s="275"/>
      <c r="N8925" s="275"/>
    </row>
    <row r="8926" spans="13:14" x14ac:dyDescent="0.2">
      <c r="M8926" s="275"/>
      <c r="N8926" s="275"/>
    </row>
    <row r="8927" spans="13:14" x14ac:dyDescent="0.2">
      <c r="M8927" s="275"/>
      <c r="N8927" s="275"/>
    </row>
    <row r="8928" spans="13:14" x14ac:dyDescent="0.2">
      <c r="M8928" s="275"/>
      <c r="N8928" s="275"/>
    </row>
    <row r="8929" spans="13:14" x14ac:dyDescent="0.2">
      <c r="M8929" s="275"/>
      <c r="N8929" s="275"/>
    </row>
    <row r="8930" spans="13:14" x14ac:dyDescent="0.2">
      <c r="M8930" s="275"/>
      <c r="N8930" s="275"/>
    </row>
    <row r="8931" spans="13:14" x14ac:dyDescent="0.2">
      <c r="M8931" s="275"/>
      <c r="N8931" s="275"/>
    </row>
    <row r="8932" spans="13:14" x14ac:dyDescent="0.2">
      <c r="M8932" s="275"/>
      <c r="N8932" s="275"/>
    </row>
    <row r="8933" spans="13:14" x14ac:dyDescent="0.2">
      <c r="M8933" s="275"/>
      <c r="N8933" s="275"/>
    </row>
    <row r="8934" spans="13:14" x14ac:dyDescent="0.2">
      <c r="M8934" s="275"/>
      <c r="N8934" s="275"/>
    </row>
    <row r="8935" spans="13:14" x14ac:dyDescent="0.2">
      <c r="M8935" s="275"/>
      <c r="N8935" s="275"/>
    </row>
    <row r="8936" spans="13:14" x14ac:dyDescent="0.2">
      <c r="M8936" s="275"/>
      <c r="N8936" s="275"/>
    </row>
    <row r="8937" spans="13:14" x14ac:dyDescent="0.2">
      <c r="M8937" s="275"/>
      <c r="N8937" s="275"/>
    </row>
    <row r="8938" spans="13:14" x14ac:dyDescent="0.2">
      <c r="M8938" s="275"/>
      <c r="N8938" s="275"/>
    </row>
    <row r="8939" spans="13:14" x14ac:dyDescent="0.2">
      <c r="M8939" s="275"/>
      <c r="N8939" s="275"/>
    </row>
    <row r="8940" spans="13:14" x14ac:dyDescent="0.2">
      <c r="M8940" s="275"/>
      <c r="N8940" s="275"/>
    </row>
    <row r="8941" spans="13:14" x14ac:dyDescent="0.2">
      <c r="M8941" s="275"/>
      <c r="N8941" s="275"/>
    </row>
    <row r="8942" spans="13:14" x14ac:dyDescent="0.2">
      <c r="M8942" s="275"/>
      <c r="N8942" s="275"/>
    </row>
    <row r="8943" spans="13:14" x14ac:dyDescent="0.2">
      <c r="M8943" s="275"/>
      <c r="N8943" s="275"/>
    </row>
    <row r="8944" spans="13:14" x14ac:dyDescent="0.2">
      <c r="M8944" s="275"/>
      <c r="N8944" s="275"/>
    </row>
    <row r="8945" spans="13:14" x14ac:dyDescent="0.2">
      <c r="M8945" s="275"/>
      <c r="N8945" s="275"/>
    </row>
    <row r="8946" spans="13:14" x14ac:dyDescent="0.2">
      <c r="M8946" s="275"/>
      <c r="N8946" s="275"/>
    </row>
    <row r="8947" spans="13:14" x14ac:dyDescent="0.2">
      <c r="M8947" s="275"/>
      <c r="N8947" s="275"/>
    </row>
    <row r="8948" spans="13:14" x14ac:dyDescent="0.2">
      <c r="M8948" s="275"/>
      <c r="N8948" s="275"/>
    </row>
    <row r="8949" spans="13:14" x14ac:dyDescent="0.2">
      <c r="M8949" s="275"/>
      <c r="N8949" s="275"/>
    </row>
    <row r="8950" spans="13:14" x14ac:dyDescent="0.2">
      <c r="M8950" s="275"/>
      <c r="N8950" s="275"/>
    </row>
    <row r="8951" spans="13:14" x14ac:dyDescent="0.2">
      <c r="M8951" s="275"/>
      <c r="N8951" s="275"/>
    </row>
    <row r="8952" spans="13:14" x14ac:dyDescent="0.2">
      <c r="M8952" s="275"/>
      <c r="N8952" s="275"/>
    </row>
    <row r="8953" spans="13:14" x14ac:dyDescent="0.2">
      <c r="M8953" s="275"/>
      <c r="N8953" s="275"/>
    </row>
    <row r="8954" spans="13:14" x14ac:dyDescent="0.2">
      <c r="M8954" s="275"/>
      <c r="N8954" s="275"/>
    </row>
    <row r="8955" spans="13:14" x14ac:dyDescent="0.2">
      <c r="M8955" s="275"/>
      <c r="N8955" s="275"/>
    </row>
    <row r="8956" spans="13:14" x14ac:dyDescent="0.2">
      <c r="M8956" s="275"/>
      <c r="N8956" s="275"/>
    </row>
    <row r="8957" spans="13:14" x14ac:dyDescent="0.2">
      <c r="M8957" s="275"/>
      <c r="N8957" s="275"/>
    </row>
    <row r="8958" spans="13:14" x14ac:dyDescent="0.2">
      <c r="M8958" s="275"/>
      <c r="N8958" s="275"/>
    </row>
    <row r="8959" spans="13:14" x14ac:dyDescent="0.2">
      <c r="M8959" s="275"/>
      <c r="N8959" s="275"/>
    </row>
    <row r="8960" spans="13:14" x14ac:dyDescent="0.2">
      <c r="M8960" s="275"/>
      <c r="N8960" s="275"/>
    </row>
    <row r="8961" spans="13:14" x14ac:dyDescent="0.2">
      <c r="M8961" s="275"/>
      <c r="N8961" s="275"/>
    </row>
    <row r="8962" spans="13:14" x14ac:dyDescent="0.2">
      <c r="M8962" s="275"/>
      <c r="N8962" s="275"/>
    </row>
    <row r="8963" spans="13:14" x14ac:dyDescent="0.2">
      <c r="M8963" s="275"/>
      <c r="N8963" s="275"/>
    </row>
    <row r="8964" spans="13:14" x14ac:dyDescent="0.2">
      <c r="M8964" s="275"/>
      <c r="N8964" s="275"/>
    </row>
    <row r="8965" spans="13:14" x14ac:dyDescent="0.2">
      <c r="M8965" s="275"/>
      <c r="N8965" s="275"/>
    </row>
    <row r="8966" spans="13:14" x14ac:dyDescent="0.2">
      <c r="M8966" s="275"/>
      <c r="N8966" s="275"/>
    </row>
    <row r="8967" spans="13:14" x14ac:dyDescent="0.2">
      <c r="M8967" s="275"/>
      <c r="N8967" s="275"/>
    </row>
    <row r="8968" spans="13:14" x14ac:dyDescent="0.2">
      <c r="M8968" s="275"/>
      <c r="N8968" s="275"/>
    </row>
    <row r="8969" spans="13:14" x14ac:dyDescent="0.2">
      <c r="M8969" s="275"/>
      <c r="N8969" s="275"/>
    </row>
    <row r="8970" spans="13:14" x14ac:dyDescent="0.2">
      <c r="M8970" s="275"/>
      <c r="N8970" s="275"/>
    </row>
    <row r="8971" spans="13:14" x14ac:dyDescent="0.2">
      <c r="M8971" s="275"/>
      <c r="N8971" s="275"/>
    </row>
    <row r="8972" spans="13:14" x14ac:dyDescent="0.2">
      <c r="M8972" s="275"/>
      <c r="N8972" s="275"/>
    </row>
    <row r="8973" spans="13:14" x14ac:dyDescent="0.2">
      <c r="M8973" s="275"/>
      <c r="N8973" s="275"/>
    </row>
    <row r="8974" spans="13:14" x14ac:dyDescent="0.2">
      <c r="M8974" s="275"/>
      <c r="N8974" s="275"/>
    </row>
    <row r="8975" spans="13:14" x14ac:dyDescent="0.2">
      <c r="M8975" s="275"/>
      <c r="N8975" s="275"/>
    </row>
    <row r="8976" spans="13:14" x14ac:dyDescent="0.2">
      <c r="M8976" s="275"/>
      <c r="N8976" s="275"/>
    </row>
    <row r="8977" spans="13:14" x14ac:dyDescent="0.2">
      <c r="M8977" s="275"/>
      <c r="N8977" s="275"/>
    </row>
    <row r="8978" spans="13:14" x14ac:dyDescent="0.2">
      <c r="M8978" s="275"/>
      <c r="N8978" s="275"/>
    </row>
    <row r="8979" spans="13:14" x14ac:dyDescent="0.2">
      <c r="M8979" s="275"/>
      <c r="N8979" s="275"/>
    </row>
    <row r="8980" spans="13:14" x14ac:dyDescent="0.2">
      <c r="M8980" s="275"/>
      <c r="N8980" s="275"/>
    </row>
    <row r="8981" spans="13:14" x14ac:dyDescent="0.2">
      <c r="M8981" s="275"/>
      <c r="N8981" s="275"/>
    </row>
    <row r="8982" spans="13:14" x14ac:dyDescent="0.2">
      <c r="M8982" s="275"/>
      <c r="N8982" s="275"/>
    </row>
    <row r="8983" spans="13:14" x14ac:dyDescent="0.2">
      <c r="M8983" s="275"/>
      <c r="N8983" s="275"/>
    </row>
    <row r="8984" spans="13:14" x14ac:dyDescent="0.2">
      <c r="M8984" s="275"/>
      <c r="N8984" s="275"/>
    </row>
    <row r="8985" spans="13:14" x14ac:dyDescent="0.2">
      <c r="M8985" s="275"/>
      <c r="N8985" s="275"/>
    </row>
    <row r="8986" spans="13:14" x14ac:dyDescent="0.2">
      <c r="M8986" s="275"/>
      <c r="N8986" s="275"/>
    </row>
    <row r="8987" spans="13:14" x14ac:dyDescent="0.2">
      <c r="M8987" s="275"/>
      <c r="N8987" s="275"/>
    </row>
    <row r="8988" spans="13:14" x14ac:dyDescent="0.2">
      <c r="M8988" s="275"/>
      <c r="N8988" s="275"/>
    </row>
    <row r="8989" spans="13:14" x14ac:dyDescent="0.2">
      <c r="M8989" s="275"/>
      <c r="N8989" s="275"/>
    </row>
    <row r="8990" spans="13:14" x14ac:dyDescent="0.2">
      <c r="M8990" s="275"/>
      <c r="N8990" s="275"/>
    </row>
    <row r="8991" spans="13:14" x14ac:dyDescent="0.2">
      <c r="M8991" s="275"/>
      <c r="N8991" s="275"/>
    </row>
    <row r="8992" spans="13:14" x14ac:dyDescent="0.2">
      <c r="M8992" s="275"/>
      <c r="N8992" s="275"/>
    </row>
    <row r="8993" spans="13:14" x14ac:dyDescent="0.2">
      <c r="M8993" s="275"/>
      <c r="N8993" s="275"/>
    </row>
    <row r="8994" spans="13:14" x14ac:dyDescent="0.2">
      <c r="M8994" s="275"/>
      <c r="N8994" s="275"/>
    </row>
    <row r="8995" spans="13:14" x14ac:dyDescent="0.2">
      <c r="M8995" s="275"/>
      <c r="N8995" s="275"/>
    </row>
    <row r="8996" spans="13:14" x14ac:dyDescent="0.2">
      <c r="M8996" s="275"/>
      <c r="N8996" s="275"/>
    </row>
    <row r="8997" spans="13:14" x14ac:dyDescent="0.2">
      <c r="M8997" s="275"/>
      <c r="N8997" s="275"/>
    </row>
    <row r="8998" spans="13:14" x14ac:dyDescent="0.2">
      <c r="M8998" s="275"/>
      <c r="N8998" s="275"/>
    </row>
    <row r="8999" spans="13:14" x14ac:dyDescent="0.2">
      <c r="M8999" s="275"/>
      <c r="N8999" s="275"/>
    </row>
    <row r="9000" spans="13:14" x14ac:dyDescent="0.2">
      <c r="M9000" s="275"/>
      <c r="N9000" s="275"/>
    </row>
    <row r="9001" spans="13:14" x14ac:dyDescent="0.2">
      <c r="M9001" s="275"/>
      <c r="N9001" s="275"/>
    </row>
    <row r="9002" spans="13:14" x14ac:dyDescent="0.2">
      <c r="M9002" s="275"/>
      <c r="N9002" s="275"/>
    </row>
    <row r="9003" spans="13:14" x14ac:dyDescent="0.2">
      <c r="M9003" s="275"/>
      <c r="N9003" s="275"/>
    </row>
    <row r="9004" spans="13:14" x14ac:dyDescent="0.2">
      <c r="M9004" s="275"/>
      <c r="N9004" s="275"/>
    </row>
    <row r="9005" spans="13:14" x14ac:dyDescent="0.2">
      <c r="M9005" s="275"/>
      <c r="N9005" s="275"/>
    </row>
    <row r="9006" spans="13:14" x14ac:dyDescent="0.2">
      <c r="M9006" s="275"/>
      <c r="N9006" s="275"/>
    </row>
    <row r="9007" spans="13:14" x14ac:dyDescent="0.2">
      <c r="M9007" s="275"/>
      <c r="N9007" s="275"/>
    </row>
    <row r="9008" spans="13:14" x14ac:dyDescent="0.2">
      <c r="M9008" s="275"/>
      <c r="N9008" s="275"/>
    </row>
    <row r="9009" spans="13:14" x14ac:dyDescent="0.2">
      <c r="M9009" s="275"/>
      <c r="N9009" s="275"/>
    </row>
    <row r="9010" spans="13:14" x14ac:dyDescent="0.2">
      <c r="M9010" s="275"/>
      <c r="N9010" s="275"/>
    </row>
    <row r="9011" spans="13:14" x14ac:dyDescent="0.2">
      <c r="M9011" s="275"/>
      <c r="N9011" s="275"/>
    </row>
    <row r="9012" spans="13:14" x14ac:dyDescent="0.2">
      <c r="M9012" s="275"/>
      <c r="N9012" s="275"/>
    </row>
    <row r="9013" spans="13:14" x14ac:dyDescent="0.2">
      <c r="M9013" s="275"/>
      <c r="N9013" s="275"/>
    </row>
    <row r="9014" spans="13:14" x14ac:dyDescent="0.2">
      <c r="M9014" s="275"/>
      <c r="N9014" s="275"/>
    </row>
    <row r="9015" spans="13:14" x14ac:dyDescent="0.2">
      <c r="M9015" s="275"/>
      <c r="N9015" s="275"/>
    </row>
    <row r="9016" spans="13:14" x14ac:dyDescent="0.2">
      <c r="M9016" s="275"/>
      <c r="N9016" s="275"/>
    </row>
    <row r="9017" spans="13:14" x14ac:dyDescent="0.2">
      <c r="M9017" s="275"/>
      <c r="N9017" s="275"/>
    </row>
    <row r="9018" spans="13:14" x14ac:dyDescent="0.2">
      <c r="M9018" s="275"/>
      <c r="N9018" s="275"/>
    </row>
    <row r="9019" spans="13:14" x14ac:dyDescent="0.2">
      <c r="M9019" s="275"/>
      <c r="N9019" s="275"/>
    </row>
    <row r="9020" spans="13:14" x14ac:dyDescent="0.2">
      <c r="M9020" s="275"/>
      <c r="N9020" s="275"/>
    </row>
    <row r="9021" spans="13:14" x14ac:dyDescent="0.2">
      <c r="M9021" s="275"/>
      <c r="N9021" s="275"/>
    </row>
    <row r="9022" spans="13:14" x14ac:dyDescent="0.2">
      <c r="M9022" s="275"/>
      <c r="N9022" s="275"/>
    </row>
    <row r="9023" spans="13:14" x14ac:dyDescent="0.2">
      <c r="M9023" s="275"/>
      <c r="N9023" s="275"/>
    </row>
    <row r="9024" spans="13:14" x14ac:dyDescent="0.2">
      <c r="M9024" s="275"/>
      <c r="N9024" s="275"/>
    </row>
    <row r="9025" spans="13:14" x14ac:dyDescent="0.2">
      <c r="M9025" s="275"/>
      <c r="N9025" s="275"/>
    </row>
    <row r="9026" spans="13:14" x14ac:dyDescent="0.2">
      <c r="M9026" s="275"/>
      <c r="N9026" s="275"/>
    </row>
    <row r="9027" spans="13:14" x14ac:dyDescent="0.2">
      <c r="M9027" s="275"/>
      <c r="N9027" s="275"/>
    </row>
    <row r="9028" spans="13:14" x14ac:dyDescent="0.2">
      <c r="M9028" s="275"/>
      <c r="N9028" s="275"/>
    </row>
    <row r="9029" spans="13:14" x14ac:dyDescent="0.2">
      <c r="M9029" s="275"/>
      <c r="N9029" s="275"/>
    </row>
    <row r="9030" spans="13:14" x14ac:dyDescent="0.2">
      <c r="M9030" s="275"/>
      <c r="N9030" s="275"/>
    </row>
    <row r="9031" spans="13:14" x14ac:dyDescent="0.2">
      <c r="M9031" s="275"/>
      <c r="N9031" s="275"/>
    </row>
    <row r="9032" spans="13:14" x14ac:dyDescent="0.2">
      <c r="M9032" s="275"/>
      <c r="N9032" s="275"/>
    </row>
    <row r="9033" spans="13:14" x14ac:dyDescent="0.2">
      <c r="M9033" s="275"/>
      <c r="N9033" s="275"/>
    </row>
    <row r="9034" spans="13:14" x14ac:dyDescent="0.2">
      <c r="M9034" s="275"/>
      <c r="N9034" s="275"/>
    </row>
    <row r="9035" spans="13:14" x14ac:dyDescent="0.2">
      <c r="M9035" s="275"/>
      <c r="N9035" s="275"/>
    </row>
    <row r="9036" spans="13:14" x14ac:dyDescent="0.2">
      <c r="M9036" s="275"/>
      <c r="N9036" s="275"/>
    </row>
    <row r="9037" spans="13:14" x14ac:dyDescent="0.2">
      <c r="M9037" s="275"/>
      <c r="N9037" s="275"/>
    </row>
    <row r="9038" spans="13:14" x14ac:dyDescent="0.2">
      <c r="M9038" s="275"/>
      <c r="N9038" s="275"/>
    </row>
    <row r="9039" spans="13:14" x14ac:dyDescent="0.2">
      <c r="M9039" s="275"/>
      <c r="N9039" s="275"/>
    </row>
    <row r="9040" spans="13:14" x14ac:dyDescent="0.2">
      <c r="M9040" s="275"/>
      <c r="N9040" s="275"/>
    </row>
    <row r="9041" spans="13:14" x14ac:dyDescent="0.2">
      <c r="M9041" s="275"/>
      <c r="N9041" s="275"/>
    </row>
    <row r="9042" spans="13:14" x14ac:dyDescent="0.2">
      <c r="M9042" s="275"/>
      <c r="N9042" s="275"/>
    </row>
    <row r="9043" spans="13:14" x14ac:dyDescent="0.2">
      <c r="M9043" s="275"/>
      <c r="N9043" s="275"/>
    </row>
    <row r="9044" spans="13:14" x14ac:dyDescent="0.2">
      <c r="M9044" s="275"/>
      <c r="N9044" s="275"/>
    </row>
    <row r="9045" spans="13:14" x14ac:dyDescent="0.2">
      <c r="M9045" s="275"/>
      <c r="N9045" s="275"/>
    </row>
    <row r="9046" spans="13:14" x14ac:dyDescent="0.2">
      <c r="M9046" s="275"/>
      <c r="N9046" s="275"/>
    </row>
    <row r="9047" spans="13:14" x14ac:dyDescent="0.2">
      <c r="M9047" s="275"/>
      <c r="N9047" s="275"/>
    </row>
    <row r="9048" spans="13:14" x14ac:dyDescent="0.2">
      <c r="M9048" s="275"/>
      <c r="N9048" s="275"/>
    </row>
    <row r="9049" spans="13:14" x14ac:dyDescent="0.2">
      <c r="M9049" s="275"/>
      <c r="N9049" s="275"/>
    </row>
    <row r="9050" spans="13:14" x14ac:dyDescent="0.2">
      <c r="M9050" s="275"/>
      <c r="N9050" s="275"/>
    </row>
    <row r="9051" spans="13:14" x14ac:dyDescent="0.2">
      <c r="M9051" s="275"/>
      <c r="N9051" s="275"/>
    </row>
    <row r="9052" spans="13:14" x14ac:dyDescent="0.2">
      <c r="M9052" s="275"/>
      <c r="N9052" s="275"/>
    </row>
    <row r="9053" spans="13:14" x14ac:dyDescent="0.2">
      <c r="M9053" s="275"/>
      <c r="N9053" s="275"/>
    </row>
    <row r="9054" spans="13:14" x14ac:dyDescent="0.2">
      <c r="M9054" s="275"/>
      <c r="N9054" s="275"/>
    </row>
    <row r="9055" spans="13:14" x14ac:dyDescent="0.2">
      <c r="M9055" s="275"/>
      <c r="N9055" s="275"/>
    </row>
    <row r="9056" spans="13:14" x14ac:dyDescent="0.2">
      <c r="M9056" s="275"/>
      <c r="N9056" s="275"/>
    </row>
    <row r="9057" spans="13:14" x14ac:dyDescent="0.2">
      <c r="M9057" s="275"/>
      <c r="N9057" s="275"/>
    </row>
    <row r="9058" spans="13:14" x14ac:dyDescent="0.2">
      <c r="M9058" s="275"/>
      <c r="N9058" s="275"/>
    </row>
    <row r="9059" spans="13:14" x14ac:dyDescent="0.2">
      <c r="M9059" s="275"/>
      <c r="N9059" s="275"/>
    </row>
    <row r="9060" spans="13:14" x14ac:dyDescent="0.2">
      <c r="M9060" s="275"/>
      <c r="N9060" s="275"/>
    </row>
    <row r="9061" spans="13:14" x14ac:dyDescent="0.2">
      <c r="M9061" s="275"/>
      <c r="N9061" s="275"/>
    </row>
    <row r="9062" spans="13:14" x14ac:dyDescent="0.2">
      <c r="M9062" s="275"/>
      <c r="N9062" s="275"/>
    </row>
    <row r="9063" spans="13:14" x14ac:dyDescent="0.2">
      <c r="M9063" s="275"/>
      <c r="N9063" s="275"/>
    </row>
    <row r="9064" spans="13:14" x14ac:dyDescent="0.2">
      <c r="M9064" s="275"/>
      <c r="N9064" s="275"/>
    </row>
    <row r="9065" spans="13:14" x14ac:dyDescent="0.2">
      <c r="M9065" s="275"/>
      <c r="N9065" s="275"/>
    </row>
    <row r="9066" spans="13:14" x14ac:dyDescent="0.2">
      <c r="M9066" s="275"/>
      <c r="N9066" s="275"/>
    </row>
    <row r="9067" spans="13:14" x14ac:dyDescent="0.2">
      <c r="M9067" s="275"/>
      <c r="N9067" s="275"/>
    </row>
    <row r="9068" spans="13:14" x14ac:dyDescent="0.2">
      <c r="M9068" s="275"/>
      <c r="N9068" s="275"/>
    </row>
    <row r="9069" spans="13:14" x14ac:dyDescent="0.2">
      <c r="M9069" s="275"/>
      <c r="N9069" s="275"/>
    </row>
    <row r="9070" spans="13:14" x14ac:dyDescent="0.2">
      <c r="M9070" s="275"/>
      <c r="N9070" s="275"/>
    </row>
    <row r="9071" spans="13:14" x14ac:dyDescent="0.2">
      <c r="M9071" s="275"/>
      <c r="N9071" s="275"/>
    </row>
    <row r="9072" spans="13:14" x14ac:dyDescent="0.2">
      <c r="M9072" s="275"/>
      <c r="N9072" s="275"/>
    </row>
    <row r="9073" spans="13:14" x14ac:dyDescent="0.2">
      <c r="M9073" s="275"/>
      <c r="N9073" s="275"/>
    </row>
    <row r="9074" spans="13:14" x14ac:dyDescent="0.2">
      <c r="M9074" s="275"/>
      <c r="N9074" s="275"/>
    </row>
    <row r="9075" spans="13:14" x14ac:dyDescent="0.2">
      <c r="M9075" s="275"/>
      <c r="N9075" s="275"/>
    </row>
    <row r="9076" spans="13:14" x14ac:dyDescent="0.2">
      <c r="M9076" s="275"/>
      <c r="N9076" s="275"/>
    </row>
    <row r="9077" spans="13:14" x14ac:dyDescent="0.2">
      <c r="M9077" s="275"/>
      <c r="N9077" s="275"/>
    </row>
    <row r="9078" spans="13:14" x14ac:dyDescent="0.2">
      <c r="M9078" s="275"/>
      <c r="N9078" s="275"/>
    </row>
    <row r="9079" spans="13:14" x14ac:dyDescent="0.2">
      <c r="M9079" s="275"/>
      <c r="N9079" s="275"/>
    </row>
    <row r="9080" spans="13:14" x14ac:dyDescent="0.2">
      <c r="M9080" s="275"/>
      <c r="N9080" s="275"/>
    </row>
    <row r="9081" spans="13:14" x14ac:dyDescent="0.2">
      <c r="M9081" s="275"/>
      <c r="N9081" s="275"/>
    </row>
    <row r="9082" spans="13:14" x14ac:dyDescent="0.2">
      <c r="M9082" s="275"/>
      <c r="N9082" s="275"/>
    </row>
    <row r="9083" spans="13:14" x14ac:dyDescent="0.2">
      <c r="M9083" s="275"/>
      <c r="N9083" s="275"/>
    </row>
    <row r="9084" spans="13:14" x14ac:dyDescent="0.2">
      <c r="M9084" s="275"/>
      <c r="N9084" s="275"/>
    </row>
    <row r="9085" spans="13:14" x14ac:dyDescent="0.2">
      <c r="M9085" s="275"/>
      <c r="N9085" s="275"/>
    </row>
    <row r="9086" spans="13:14" x14ac:dyDescent="0.2">
      <c r="M9086" s="275"/>
      <c r="N9086" s="275"/>
    </row>
    <row r="9087" spans="13:14" x14ac:dyDescent="0.2">
      <c r="M9087" s="275"/>
      <c r="N9087" s="275"/>
    </row>
    <row r="9088" spans="13:14" x14ac:dyDescent="0.2">
      <c r="M9088" s="275"/>
      <c r="N9088" s="275"/>
    </row>
    <row r="9089" spans="13:14" x14ac:dyDescent="0.2">
      <c r="M9089" s="275"/>
      <c r="N9089" s="275"/>
    </row>
    <row r="9090" spans="13:14" x14ac:dyDescent="0.2">
      <c r="M9090" s="275"/>
      <c r="N9090" s="275"/>
    </row>
    <row r="9091" spans="13:14" x14ac:dyDescent="0.2">
      <c r="M9091" s="275"/>
      <c r="N9091" s="275"/>
    </row>
    <row r="9092" spans="13:14" x14ac:dyDescent="0.2">
      <c r="M9092" s="275"/>
      <c r="N9092" s="275"/>
    </row>
    <row r="9093" spans="13:14" x14ac:dyDescent="0.2">
      <c r="M9093" s="275"/>
      <c r="N9093" s="275"/>
    </row>
    <row r="9094" spans="13:14" x14ac:dyDescent="0.2">
      <c r="M9094" s="275"/>
      <c r="N9094" s="275"/>
    </row>
    <row r="9095" spans="13:14" x14ac:dyDescent="0.2">
      <c r="M9095" s="275"/>
      <c r="N9095" s="275"/>
    </row>
    <row r="9096" spans="13:14" x14ac:dyDescent="0.2">
      <c r="M9096" s="275"/>
      <c r="N9096" s="275"/>
    </row>
    <row r="9097" spans="13:14" x14ac:dyDescent="0.2">
      <c r="M9097" s="275"/>
      <c r="N9097" s="275"/>
    </row>
    <row r="9098" spans="13:14" x14ac:dyDescent="0.2">
      <c r="M9098" s="275"/>
      <c r="N9098" s="275"/>
    </row>
    <row r="9099" spans="13:14" x14ac:dyDescent="0.2">
      <c r="M9099" s="275"/>
      <c r="N9099" s="275"/>
    </row>
    <row r="9100" spans="13:14" x14ac:dyDescent="0.2">
      <c r="M9100" s="275"/>
      <c r="N9100" s="275"/>
    </row>
    <row r="9101" spans="13:14" x14ac:dyDescent="0.2">
      <c r="M9101" s="275"/>
      <c r="N9101" s="275"/>
    </row>
    <row r="9102" spans="13:14" x14ac:dyDescent="0.2">
      <c r="M9102" s="275"/>
      <c r="N9102" s="275"/>
    </row>
    <row r="9103" spans="13:14" x14ac:dyDescent="0.2">
      <c r="M9103" s="275"/>
      <c r="N9103" s="275"/>
    </row>
    <row r="9104" spans="13:14" x14ac:dyDescent="0.2">
      <c r="M9104" s="275"/>
      <c r="N9104" s="275"/>
    </row>
    <row r="9105" spans="13:14" x14ac:dyDescent="0.2">
      <c r="M9105" s="275"/>
      <c r="N9105" s="275"/>
    </row>
    <row r="9106" spans="13:14" x14ac:dyDescent="0.2">
      <c r="M9106" s="275"/>
      <c r="N9106" s="275"/>
    </row>
    <row r="9107" spans="13:14" x14ac:dyDescent="0.2">
      <c r="M9107" s="275"/>
      <c r="N9107" s="275"/>
    </row>
    <row r="9108" spans="13:14" x14ac:dyDescent="0.2">
      <c r="M9108" s="275"/>
      <c r="N9108" s="275"/>
    </row>
    <row r="9109" spans="13:14" x14ac:dyDescent="0.2">
      <c r="M9109" s="275"/>
      <c r="N9109" s="275"/>
    </row>
    <row r="9110" spans="13:14" x14ac:dyDescent="0.2">
      <c r="M9110" s="275"/>
      <c r="N9110" s="275"/>
    </row>
    <row r="9111" spans="13:14" x14ac:dyDescent="0.2">
      <c r="M9111" s="275"/>
      <c r="N9111" s="275"/>
    </row>
    <row r="9112" spans="13:14" x14ac:dyDescent="0.2">
      <c r="M9112" s="275"/>
      <c r="N9112" s="275"/>
    </row>
    <row r="9113" spans="13:14" x14ac:dyDescent="0.2">
      <c r="M9113" s="275"/>
      <c r="N9113" s="275"/>
    </row>
    <row r="9114" spans="13:14" x14ac:dyDescent="0.2">
      <c r="M9114" s="275"/>
      <c r="N9114" s="275"/>
    </row>
    <row r="9115" spans="13:14" x14ac:dyDescent="0.2">
      <c r="M9115" s="275"/>
      <c r="N9115" s="275"/>
    </row>
    <row r="9116" spans="13:14" x14ac:dyDescent="0.2">
      <c r="M9116" s="275"/>
      <c r="N9116" s="275"/>
    </row>
    <row r="9117" spans="13:14" x14ac:dyDescent="0.2">
      <c r="M9117" s="275"/>
      <c r="N9117" s="275"/>
    </row>
    <row r="9118" spans="13:14" x14ac:dyDescent="0.2">
      <c r="M9118" s="275"/>
      <c r="N9118" s="275"/>
    </row>
    <row r="9119" spans="13:14" x14ac:dyDescent="0.2">
      <c r="M9119" s="275"/>
      <c r="N9119" s="275"/>
    </row>
    <row r="9120" spans="13:14" x14ac:dyDescent="0.2">
      <c r="M9120" s="275"/>
      <c r="N9120" s="275"/>
    </row>
    <row r="9121" spans="13:14" x14ac:dyDescent="0.2">
      <c r="M9121" s="275"/>
      <c r="N9121" s="275"/>
    </row>
    <row r="9122" spans="13:14" x14ac:dyDescent="0.2">
      <c r="M9122" s="275"/>
      <c r="N9122" s="275"/>
    </row>
    <row r="9123" spans="13:14" x14ac:dyDescent="0.2">
      <c r="M9123" s="275"/>
      <c r="N9123" s="275"/>
    </row>
    <row r="9124" spans="13:14" x14ac:dyDescent="0.2">
      <c r="M9124" s="275"/>
      <c r="N9124" s="275"/>
    </row>
    <row r="9125" spans="13:14" x14ac:dyDescent="0.2">
      <c r="M9125" s="275"/>
      <c r="N9125" s="275"/>
    </row>
    <row r="9126" spans="13:14" x14ac:dyDescent="0.2">
      <c r="M9126" s="275"/>
      <c r="N9126" s="275"/>
    </row>
    <row r="9127" spans="13:14" x14ac:dyDescent="0.2">
      <c r="M9127" s="275"/>
      <c r="N9127" s="275"/>
    </row>
    <row r="9128" spans="13:14" x14ac:dyDescent="0.2">
      <c r="M9128" s="275"/>
      <c r="N9128" s="275"/>
    </row>
    <row r="9129" spans="13:14" x14ac:dyDescent="0.2">
      <c r="M9129" s="275"/>
      <c r="N9129" s="275"/>
    </row>
    <row r="9130" spans="13:14" x14ac:dyDescent="0.2">
      <c r="M9130" s="275"/>
      <c r="N9130" s="275"/>
    </row>
    <row r="9131" spans="13:14" x14ac:dyDescent="0.2">
      <c r="M9131" s="275"/>
      <c r="N9131" s="275"/>
    </row>
    <row r="9132" spans="13:14" x14ac:dyDescent="0.2">
      <c r="M9132" s="275"/>
      <c r="N9132" s="275"/>
    </row>
    <row r="9133" spans="13:14" x14ac:dyDescent="0.2">
      <c r="M9133" s="275"/>
      <c r="N9133" s="275"/>
    </row>
    <row r="9134" spans="13:14" x14ac:dyDescent="0.2">
      <c r="M9134" s="275"/>
      <c r="N9134" s="275"/>
    </row>
    <row r="9135" spans="13:14" x14ac:dyDescent="0.2">
      <c r="M9135" s="275"/>
      <c r="N9135" s="275"/>
    </row>
    <row r="9136" spans="13:14" x14ac:dyDescent="0.2">
      <c r="M9136" s="275"/>
      <c r="N9136" s="275"/>
    </row>
    <row r="9137" spans="13:14" x14ac:dyDescent="0.2">
      <c r="M9137" s="275"/>
      <c r="N9137" s="275"/>
    </row>
    <row r="9138" spans="13:14" x14ac:dyDescent="0.2">
      <c r="M9138" s="275"/>
      <c r="N9138" s="275"/>
    </row>
    <row r="9139" spans="13:14" x14ac:dyDescent="0.2">
      <c r="M9139" s="275"/>
      <c r="N9139" s="275"/>
    </row>
    <row r="9140" spans="13:14" x14ac:dyDescent="0.2">
      <c r="M9140" s="275"/>
      <c r="N9140" s="275"/>
    </row>
    <row r="9141" spans="13:14" x14ac:dyDescent="0.2">
      <c r="M9141" s="275"/>
      <c r="N9141" s="275"/>
    </row>
    <row r="9142" spans="13:14" x14ac:dyDescent="0.2">
      <c r="M9142" s="275"/>
      <c r="N9142" s="275"/>
    </row>
    <row r="9143" spans="13:14" x14ac:dyDescent="0.2">
      <c r="M9143" s="275"/>
      <c r="N9143" s="275"/>
    </row>
    <row r="9144" spans="13:14" x14ac:dyDescent="0.2">
      <c r="M9144" s="275"/>
      <c r="N9144" s="275"/>
    </row>
    <row r="9145" spans="13:14" x14ac:dyDescent="0.2">
      <c r="M9145" s="275"/>
      <c r="N9145" s="275"/>
    </row>
    <row r="9146" spans="13:14" x14ac:dyDescent="0.2">
      <c r="M9146" s="275"/>
      <c r="N9146" s="275"/>
    </row>
    <row r="9147" spans="13:14" x14ac:dyDescent="0.2">
      <c r="M9147" s="275"/>
      <c r="N9147" s="275"/>
    </row>
    <row r="9148" spans="13:14" x14ac:dyDescent="0.2">
      <c r="M9148" s="275"/>
      <c r="N9148" s="275"/>
    </row>
    <row r="9149" spans="13:14" x14ac:dyDescent="0.2">
      <c r="M9149" s="275"/>
      <c r="N9149" s="275"/>
    </row>
    <row r="9150" spans="13:14" x14ac:dyDescent="0.2">
      <c r="M9150" s="275"/>
      <c r="N9150" s="275"/>
    </row>
    <row r="9151" spans="13:14" x14ac:dyDescent="0.2">
      <c r="M9151" s="275"/>
      <c r="N9151" s="275"/>
    </row>
    <row r="9152" spans="13:14" x14ac:dyDescent="0.2">
      <c r="M9152" s="275"/>
      <c r="N9152" s="275"/>
    </row>
    <row r="9153" spans="13:14" x14ac:dyDescent="0.2">
      <c r="M9153" s="275"/>
      <c r="N9153" s="275"/>
    </row>
    <row r="9154" spans="13:14" x14ac:dyDescent="0.2">
      <c r="M9154" s="275"/>
      <c r="N9154" s="275"/>
    </row>
    <row r="9155" spans="13:14" x14ac:dyDescent="0.2">
      <c r="M9155" s="275"/>
      <c r="N9155" s="275"/>
    </row>
    <row r="9156" spans="13:14" x14ac:dyDescent="0.2">
      <c r="M9156" s="275"/>
      <c r="N9156" s="275"/>
    </row>
    <row r="9157" spans="13:14" x14ac:dyDescent="0.2">
      <c r="M9157" s="275"/>
      <c r="N9157" s="275"/>
    </row>
    <row r="9158" spans="13:14" x14ac:dyDescent="0.2">
      <c r="M9158" s="275"/>
      <c r="N9158" s="275"/>
    </row>
    <row r="9159" spans="13:14" x14ac:dyDescent="0.2">
      <c r="M9159" s="275"/>
      <c r="N9159" s="275"/>
    </row>
    <row r="9160" spans="13:14" x14ac:dyDescent="0.2">
      <c r="M9160" s="275"/>
      <c r="N9160" s="275"/>
    </row>
    <row r="9161" spans="13:14" x14ac:dyDescent="0.2">
      <c r="M9161" s="275"/>
      <c r="N9161" s="275"/>
    </row>
    <row r="9162" spans="13:14" x14ac:dyDescent="0.2">
      <c r="M9162" s="275"/>
      <c r="N9162" s="275"/>
    </row>
    <row r="9163" spans="13:14" x14ac:dyDescent="0.2">
      <c r="M9163" s="275"/>
      <c r="N9163" s="275"/>
    </row>
    <row r="9164" spans="13:14" x14ac:dyDescent="0.2">
      <c r="M9164" s="275"/>
      <c r="N9164" s="275"/>
    </row>
    <row r="9165" spans="13:14" x14ac:dyDescent="0.2">
      <c r="M9165" s="275"/>
      <c r="N9165" s="275"/>
    </row>
    <row r="9166" spans="13:14" x14ac:dyDescent="0.2">
      <c r="M9166" s="275"/>
      <c r="N9166" s="275"/>
    </row>
    <row r="9167" spans="13:14" x14ac:dyDescent="0.2">
      <c r="M9167" s="275"/>
      <c r="N9167" s="275"/>
    </row>
    <row r="9168" spans="13:14" x14ac:dyDescent="0.2">
      <c r="M9168" s="275"/>
      <c r="N9168" s="275"/>
    </row>
    <row r="9169" spans="13:14" x14ac:dyDescent="0.2">
      <c r="M9169" s="275"/>
      <c r="N9169" s="275"/>
    </row>
    <row r="9170" spans="13:14" x14ac:dyDescent="0.2">
      <c r="M9170" s="275"/>
      <c r="N9170" s="275"/>
    </row>
    <row r="9171" spans="13:14" x14ac:dyDescent="0.2">
      <c r="M9171" s="275"/>
      <c r="N9171" s="275"/>
    </row>
    <row r="9172" spans="13:14" x14ac:dyDescent="0.2">
      <c r="M9172" s="275"/>
      <c r="N9172" s="275"/>
    </row>
    <row r="9173" spans="13:14" x14ac:dyDescent="0.2">
      <c r="M9173" s="275"/>
      <c r="N9173" s="275"/>
    </row>
    <row r="9174" spans="13:14" x14ac:dyDescent="0.2">
      <c r="M9174" s="275"/>
      <c r="N9174" s="275"/>
    </row>
    <row r="9175" spans="13:14" x14ac:dyDescent="0.2">
      <c r="M9175" s="275"/>
      <c r="N9175" s="275"/>
    </row>
    <row r="9176" spans="13:14" x14ac:dyDescent="0.2">
      <c r="M9176" s="275"/>
      <c r="N9176" s="275"/>
    </row>
    <row r="9177" spans="13:14" x14ac:dyDescent="0.2">
      <c r="M9177" s="275"/>
      <c r="N9177" s="275"/>
    </row>
    <row r="9178" spans="13:14" x14ac:dyDescent="0.2">
      <c r="M9178" s="275"/>
      <c r="N9178" s="275"/>
    </row>
    <row r="9179" spans="13:14" x14ac:dyDescent="0.2">
      <c r="M9179" s="275"/>
      <c r="N9179" s="275"/>
    </row>
    <row r="9180" spans="13:14" x14ac:dyDescent="0.2">
      <c r="M9180" s="275"/>
      <c r="N9180" s="275"/>
    </row>
    <row r="9181" spans="13:14" x14ac:dyDescent="0.2">
      <c r="M9181" s="275"/>
      <c r="N9181" s="275"/>
    </row>
    <row r="9182" spans="13:14" x14ac:dyDescent="0.2">
      <c r="M9182" s="275"/>
      <c r="N9182" s="275"/>
    </row>
    <row r="9183" spans="13:14" x14ac:dyDescent="0.2">
      <c r="M9183" s="275"/>
      <c r="N9183" s="275"/>
    </row>
    <row r="9184" spans="13:14" x14ac:dyDescent="0.2">
      <c r="M9184" s="275"/>
      <c r="N9184" s="275"/>
    </row>
    <row r="9185" spans="13:14" x14ac:dyDescent="0.2">
      <c r="M9185" s="275"/>
      <c r="N9185" s="275"/>
    </row>
    <row r="9186" spans="13:14" x14ac:dyDescent="0.2">
      <c r="M9186" s="275"/>
      <c r="N9186" s="275"/>
    </row>
    <row r="9187" spans="13:14" x14ac:dyDescent="0.2">
      <c r="M9187" s="275"/>
      <c r="N9187" s="275"/>
    </row>
    <row r="9188" spans="13:14" x14ac:dyDescent="0.2">
      <c r="M9188" s="275"/>
      <c r="N9188" s="275"/>
    </row>
    <row r="9189" spans="13:14" x14ac:dyDescent="0.2">
      <c r="M9189" s="275"/>
      <c r="N9189" s="275"/>
    </row>
    <row r="9190" spans="13:14" x14ac:dyDescent="0.2">
      <c r="M9190" s="275"/>
      <c r="N9190" s="275"/>
    </row>
    <row r="9191" spans="13:14" x14ac:dyDescent="0.2">
      <c r="M9191" s="275"/>
      <c r="N9191" s="275"/>
    </row>
    <row r="9192" spans="13:14" x14ac:dyDescent="0.2">
      <c r="M9192" s="275"/>
      <c r="N9192" s="275"/>
    </row>
    <row r="9193" spans="13:14" x14ac:dyDescent="0.2">
      <c r="M9193" s="275"/>
      <c r="N9193" s="275"/>
    </row>
    <row r="9194" spans="13:14" x14ac:dyDescent="0.2">
      <c r="M9194" s="275"/>
      <c r="N9194" s="275"/>
    </row>
    <row r="9195" spans="13:14" x14ac:dyDescent="0.2">
      <c r="M9195" s="275"/>
      <c r="N9195" s="275"/>
    </row>
    <row r="9196" spans="13:14" x14ac:dyDescent="0.2">
      <c r="M9196" s="275"/>
      <c r="N9196" s="275"/>
    </row>
    <row r="9197" spans="13:14" x14ac:dyDescent="0.2">
      <c r="M9197" s="275"/>
      <c r="N9197" s="275"/>
    </row>
    <row r="9198" spans="13:14" x14ac:dyDescent="0.2">
      <c r="M9198" s="275"/>
      <c r="N9198" s="275"/>
    </row>
    <row r="9199" spans="13:14" x14ac:dyDescent="0.2">
      <c r="M9199" s="275"/>
      <c r="N9199" s="275"/>
    </row>
    <row r="9200" spans="13:14" x14ac:dyDescent="0.2">
      <c r="M9200" s="275"/>
      <c r="N9200" s="275"/>
    </row>
    <row r="9201" spans="13:14" x14ac:dyDescent="0.2">
      <c r="M9201" s="275"/>
      <c r="N9201" s="275"/>
    </row>
    <row r="9202" spans="13:14" x14ac:dyDescent="0.2">
      <c r="M9202" s="275"/>
      <c r="N9202" s="275"/>
    </row>
    <row r="9203" spans="13:14" x14ac:dyDescent="0.2">
      <c r="M9203" s="275"/>
      <c r="N9203" s="275"/>
    </row>
    <row r="9204" spans="13:14" x14ac:dyDescent="0.2">
      <c r="M9204" s="275"/>
      <c r="N9204" s="275"/>
    </row>
    <row r="9205" spans="13:14" x14ac:dyDescent="0.2">
      <c r="M9205" s="275"/>
      <c r="N9205" s="275"/>
    </row>
    <row r="9206" spans="13:14" x14ac:dyDescent="0.2">
      <c r="M9206" s="275"/>
      <c r="N9206" s="275"/>
    </row>
    <row r="9207" spans="13:14" x14ac:dyDescent="0.2">
      <c r="M9207" s="275"/>
      <c r="N9207" s="275"/>
    </row>
    <row r="9208" spans="13:14" x14ac:dyDescent="0.2">
      <c r="M9208" s="275"/>
      <c r="N9208" s="275"/>
    </row>
    <row r="9209" spans="13:14" x14ac:dyDescent="0.2">
      <c r="M9209" s="275"/>
      <c r="N9209" s="275"/>
    </row>
    <row r="9210" spans="13:14" x14ac:dyDescent="0.2">
      <c r="M9210" s="275"/>
      <c r="N9210" s="275"/>
    </row>
    <row r="9211" spans="13:14" x14ac:dyDescent="0.2">
      <c r="M9211" s="275"/>
      <c r="N9211" s="275"/>
    </row>
    <row r="9212" spans="13:14" x14ac:dyDescent="0.2">
      <c r="M9212" s="275"/>
      <c r="N9212" s="275"/>
    </row>
    <row r="9213" spans="13:14" x14ac:dyDescent="0.2">
      <c r="M9213" s="275"/>
      <c r="N9213" s="275"/>
    </row>
    <row r="9214" spans="13:14" x14ac:dyDescent="0.2">
      <c r="M9214" s="275"/>
      <c r="N9214" s="275"/>
    </row>
    <row r="9215" spans="13:14" x14ac:dyDescent="0.2">
      <c r="M9215" s="275"/>
      <c r="N9215" s="275"/>
    </row>
    <row r="9216" spans="13:14" x14ac:dyDescent="0.2">
      <c r="M9216" s="275"/>
      <c r="N9216" s="275"/>
    </row>
    <row r="9217" spans="13:14" x14ac:dyDescent="0.2">
      <c r="M9217" s="275"/>
      <c r="N9217" s="275"/>
    </row>
    <row r="9218" spans="13:14" x14ac:dyDescent="0.2">
      <c r="M9218" s="275"/>
      <c r="N9218" s="275"/>
    </row>
    <row r="9219" spans="13:14" x14ac:dyDescent="0.2">
      <c r="M9219" s="275"/>
      <c r="N9219" s="275"/>
    </row>
    <row r="9220" spans="13:14" x14ac:dyDescent="0.2">
      <c r="M9220" s="275"/>
      <c r="N9220" s="275"/>
    </row>
    <row r="9221" spans="13:14" x14ac:dyDescent="0.2">
      <c r="M9221" s="275"/>
      <c r="N9221" s="275"/>
    </row>
    <row r="9222" spans="13:14" x14ac:dyDescent="0.2">
      <c r="M9222" s="275"/>
      <c r="N9222" s="275"/>
    </row>
    <row r="9223" spans="13:14" x14ac:dyDescent="0.2">
      <c r="M9223" s="275"/>
      <c r="N9223" s="275"/>
    </row>
    <row r="9224" spans="13:14" x14ac:dyDescent="0.2">
      <c r="M9224" s="275"/>
      <c r="N9224" s="275"/>
    </row>
    <row r="9225" spans="13:14" x14ac:dyDescent="0.2">
      <c r="M9225" s="275"/>
      <c r="N9225" s="275"/>
    </row>
    <row r="9226" spans="13:14" x14ac:dyDescent="0.2">
      <c r="M9226" s="275"/>
      <c r="N9226" s="275"/>
    </row>
    <row r="9227" spans="13:14" x14ac:dyDescent="0.2">
      <c r="M9227" s="275"/>
      <c r="N9227" s="275"/>
    </row>
    <row r="9228" spans="13:14" x14ac:dyDescent="0.2">
      <c r="M9228" s="275"/>
      <c r="N9228" s="275"/>
    </row>
    <row r="9229" spans="13:14" x14ac:dyDescent="0.2">
      <c r="M9229" s="275"/>
      <c r="N9229" s="275"/>
    </row>
    <row r="9230" spans="13:14" x14ac:dyDescent="0.2">
      <c r="M9230" s="275"/>
      <c r="N9230" s="275"/>
    </row>
    <row r="9231" spans="13:14" x14ac:dyDescent="0.2">
      <c r="M9231" s="275"/>
      <c r="N9231" s="275"/>
    </row>
    <row r="9232" spans="13:14" x14ac:dyDescent="0.2">
      <c r="M9232" s="275"/>
      <c r="N9232" s="275"/>
    </row>
    <row r="9233" spans="13:14" x14ac:dyDescent="0.2">
      <c r="M9233" s="275"/>
      <c r="N9233" s="275"/>
    </row>
    <row r="9234" spans="13:14" x14ac:dyDescent="0.2">
      <c r="M9234" s="275"/>
      <c r="N9234" s="275"/>
    </row>
    <row r="9235" spans="13:14" x14ac:dyDescent="0.2">
      <c r="M9235" s="275"/>
      <c r="N9235" s="275"/>
    </row>
    <row r="9236" spans="13:14" x14ac:dyDescent="0.2">
      <c r="M9236" s="275"/>
      <c r="N9236" s="275"/>
    </row>
    <row r="9237" spans="13:14" x14ac:dyDescent="0.2">
      <c r="M9237" s="275"/>
      <c r="N9237" s="275"/>
    </row>
    <row r="9238" spans="13:14" x14ac:dyDescent="0.2">
      <c r="M9238" s="275"/>
      <c r="N9238" s="275"/>
    </row>
    <row r="9239" spans="13:14" x14ac:dyDescent="0.2">
      <c r="M9239" s="275"/>
      <c r="N9239" s="275"/>
    </row>
    <row r="9240" spans="13:14" x14ac:dyDescent="0.2">
      <c r="M9240" s="275"/>
      <c r="N9240" s="275"/>
    </row>
    <row r="9241" spans="13:14" x14ac:dyDescent="0.2">
      <c r="M9241" s="275"/>
      <c r="N9241" s="275"/>
    </row>
    <row r="9242" spans="13:14" x14ac:dyDescent="0.2">
      <c r="M9242" s="275"/>
      <c r="N9242" s="275"/>
    </row>
    <row r="9243" spans="13:14" x14ac:dyDescent="0.2">
      <c r="M9243" s="275"/>
      <c r="N9243" s="275"/>
    </row>
    <row r="9244" spans="13:14" x14ac:dyDescent="0.2">
      <c r="M9244" s="275"/>
      <c r="N9244" s="275"/>
    </row>
    <row r="9245" spans="13:14" x14ac:dyDescent="0.2">
      <c r="M9245" s="275"/>
      <c r="N9245" s="275"/>
    </row>
    <row r="9246" spans="13:14" x14ac:dyDescent="0.2">
      <c r="M9246" s="275"/>
      <c r="N9246" s="275"/>
    </row>
    <row r="9247" spans="13:14" x14ac:dyDescent="0.2">
      <c r="M9247" s="275"/>
      <c r="N9247" s="275"/>
    </row>
    <row r="9248" spans="13:14" x14ac:dyDescent="0.2">
      <c r="M9248" s="275"/>
      <c r="N9248" s="275"/>
    </row>
    <row r="9249" spans="13:14" x14ac:dyDescent="0.2">
      <c r="M9249" s="275"/>
      <c r="N9249" s="275"/>
    </row>
    <row r="9250" spans="13:14" x14ac:dyDescent="0.2">
      <c r="M9250" s="275"/>
      <c r="N9250" s="275"/>
    </row>
    <row r="9251" spans="13:14" x14ac:dyDescent="0.2">
      <c r="M9251" s="275"/>
      <c r="N9251" s="275"/>
    </row>
    <row r="9252" spans="13:14" x14ac:dyDescent="0.2">
      <c r="M9252" s="275"/>
      <c r="N9252" s="275"/>
    </row>
    <row r="9253" spans="13:14" x14ac:dyDescent="0.2">
      <c r="M9253" s="275"/>
      <c r="N9253" s="275"/>
    </row>
    <row r="9254" spans="13:14" x14ac:dyDescent="0.2">
      <c r="M9254" s="275"/>
      <c r="N9254" s="275"/>
    </row>
    <row r="9255" spans="13:14" x14ac:dyDescent="0.2">
      <c r="M9255" s="275"/>
      <c r="N9255" s="275"/>
    </row>
    <row r="9256" spans="13:14" x14ac:dyDescent="0.2">
      <c r="M9256" s="275"/>
      <c r="N9256" s="275"/>
    </row>
    <row r="9257" spans="13:14" x14ac:dyDescent="0.2">
      <c r="M9257" s="275"/>
      <c r="N9257" s="275"/>
    </row>
    <row r="9258" spans="13:14" x14ac:dyDescent="0.2">
      <c r="M9258" s="275"/>
      <c r="N9258" s="275"/>
    </row>
    <row r="9259" spans="13:14" x14ac:dyDescent="0.2">
      <c r="M9259" s="275"/>
      <c r="N9259" s="275"/>
    </row>
    <row r="9260" spans="13:14" x14ac:dyDescent="0.2">
      <c r="M9260" s="275"/>
      <c r="N9260" s="275"/>
    </row>
    <row r="9261" spans="13:14" x14ac:dyDescent="0.2">
      <c r="M9261" s="275"/>
      <c r="N9261" s="275"/>
    </row>
    <row r="9262" spans="13:14" x14ac:dyDescent="0.2">
      <c r="M9262" s="275"/>
      <c r="N9262" s="275"/>
    </row>
    <row r="9263" spans="13:14" x14ac:dyDescent="0.2">
      <c r="M9263" s="275"/>
      <c r="N9263" s="275"/>
    </row>
    <row r="9264" spans="13:14" x14ac:dyDescent="0.2">
      <c r="M9264" s="275"/>
      <c r="N9264" s="275"/>
    </row>
    <row r="9265" spans="13:14" x14ac:dyDescent="0.2">
      <c r="M9265" s="275"/>
      <c r="N9265" s="275"/>
    </row>
    <row r="9266" spans="13:14" x14ac:dyDescent="0.2">
      <c r="M9266" s="275"/>
      <c r="N9266" s="275"/>
    </row>
    <row r="9267" spans="13:14" x14ac:dyDescent="0.2">
      <c r="M9267" s="275"/>
      <c r="N9267" s="275"/>
    </row>
    <row r="9268" spans="13:14" x14ac:dyDescent="0.2">
      <c r="M9268" s="275"/>
      <c r="N9268" s="275"/>
    </row>
    <row r="9269" spans="13:14" x14ac:dyDescent="0.2">
      <c r="M9269" s="275"/>
      <c r="N9269" s="275"/>
    </row>
    <row r="9270" spans="13:14" x14ac:dyDescent="0.2">
      <c r="M9270" s="275"/>
      <c r="N9270" s="275"/>
    </row>
    <row r="9271" spans="13:14" x14ac:dyDescent="0.2">
      <c r="M9271" s="275"/>
      <c r="N9271" s="275"/>
    </row>
    <row r="9272" spans="13:14" x14ac:dyDescent="0.2">
      <c r="M9272" s="275"/>
      <c r="N9272" s="275"/>
    </row>
    <row r="9273" spans="13:14" x14ac:dyDescent="0.2">
      <c r="M9273" s="275"/>
      <c r="N9273" s="275"/>
    </row>
    <row r="9274" spans="13:14" x14ac:dyDescent="0.2">
      <c r="M9274" s="275"/>
      <c r="N9274" s="275"/>
    </row>
    <row r="9275" spans="13:14" x14ac:dyDescent="0.2">
      <c r="M9275" s="275"/>
      <c r="N9275" s="275"/>
    </row>
    <row r="9276" spans="13:14" x14ac:dyDescent="0.2">
      <c r="M9276" s="275"/>
      <c r="N9276" s="275"/>
    </row>
    <row r="9277" spans="13:14" x14ac:dyDescent="0.2">
      <c r="M9277" s="275"/>
      <c r="N9277" s="275"/>
    </row>
    <row r="9278" spans="13:14" x14ac:dyDescent="0.2">
      <c r="M9278" s="275"/>
      <c r="N9278" s="275"/>
    </row>
    <row r="9279" spans="13:14" x14ac:dyDescent="0.2">
      <c r="M9279" s="275"/>
      <c r="N9279" s="275"/>
    </row>
    <row r="9280" spans="13:14" x14ac:dyDescent="0.2">
      <c r="M9280" s="275"/>
      <c r="N9280" s="275"/>
    </row>
    <row r="9281" spans="13:14" x14ac:dyDescent="0.2">
      <c r="M9281" s="275"/>
      <c r="N9281" s="275"/>
    </row>
    <row r="9282" spans="13:14" x14ac:dyDescent="0.2">
      <c r="M9282" s="275"/>
      <c r="N9282" s="275"/>
    </row>
    <row r="9283" spans="13:14" x14ac:dyDescent="0.2">
      <c r="M9283" s="275"/>
      <c r="N9283" s="275"/>
    </row>
    <row r="9284" spans="13:14" x14ac:dyDescent="0.2">
      <c r="M9284" s="275"/>
      <c r="N9284" s="275"/>
    </row>
    <row r="9285" spans="13:14" x14ac:dyDescent="0.2">
      <c r="M9285" s="275"/>
      <c r="N9285" s="275"/>
    </row>
    <row r="9286" spans="13:14" x14ac:dyDescent="0.2">
      <c r="M9286" s="275"/>
      <c r="N9286" s="275"/>
    </row>
    <row r="9287" spans="13:14" x14ac:dyDescent="0.2">
      <c r="M9287" s="275"/>
      <c r="N9287" s="275"/>
    </row>
    <row r="9288" spans="13:14" x14ac:dyDescent="0.2">
      <c r="M9288" s="275"/>
      <c r="N9288" s="275"/>
    </row>
    <row r="9289" spans="13:14" x14ac:dyDescent="0.2">
      <c r="M9289" s="275"/>
      <c r="N9289" s="275"/>
    </row>
    <row r="9290" spans="13:14" x14ac:dyDescent="0.2">
      <c r="M9290" s="275"/>
      <c r="N9290" s="275"/>
    </row>
    <row r="9291" spans="13:14" x14ac:dyDescent="0.2">
      <c r="M9291" s="275"/>
      <c r="N9291" s="275"/>
    </row>
    <row r="9292" spans="13:14" x14ac:dyDescent="0.2">
      <c r="M9292" s="275"/>
      <c r="N9292" s="275"/>
    </row>
    <row r="9293" spans="13:14" x14ac:dyDescent="0.2">
      <c r="M9293" s="275"/>
      <c r="N9293" s="275"/>
    </row>
    <row r="9294" spans="13:14" x14ac:dyDescent="0.2">
      <c r="M9294" s="275"/>
      <c r="N9294" s="275"/>
    </row>
    <row r="9295" spans="13:14" x14ac:dyDescent="0.2">
      <c r="M9295" s="275"/>
      <c r="N9295" s="275"/>
    </row>
    <row r="9296" spans="13:14" x14ac:dyDescent="0.2">
      <c r="M9296" s="275"/>
      <c r="N9296" s="275"/>
    </row>
    <row r="9297" spans="13:14" x14ac:dyDescent="0.2">
      <c r="M9297" s="275"/>
      <c r="N9297" s="275"/>
    </row>
    <row r="9298" spans="13:14" x14ac:dyDescent="0.2">
      <c r="M9298" s="275"/>
      <c r="N9298" s="275"/>
    </row>
    <row r="9299" spans="13:14" x14ac:dyDescent="0.2">
      <c r="M9299" s="275"/>
      <c r="N9299" s="275"/>
    </row>
    <row r="9300" spans="13:14" x14ac:dyDescent="0.2">
      <c r="M9300" s="275"/>
      <c r="N9300" s="275"/>
    </row>
    <row r="9301" spans="13:14" x14ac:dyDescent="0.2">
      <c r="M9301" s="275"/>
      <c r="N9301" s="275"/>
    </row>
    <row r="9302" spans="13:14" x14ac:dyDescent="0.2">
      <c r="M9302" s="275"/>
      <c r="N9302" s="275"/>
    </row>
    <row r="9303" spans="13:14" x14ac:dyDescent="0.2">
      <c r="M9303" s="275"/>
      <c r="N9303" s="275"/>
    </row>
    <row r="9304" spans="13:14" x14ac:dyDescent="0.2">
      <c r="M9304" s="275"/>
      <c r="N9304" s="275"/>
    </row>
    <row r="9305" spans="13:14" x14ac:dyDescent="0.2">
      <c r="M9305" s="275"/>
      <c r="N9305" s="275"/>
    </row>
    <row r="9306" spans="13:14" x14ac:dyDescent="0.2">
      <c r="M9306" s="275"/>
      <c r="N9306" s="275"/>
    </row>
    <row r="9307" spans="13:14" x14ac:dyDescent="0.2">
      <c r="M9307" s="275"/>
      <c r="N9307" s="275"/>
    </row>
    <row r="9308" spans="13:14" x14ac:dyDescent="0.2">
      <c r="M9308" s="275"/>
      <c r="N9308" s="275"/>
    </row>
    <row r="9309" spans="13:14" x14ac:dyDescent="0.2">
      <c r="M9309" s="275"/>
      <c r="N9309" s="275"/>
    </row>
    <row r="9310" spans="13:14" x14ac:dyDescent="0.2">
      <c r="M9310" s="275"/>
      <c r="N9310" s="275"/>
    </row>
    <row r="9311" spans="13:14" x14ac:dyDescent="0.2">
      <c r="M9311" s="275"/>
      <c r="N9311" s="275"/>
    </row>
    <row r="9312" spans="13:14" x14ac:dyDescent="0.2">
      <c r="M9312" s="275"/>
      <c r="N9312" s="275"/>
    </row>
    <row r="9313" spans="13:14" x14ac:dyDescent="0.2">
      <c r="M9313" s="275"/>
      <c r="N9313" s="275"/>
    </row>
    <row r="9314" spans="13:14" x14ac:dyDescent="0.2">
      <c r="M9314" s="275"/>
      <c r="N9314" s="275"/>
    </row>
    <row r="9315" spans="13:14" x14ac:dyDescent="0.2">
      <c r="M9315" s="275"/>
      <c r="N9315" s="275"/>
    </row>
    <row r="9316" spans="13:14" x14ac:dyDescent="0.2">
      <c r="M9316" s="275"/>
      <c r="N9316" s="275"/>
    </row>
    <row r="9317" spans="13:14" x14ac:dyDescent="0.2">
      <c r="M9317" s="275"/>
      <c r="N9317" s="275"/>
    </row>
    <row r="9318" spans="13:14" x14ac:dyDescent="0.2">
      <c r="M9318" s="275"/>
      <c r="N9318" s="275"/>
    </row>
    <row r="9319" spans="13:14" x14ac:dyDescent="0.2">
      <c r="M9319" s="275"/>
      <c r="N9319" s="275"/>
    </row>
    <row r="9320" spans="13:14" x14ac:dyDescent="0.2">
      <c r="M9320" s="275"/>
      <c r="N9320" s="275"/>
    </row>
    <row r="9321" spans="13:14" x14ac:dyDescent="0.2">
      <c r="M9321" s="275"/>
      <c r="N9321" s="275"/>
    </row>
    <row r="9322" spans="13:14" x14ac:dyDescent="0.2">
      <c r="M9322" s="275"/>
      <c r="N9322" s="275"/>
    </row>
    <row r="9323" spans="13:14" x14ac:dyDescent="0.2">
      <c r="M9323" s="275"/>
      <c r="N9323" s="275"/>
    </row>
    <row r="9324" spans="13:14" x14ac:dyDescent="0.2">
      <c r="M9324" s="275"/>
      <c r="N9324" s="275"/>
    </row>
    <row r="9325" spans="13:14" x14ac:dyDescent="0.2">
      <c r="M9325" s="275"/>
      <c r="N9325" s="275"/>
    </row>
    <row r="9326" spans="13:14" x14ac:dyDescent="0.2">
      <c r="M9326" s="275"/>
      <c r="N9326" s="275"/>
    </row>
    <row r="9327" spans="13:14" x14ac:dyDescent="0.2">
      <c r="M9327" s="275"/>
      <c r="N9327" s="275"/>
    </row>
    <row r="9328" spans="13:14" x14ac:dyDescent="0.2">
      <c r="M9328" s="275"/>
      <c r="N9328" s="275"/>
    </row>
    <row r="9329" spans="13:14" x14ac:dyDescent="0.2">
      <c r="M9329" s="275"/>
      <c r="N9329" s="275"/>
    </row>
    <row r="9330" spans="13:14" x14ac:dyDescent="0.2">
      <c r="M9330" s="275"/>
      <c r="N9330" s="275"/>
    </row>
    <row r="9331" spans="13:14" x14ac:dyDescent="0.2">
      <c r="M9331" s="275"/>
      <c r="N9331" s="275"/>
    </row>
    <row r="9332" spans="13:14" x14ac:dyDescent="0.2">
      <c r="M9332" s="275"/>
      <c r="N9332" s="275"/>
    </row>
    <row r="9333" spans="13:14" x14ac:dyDescent="0.2">
      <c r="M9333" s="275"/>
      <c r="N9333" s="275"/>
    </row>
    <row r="9334" spans="13:14" x14ac:dyDescent="0.2">
      <c r="M9334" s="275"/>
      <c r="N9334" s="275"/>
    </row>
    <row r="9335" spans="13:14" x14ac:dyDescent="0.2">
      <c r="M9335" s="275"/>
      <c r="N9335" s="275"/>
    </row>
    <row r="9336" spans="13:14" x14ac:dyDescent="0.2">
      <c r="M9336" s="275"/>
      <c r="N9336" s="275"/>
    </row>
    <row r="9337" spans="13:14" x14ac:dyDescent="0.2">
      <c r="M9337" s="275"/>
      <c r="N9337" s="275"/>
    </row>
    <row r="9338" spans="13:14" x14ac:dyDescent="0.2">
      <c r="M9338" s="275"/>
      <c r="N9338" s="275"/>
    </row>
    <row r="9339" spans="13:14" x14ac:dyDescent="0.2">
      <c r="M9339" s="275"/>
      <c r="N9339" s="275"/>
    </row>
    <row r="9340" spans="13:14" x14ac:dyDescent="0.2">
      <c r="M9340" s="275"/>
      <c r="N9340" s="275"/>
    </row>
    <row r="9341" spans="13:14" x14ac:dyDescent="0.2">
      <c r="M9341" s="275"/>
      <c r="N9341" s="275"/>
    </row>
    <row r="9342" spans="13:14" x14ac:dyDescent="0.2">
      <c r="M9342" s="275"/>
      <c r="N9342" s="275"/>
    </row>
    <row r="9343" spans="13:14" x14ac:dyDescent="0.2">
      <c r="M9343" s="275"/>
      <c r="N9343" s="275"/>
    </row>
    <row r="9344" spans="13:14" x14ac:dyDescent="0.2">
      <c r="M9344" s="275"/>
      <c r="N9344" s="275"/>
    </row>
    <row r="9345" spans="13:14" x14ac:dyDescent="0.2">
      <c r="M9345" s="275"/>
      <c r="N9345" s="275"/>
    </row>
    <row r="9346" spans="13:14" x14ac:dyDescent="0.2">
      <c r="M9346" s="275"/>
      <c r="N9346" s="275"/>
    </row>
    <row r="9347" spans="13:14" x14ac:dyDescent="0.2">
      <c r="M9347" s="275"/>
      <c r="N9347" s="275"/>
    </row>
    <row r="9348" spans="13:14" x14ac:dyDescent="0.2">
      <c r="M9348" s="275"/>
      <c r="N9348" s="275"/>
    </row>
    <row r="9349" spans="13:14" x14ac:dyDescent="0.2">
      <c r="M9349" s="275"/>
      <c r="N9349" s="275"/>
    </row>
    <row r="9350" spans="13:14" x14ac:dyDescent="0.2">
      <c r="M9350" s="275"/>
      <c r="N9350" s="275"/>
    </row>
    <row r="9351" spans="13:14" x14ac:dyDescent="0.2">
      <c r="M9351" s="275"/>
      <c r="N9351" s="275"/>
    </row>
    <row r="9352" spans="13:14" x14ac:dyDescent="0.2">
      <c r="M9352" s="275"/>
      <c r="N9352" s="275"/>
    </row>
    <row r="9353" spans="13:14" x14ac:dyDescent="0.2">
      <c r="M9353" s="275"/>
      <c r="N9353" s="275"/>
    </row>
    <row r="9354" spans="13:14" x14ac:dyDescent="0.2">
      <c r="M9354" s="275"/>
      <c r="N9354" s="275"/>
    </row>
    <row r="9355" spans="13:14" x14ac:dyDescent="0.2">
      <c r="M9355" s="275"/>
      <c r="N9355" s="275"/>
    </row>
    <row r="9356" spans="13:14" x14ac:dyDescent="0.2">
      <c r="M9356" s="275"/>
      <c r="N9356" s="275"/>
    </row>
    <row r="9357" spans="13:14" x14ac:dyDescent="0.2">
      <c r="M9357" s="275"/>
      <c r="N9357" s="275"/>
    </row>
    <row r="9358" spans="13:14" x14ac:dyDescent="0.2">
      <c r="M9358" s="275"/>
      <c r="N9358" s="275"/>
    </row>
    <row r="9359" spans="13:14" x14ac:dyDescent="0.2">
      <c r="M9359" s="275"/>
      <c r="N9359" s="275"/>
    </row>
    <row r="9360" spans="13:14" x14ac:dyDescent="0.2">
      <c r="M9360" s="275"/>
      <c r="N9360" s="275"/>
    </row>
    <row r="9361" spans="13:14" x14ac:dyDescent="0.2">
      <c r="M9361" s="275"/>
      <c r="N9361" s="275"/>
    </row>
    <row r="9362" spans="13:14" x14ac:dyDescent="0.2">
      <c r="M9362" s="275"/>
      <c r="N9362" s="275"/>
    </row>
    <row r="9363" spans="13:14" x14ac:dyDescent="0.2">
      <c r="M9363" s="275"/>
      <c r="N9363" s="275"/>
    </row>
    <row r="9364" spans="13:14" x14ac:dyDescent="0.2">
      <c r="M9364" s="275"/>
      <c r="N9364" s="275"/>
    </row>
    <row r="9365" spans="13:14" x14ac:dyDescent="0.2">
      <c r="M9365" s="275"/>
      <c r="N9365" s="275"/>
    </row>
    <row r="9366" spans="13:14" x14ac:dyDescent="0.2">
      <c r="M9366" s="275"/>
      <c r="N9366" s="275"/>
    </row>
    <row r="9367" spans="13:14" x14ac:dyDescent="0.2">
      <c r="M9367" s="275"/>
      <c r="N9367" s="275"/>
    </row>
    <row r="9368" spans="13:14" x14ac:dyDescent="0.2">
      <c r="M9368" s="275"/>
      <c r="N9368" s="275"/>
    </row>
    <row r="9369" spans="13:14" x14ac:dyDescent="0.2">
      <c r="M9369" s="275"/>
      <c r="N9369" s="275"/>
    </row>
    <row r="9370" spans="13:14" x14ac:dyDescent="0.2">
      <c r="M9370" s="275"/>
      <c r="N9370" s="275"/>
    </row>
    <row r="9371" spans="13:14" x14ac:dyDescent="0.2">
      <c r="M9371" s="275"/>
      <c r="N9371" s="275"/>
    </row>
    <row r="9372" spans="13:14" x14ac:dyDescent="0.2">
      <c r="M9372" s="275"/>
      <c r="N9372" s="275"/>
    </row>
    <row r="9373" spans="13:14" x14ac:dyDescent="0.2">
      <c r="M9373" s="275"/>
      <c r="N9373" s="275"/>
    </row>
    <row r="9374" spans="13:14" x14ac:dyDescent="0.2">
      <c r="M9374" s="275"/>
      <c r="N9374" s="275"/>
    </row>
    <row r="9375" spans="13:14" x14ac:dyDescent="0.2">
      <c r="M9375" s="275"/>
      <c r="N9375" s="275"/>
    </row>
    <row r="9376" spans="13:14" x14ac:dyDescent="0.2">
      <c r="M9376" s="275"/>
      <c r="N9376" s="275"/>
    </row>
    <row r="9377" spans="13:14" x14ac:dyDescent="0.2">
      <c r="M9377" s="275"/>
      <c r="N9377" s="275"/>
    </row>
    <row r="9378" spans="13:14" x14ac:dyDescent="0.2">
      <c r="M9378" s="275"/>
      <c r="N9378" s="275"/>
    </row>
    <row r="9379" spans="13:14" x14ac:dyDescent="0.2">
      <c r="M9379" s="275"/>
      <c r="N9379" s="275"/>
    </row>
    <row r="9380" spans="13:14" x14ac:dyDescent="0.2">
      <c r="M9380" s="275"/>
      <c r="N9380" s="275"/>
    </row>
    <row r="9381" spans="13:14" x14ac:dyDescent="0.2">
      <c r="M9381" s="275"/>
      <c r="N9381" s="275"/>
    </row>
    <row r="9382" spans="13:14" x14ac:dyDescent="0.2">
      <c r="M9382" s="275"/>
      <c r="N9382" s="275"/>
    </row>
    <row r="9383" spans="13:14" x14ac:dyDescent="0.2">
      <c r="M9383" s="275"/>
      <c r="N9383" s="275"/>
    </row>
    <row r="9384" spans="13:14" x14ac:dyDescent="0.2">
      <c r="M9384" s="275"/>
      <c r="N9384" s="275"/>
    </row>
    <row r="9385" spans="13:14" x14ac:dyDescent="0.2">
      <c r="M9385" s="275"/>
      <c r="N9385" s="275"/>
    </row>
    <row r="9386" spans="13:14" x14ac:dyDescent="0.2">
      <c r="M9386" s="275"/>
      <c r="N9386" s="275"/>
    </row>
    <row r="9387" spans="13:14" x14ac:dyDescent="0.2">
      <c r="M9387" s="275"/>
      <c r="N9387" s="275"/>
    </row>
    <row r="9388" spans="13:14" x14ac:dyDescent="0.2">
      <c r="M9388" s="275"/>
      <c r="N9388" s="275"/>
    </row>
    <row r="9389" spans="13:14" x14ac:dyDescent="0.2">
      <c r="M9389" s="275"/>
      <c r="N9389" s="275"/>
    </row>
    <row r="9390" spans="13:14" x14ac:dyDescent="0.2">
      <c r="M9390" s="275"/>
      <c r="N9390" s="275"/>
    </row>
    <row r="9391" spans="13:14" x14ac:dyDescent="0.2">
      <c r="M9391" s="275"/>
      <c r="N9391" s="275"/>
    </row>
    <row r="9392" spans="13:14" x14ac:dyDescent="0.2">
      <c r="M9392" s="275"/>
      <c r="N9392" s="275"/>
    </row>
    <row r="9393" spans="13:14" x14ac:dyDescent="0.2">
      <c r="M9393" s="275"/>
      <c r="N9393" s="275"/>
    </row>
    <row r="9394" spans="13:14" x14ac:dyDescent="0.2">
      <c r="M9394" s="275"/>
      <c r="N9394" s="275"/>
    </row>
    <row r="9395" spans="13:14" x14ac:dyDescent="0.2">
      <c r="M9395" s="275"/>
      <c r="N9395" s="275"/>
    </row>
    <row r="9396" spans="13:14" x14ac:dyDescent="0.2">
      <c r="M9396" s="275"/>
      <c r="N9396" s="275"/>
    </row>
    <row r="9397" spans="13:14" x14ac:dyDescent="0.2">
      <c r="M9397" s="275"/>
      <c r="N9397" s="275"/>
    </row>
    <row r="9398" spans="13:14" x14ac:dyDescent="0.2">
      <c r="M9398" s="275"/>
      <c r="N9398" s="275"/>
    </row>
    <row r="9399" spans="13:14" x14ac:dyDescent="0.2">
      <c r="M9399" s="275"/>
      <c r="N9399" s="275"/>
    </row>
    <row r="9400" spans="13:14" x14ac:dyDescent="0.2">
      <c r="M9400" s="275"/>
      <c r="N9400" s="275"/>
    </row>
    <row r="9401" spans="13:14" x14ac:dyDescent="0.2">
      <c r="M9401" s="275"/>
      <c r="N9401" s="275"/>
    </row>
    <row r="9402" spans="13:14" x14ac:dyDescent="0.2">
      <c r="M9402" s="275"/>
      <c r="N9402" s="275"/>
    </row>
    <row r="9403" spans="13:14" x14ac:dyDescent="0.2">
      <c r="M9403" s="275"/>
      <c r="N9403" s="275"/>
    </row>
    <row r="9404" spans="13:14" x14ac:dyDescent="0.2">
      <c r="M9404" s="275"/>
      <c r="N9404" s="275"/>
    </row>
    <row r="9405" spans="13:14" x14ac:dyDescent="0.2">
      <c r="M9405" s="275"/>
      <c r="N9405" s="275"/>
    </row>
    <row r="9406" spans="13:14" x14ac:dyDescent="0.2">
      <c r="M9406" s="275"/>
      <c r="N9406" s="275"/>
    </row>
    <row r="9407" spans="13:14" x14ac:dyDescent="0.2">
      <c r="M9407" s="275"/>
      <c r="N9407" s="275"/>
    </row>
    <row r="9408" spans="13:14" x14ac:dyDescent="0.2">
      <c r="M9408" s="275"/>
      <c r="N9408" s="275"/>
    </row>
    <row r="9409" spans="13:14" x14ac:dyDescent="0.2">
      <c r="M9409" s="275"/>
      <c r="N9409" s="275"/>
    </row>
    <row r="9410" spans="13:14" x14ac:dyDescent="0.2">
      <c r="M9410" s="275"/>
      <c r="N9410" s="275"/>
    </row>
    <row r="9411" spans="13:14" x14ac:dyDescent="0.2">
      <c r="M9411" s="275"/>
      <c r="N9411" s="275"/>
    </row>
    <row r="9412" spans="13:14" x14ac:dyDescent="0.2">
      <c r="M9412" s="275"/>
      <c r="N9412" s="275"/>
    </row>
    <row r="9413" spans="13:14" x14ac:dyDescent="0.2">
      <c r="M9413" s="275"/>
      <c r="N9413" s="275"/>
    </row>
    <row r="9414" spans="13:14" x14ac:dyDescent="0.2">
      <c r="M9414" s="275"/>
      <c r="N9414" s="275"/>
    </row>
    <row r="9415" spans="13:14" x14ac:dyDescent="0.2">
      <c r="M9415" s="275"/>
      <c r="N9415" s="275"/>
    </row>
    <row r="9416" spans="13:14" x14ac:dyDescent="0.2">
      <c r="M9416" s="275"/>
      <c r="N9416" s="275"/>
    </row>
    <row r="9417" spans="13:14" x14ac:dyDescent="0.2">
      <c r="M9417" s="275"/>
      <c r="N9417" s="275"/>
    </row>
    <row r="9418" spans="13:14" x14ac:dyDescent="0.2">
      <c r="M9418" s="275"/>
      <c r="N9418" s="275"/>
    </row>
    <row r="9419" spans="13:14" x14ac:dyDescent="0.2">
      <c r="M9419" s="275"/>
      <c r="N9419" s="275"/>
    </row>
    <row r="9420" spans="13:14" x14ac:dyDescent="0.2">
      <c r="M9420" s="275"/>
      <c r="N9420" s="275"/>
    </row>
    <row r="9421" spans="13:14" x14ac:dyDescent="0.2">
      <c r="M9421" s="275"/>
      <c r="N9421" s="275"/>
    </row>
    <row r="9422" spans="13:14" x14ac:dyDescent="0.2">
      <c r="M9422" s="275"/>
      <c r="N9422" s="275"/>
    </row>
    <row r="9423" spans="13:14" x14ac:dyDescent="0.2">
      <c r="M9423" s="275"/>
      <c r="N9423" s="275"/>
    </row>
    <row r="9424" spans="13:14" x14ac:dyDescent="0.2">
      <c r="M9424" s="275"/>
      <c r="N9424" s="275"/>
    </row>
    <row r="9425" spans="13:14" x14ac:dyDescent="0.2">
      <c r="M9425" s="275"/>
      <c r="N9425" s="275"/>
    </row>
    <row r="9426" spans="13:14" x14ac:dyDescent="0.2">
      <c r="M9426" s="275"/>
      <c r="N9426" s="275"/>
    </row>
    <row r="9427" spans="13:14" x14ac:dyDescent="0.2">
      <c r="M9427" s="275"/>
      <c r="N9427" s="275"/>
    </row>
    <row r="9428" spans="13:14" x14ac:dyDescent="0.2">
      <c r="M9428" s="275"/>
      <c r="N9428" s="275"/>
    </row>
    <row r="9429" spans="13:14" x14ac:dyDescent="0.2">
      <c r="M9429" s="275"/>
      <c r="N9429" s="275"/>
    </row>
    <row r="9430" spans="13:14" x14ac:dyDescent="0.2">
      <c r="M9430" s="275"/>
      <c r="N9430" s="275"/>
    </row>
    <row r="9431" spans="13:14" x14ac:dyDescent="0.2">
      <c r="M9431" s="275"/>
      <c r="N9431" s="275"/>
    </row>
    <row r="9432" spans="13:14" x14ac:dyDescent="0.2">
      <c r="M9432" s="275"/>
      <c r="N9432" s="275"/>
    </row>
    <row r="9433" spans="13:14" x14ac:dyDescent="0.2">
      <c r="M9433" s="275"/>
      <c r="N9433" s="275"/>
    </row>
    <row r="9434" spans="13:14" x14ac:dyDescent="0.2">
      <c r="M9434" s="275"/>
      <c r="N9434" s="275"/>
    </row>
    <row r="9435" spans="13:14" x14ac:dyDescent="0.2">
      <c r="M9435" s="275"/>
      <c r="N9435" s="275"/>
    </row>
    <row r="9436" spans="13:14" x14ac:dyDescent="0.2">
      <c r="M9436" s="275"/>
      <c r="N9436" s="275"/>
    </row>
    <row r="9437" spans="13:14" x14ac:dyDescent="0.2">
      <c r="M9437" s="275"/>
      <c r="N9437" s="275"/>
    </row>
    <row r="9438" spans="13:14" x14ac:dyDescent="0.2">
      <c r="M9438" s="275"/>
      <c r="N9438" s="275"/>
    </row>
    <row r="9439" spans="13:14" x14ac:dyDescent="0.2">
      <c r="M9439" s="275"/>
      <c r="N9439" s="275"/>
    </row>
    <row r="9440" spans="13:14" x14ac:dyDescent="0.2">
      <c r="M9440" s="275"/>
      <c r="N9440" s="275"/>
    </row>
    <row r="9441" spans="13:14" x14ac:dyDescent="0.2">
      <c r="M9441" s="275"/>
      <c r="N9441" s="275"/>
    </row>
    <row r="9442" spans="13:14" x14ac:dyDescent="0.2">
      <c r="M9442" s="275"/>
      <c r="N9442" s="275"/>
    </row>
    <row r="9443" spans="13:14" x14ac:dyDescent="0.2">
      <c r="M9443" s="275"/>
      <c r="N9443" s="275"/>
    </row>
    <row r="9444" spans="13:14" x14ac:dyDescent="0.2">
      <c r="M9444" s="275"/>
      <c r="N9444" s="275"/>
    </row>
    <row r="9445" spans="13:14" x14ac:dyDescent="0.2">
      <c r="M9445" s="275"/>
      <c r="N9445" s="275"/>
    </row>
    <row r="9446" spans="13:14" x14ac:dyDescent="0.2">
      <c r="M9446" s="275"/>
      <c r="N9446" s="275"/>
    </row>
    <row r="9447" spans="13:14" x14ac:dyDescent="0.2">
      <c r="M9447" s="275"/>
      <c r="N9447" s="275"/>
    </row>
    <row r="9448" spans="13:14" x14ac:dyDescent="0.2">
      <c r="M9448" s="275"/>
      <c r="N9448" s="275"/>
    </row>
    <row r="9449" spans="13:14" x14ac:dyDescent="0.2">
      <c r="M9449" s="275"/>
      <c r="N9449" s="275"/>
    </row>
    <row r="9450" spans="13:14" x14ac:dyDescent="0.2">
      <c r="M9450" s="275"/>
      <c r="N9450" s="275"/>
    </row>
    <row r="9451" spans="13:14" x14ac:dyDescent="0.2">
      <c r="M9451" s="275"/>
      <c r="N9451" s="275"/>
    </row>
    <row r="9452" spans="13:14" x14ac:dyDescent="0.2">
      <c r="M9452" s="275"/>
      <c r="N9452" s="275"/>
    </row>
    <row r="9453" spans="13:14" x14ac:dyDescent="0.2">
      <c r="M9453" s="275"/>
      <c r="N9453" s="275"/>
    </row>
    <row r="9454" spans="13:14" x14ac:dyDescent="0.2">
      <c r="M9454" s="275"/>
      <c r="N9454" s="275"/>
    </row>
    <row r="9455" spans="13:14" x14ac:dyDescent="0.2">
      <c r="M9455" s="275"/>
      <c r="N9455" s="275"/>
    </row>
    <row r="9456" spans="13:14" x14ac:dyDescent="0.2">
      <c r="M9456" s="275"/>
      <c r="N9456" s="275"/>
    </row>
    <row r="9457" spans="13:14" x14ac:dyDescent="0.2">
      <c r="M9457" s="275"/>
      <c r="N9457" s="275"/>
    </row>
    <row r="9458" spans="13:14" x14ac:dyDescent="0.2">
      <c r="M9458" s="275"/>
      <c r="N9458" s="275"/>
    </row>
    <row r="9459" spans="13:14" x14ac:dyDescent="0.2">
      <c r="M9459" s="275"/>
      <c r="N9459" s="275"/>
    </row>
    <row r="9460" spans="13:14" x14ac:dyDescent="0.2">
      <c r="M9460" s="275"/>
      <c r="N9460" s="275"/>
    </row>
    <row r="9461" spans="13:14" x14ac:dyDescent="0.2">
      <c r="M9461" s="275"/>
      <c r="N9461" s="275"/>
    </row>
    <row r="9462" spans="13:14" x14ac:dyDescent="0.2">
      <c r="M9462" s="275"/>
      <c r="N9462" s="275"/>
    </row>
    <row r="9463" spans="13:14" x14ac:dyDescent="0.2">
      <c r="M9463" s="275"/>
      <c r="N9463" s="275"/>
    </row>
    <row r="9464" spans="13:14" x14ac:dyDescent="0.2">
      <c r="M9464" s="275"/>
      <c r="N9464" s="275"/>
    </row>
    <row r="9465" spans="13:14" x14ac:dyDescent="0.2">
      <c r="M9465" s="275"/>
      <c r="N9465" s="275"/>
    </row>
    <row r="9466" spans="13:14" x14ac:dyDescent="0.2">
      <c r="M9466" s="275"/>
      <c r="N9466" s="275"/>
    </row>
    <row r="9467" spans="13:14" x14ac:dyDescent="0.2">
      <c r="M9467" s="275"/>
      <c r="N9467" s="275"/>
    </row>
    <row r="9468" spans="13:14" x14ac:dyDescent="0.2">
      <c r="M9468" s="275"/>
      <c r="N9468" s="275"/>
    </row>
    <row r="9469" spans="13:14" x14ac:dyDescent="0.2">
      <c r="M9469" s="275"/>
      <c r="N9469" s="275"/>
    </row>
    <row r="9470" spans="13:14" x14ac:dyDescent="0.2">
      <c r="M9470" s="275"/>
      <c r="N9470" s="275"/>
    </row>
    <row r="9471" spans="13:14" x14ac:dyDescent="0.2">
      <c r="M9471" s="275"/>
      <c r="N9471" s="275"/>
    </row>
    <row r="9472" spans="13:14" x14ac:dyDescent="0.2">
      <c r="M9472" s="275"/>
      <c r="N9472" s="275"/>
    </row>
    <row r="9473" spans="13:14" x14ac:dyDescent="0.2">
      <c r="M9473" s="275"/>
      <c r="N9473" s="275"/>
    </row>
    <row r="9474" spans="13:14" x14ac:dyDescent="0.2">
      <c r="M9474" s="275"/>
      <c r="N9474" s="275"/>
    </row>
    <row r="9475" spans="13:14" x14ac:dyDescent="0.2">
      <c r="M9475" s="275"/>
      <c r="N9475" s="275"/>
    </row>
    <row r="9476" spans="13:14" x14ac:dyDescent="0.2">
      <c r="M9476" s="275"/>
      <c r="N9476" s="275"/>
    </row>
    <row r="9477" spans="13:14" x14ac:dyDescent="0.2">
      <c r="M9477" s="275"/>
      <c r="N9477" s="275"/>
    </row>
    <row r="9478" spans="13:14" x14ac:dyDescent="0.2">
      <c r="M9478" s="275"/>
      <c r="N9478" s="275"/>
    </row>
    <row r="9479" spans="13:14" x14ac:dyDescent="0.2">
      <c r="M9479" s="275"/>
      <c r="N9479" s="275"/>
    </row>
    <row r="9480" spans="13:14" x14ac:dyDescent="0.2">
      <c r="M9480" s="275"/>
      <c r="N9480" s="275"/>
    </row>
    <row r="9481" spans="13:14" x14ac:dyDescent="0.2">
      <c r="M9481" s="275"/>
      <c r="N9481" s="275"/>
    </row>
    <row r="9482" spans="13:14" x14ac:dyDescent="0.2">
      <c r="M9482" s="275"/>
      <c r="N9482" s="275"/>
    </row>
    <row r="9483" spans="13:14" x14ac:dyDescent="0.2">
      <c r="M9483" s="275"/>
      <c r="N9483" s="275"/>
    </row>
    <row r="9484" spans="13:14" x14ac:dyDescent="0.2">
      <c r="M9484" s="275"/>
      <c r="N9484" s="275"/>
    </row>
    <row r="9485" spans="13:14" x14ac:dyDescent="0.2">
      <c r="M9485" s="275"/>
      <c r="N9485" s="275"/>
    </row>
    <row r="9486" spans="13:14" x14ac:dyDescent="0.2">
      <c r="M9486" s="275"/>
      <c r="N9486" s="275"/>
    </row>
    <row r="9487" spans="13:14" x14ac:dyDescent="0.2">
      <c r="M9487" s="275"/>
      <c r="N9487" s="275"/>
    </row>
    <row r="9488" spans="13:14" x14ac:dyDescent="0.2">
      <c r="M9488" s="275"/>
      <c r="N9488" s="275"/>
    </row>
    <row r="9489" spans="13:14" x14ac:dyDescent="0.2">
      <c r="M9489" s="275"/>
      <c r="N9489" s="275"/>
    </row>
    <row r="9490" spans="13:14" x14ac:dyDescent="0.2">
      <c r="M9490" s="275"/>
      <c r="N9490" s="275"/>
    </row>
    <row r="9491" spans="13:14" x14ac:dyDescent="0.2">
      <c r="M9491" s="275"/>
      <c r="N9491" s="275"/>
    </row>
    <row r="9492" spans="13:14" x14ac:dyDescent="0.2">
      <c r="M9492" s="275"/>
      <c r="N9492" s="275"/>
    </row>
    <row r="9493" spans="13:14" x14ac:dyDescent="0.2">
      <c r="M9493" s="275"/>
      <c r="N9493" s="275"/>
    </row>
    <row r="9494" spans="13:14" x14ac:dyDescent="0.2">
      <c r="M9494" s="275"/>
      <c r="N9494" s="275"/>
    </row>
    <row r="9495" spans="13:14" x14ac:dyDescent="0.2">
      <c r="M9495" s="275"/>
      <c r="N9495" s="275"/>
    </row>
    <row r="9496" spans="13:14" x14ac:dyDescent="0.2">
      <c r="M9496" s="275"/>
      <c r="N9496" s="275"/>
    </row>
    <row r="9497" spans="13:14" x14ac:dyDescent="0.2">
      <c r="M9497" s="275"/>
      <c r="N9497" s="275"/>
    </row>
    <row r="9498" spans="13:14" x14ac:dyDescent="0.2">
      <c r="M9498" s="275"/>
      <c r="N9498" s="275"/>
    </row>
    <row r="9499" spans="13:14" x14ac:dyDescent="0.2">
      <c r="M9499" s="275"/>
      <c r="N9499" s="275"/>
    </row>
    <row r="9500" spans="13:14" x14ac:dyDescent="0.2">
      <c r="M9500" s="275"/>
      <c r="N9500" s="275"/>
    </row>
    <row r="9501" spans="13:14" x14ac:dyDescent="0.2">
      <c r="M9501" s="275"/>
      <c r="N9501" s="275"/>
    </row>
    <row r="9502" spans="13:14" x14ac:dyDescent="0.2">
      <c r="M9502" s="275"/>
      <c r="N9502" s="275"/>
    </row>
    <row r="9503" spans="13:14" x14ac:dyDescent="0.2">
      <c r="M9503" s="275"/>
      <c r="N9503" s="275"/>
    </row>
    <row r="9504" spans="13:14" x14ac:dyDescent="0.2">
      <c r="M9504" s="275"/>
      <c r="N9504" s="275"/>
    </row>
    <row r="9505" spans="13:14" x14ac:dyDescent="0.2">
      <c r="M9505" s="275"/>
      <c r="N9505" s="275"/>
    </row>
    <row r="9506" spans="13:14" x14ac:dyDescent="0.2">
      <c r="M9506" s="275"/>
      <c r="N9506" s="275"/>
    </row>
    <row r="9507" spans="13:14" x14ac:dyDescent="0.2">
      <c r="M9507" s="275"/>
      <c r="N9507" s="275"/>
    </row>
    <row r="9508" spans="13:14" x14ac:dyDescent="0.2">
      <c r="M9508" s="275"/>
      <c r="N9508" s="275"/>
    </row>
    <row r="9509" spans="13:14" x14ac:dyDescent="0.2">
      <c r="M9509" s="275"/>
      <c r="N9509" s="275"/>
    </row>
    <row r="9510" spans="13:14" x14ac:dyDescent="0.2">
      <c r="M9510" s="275"/>
      <c r="N9510" s="275"/>
    </row>
    <row r="9511" spans="13:14" x14ac:dyDescent="0.2">
      <c r="M9511" s="275"/>
      <c r="N9511" s="275"/>
    </row>
    <row r="9512" spans="13:14" x14ac:dyDescent="0.2">
      <c r="M9512" s="275"/>
      <c r="N9512" s="275"/>
    </row>
    <row r="9513" spans="13:14" x14ac:dyDescent="0.2">
      <c r="M9513" s="275"/>
      <c r="N9513" s="275"/>
    </row>
    <row r="9514" spans="13:14" x14ac:dyDescent="0.2">
      <c r="M9514" s="275"/>
      <c r="N9514" s="275"/>
    </row>
    <row r="9515" spans="13:14" x14ac:dyDescent="0.2">
      <c r="M9515" s="275"/>
      <c r="N9515" s="275"/>
    </row>
    <row r="9516" spans="13:14" x14ac:dyDescent="0.2">
      <c r="M9516" s="275"/>
      <c r="N9516" s="275"/>
    </row>
    <row r="9517" spans="13:14" x14ac:dyDescent="0.2">
      <c r="M9517" s="275"/>
      <c r="N9517" s="275"/>
    </row>
    <row r="9518" spans="13:14" x14ac:dyDescent="0.2">
      <c r="M9518" s="275"/>
      <c r="N9518" s="275"/>
    </row>
    <row r="9519" spans="13:14" x14ac:dyDescent="0.2">
      <c r="M9519" s="275"/>
      <c r="N9519" s="275"/>
    </row>
    <row r="9520" spans="13:14" x14ac:dyDescent="0.2">
      <c r="M9520" s="275"/>
      <c r="N9520" s="275"/>
    </row>
    <row r="9521" spans="13:14" x14ac:dyDescent="0.2">
      <c r="M9521" s="275"/>
      <c r="N9521" s="275"/>
    </row>
    <row r="9522" spans="13:14" x14ac:dyDescent="0.2">
      <c r="M9522" s="275"/>
      <c r="N9522" s="275"/>
    </row>
    <row r="9523" spans="13:14" x14ac:dyDescent="0.2">
      <c r="M9523" s="275"/>
      <c r="N9523" s="275"/>
    </row>
    <row r="9524" spans="13:14" x14ac:dyDescent="0.2">
      <c r="M9524" s="275"/>
      <c r="N9524" s="275"/>
    </row>
    <row r="9525" spans="13:14" x14ac:dyDescent="0.2">
      <c r="M9525" s="275"/>
      <c r="N9525" s="275"/>
    </row>
    <row r="9526" spans="13:14" x14ac:dyDescent="0.2">
      <c r="M9526" s="275"/>
      <c r="N9526" s="275"/>
    </row>
    <row r="9527" spans="13:14" x14ac:dyDescent="0.2">
      <c r="M9527" s="275"/>
      <c r="N9527" s="275"/>
    </row>
    <row r="9528" spans="13:14" x14ac:dyDescent="0.2">
      <c r="M9528" s="275"/>
      <c r="N9528" s="275"/>
    </row>
    <row r="9529" spans="13:14" x14ac:dyDescent="0.2">
      <c r="M9529" s="275"/>
      <c r="N9529" s="275"/>
    </row>
    <row r="9530" spans="13:14" x14ac:dyDescent="0.2">
      <c r="M9530" s="275"/>
      <c r="N9530" s="275"/>
    </row>
    <row r="9531" spans="13:14" x14ac:dyDescent="0.2">
      <c r="M9531" s="275"/>
      <c r="N9531" s="275"/>
    </row>
    <row r="9532" spans="13:14" x14ac:dyDescent="0.2">
      <c r="M9532" s="275"/>
      <c r="N9532" s="275"/>
    </row>
    <row r="9533" spans="13:14" x14ac:dyDescent="0.2">
      <c r="M9533" s="275"/>
      <c r="N9533" s="275"/>
    </row>
    <row r="9534" spans="13:14" x14ac:dyDescent="0.2">
      <c r="M9534" s="275"/>
      <c r="N9534" s="275"/>
    </row>
    <row r="9535" spans="13:14" x14ac:dyDescent="0.2">
      <c r="M9535" s="275"/>
      <c r="N9535" s="275"/>
    </row>
    <row r="9536" spans="13:14" x14ac:dyDescent="0.2">
      <c r="M9536" s="275"/>
      <c r="N9536" s="275"/>
    </row>
    <row r="9537" spans="13:14" x14ac:dyDescent="0.2">
      <c r="M9537" s="275"/>
      <c r="N9537" s="275"/>
    </row>
    <row r="9538" spans="13:14" x14ac:dyDescent="0.2">
      <c r="M9538" s="275"/>
      <c r="N9538" s="275"/>
    </row>
    <row r="9539" spans="13:14" x14ac:dyDescent="0.2">
      <c r="M9539" s="275"/>
      <c r="N9539" s="275"/>
    </row>
    <row r="9540" spans="13:14" x14ac:dyDescent="0.2">
      <c r="M9540" s="275"/>
      <c r="N9540" s="275"/>
    </row>
    <row r="9541" spans="13:14" x14ac:dyDescent="0.2">
      <c r="M9541" s="275"/>
      <c r="N9541" s="275"/>
    </row>
    <row r="9542" spans="13:14" x14ac:dyDescent="0.2">
      <c r="M9542" s="275"/>
      <c r="N9542" s="275"/>
    </row>
    <row r="9543" spans="13:14" x14ac:dyDescent="0.2">
      <c r="M9543" s="275"/>
      <c r="N9543" s="275"/>
    </row>
    <row r="9544" spans="13:14" x14ac:dyDescent="0.2">
      <c r="M9544" s="275"/>
      <c r="N9544" s="275"/>
    </row>
    <row r="9545" spans="13:14" x14ac:dyDescent="0.2">
      <c r="M9545" s="275"/>
      <c r="N9545" s="275"/>
    </row>
    <row r="9546" spans="13:14" x14ac:dyDescent="0.2">
      <c r="M9546" s="275"/>
      <c r="N9546" s="275"/>
    </row>
    <row r="9547" spans="13:14" x14ac:dyDescent="0.2">
      <c r="M9547" s="275"/>
      <c r="N9547" s="275"/>
    </row>
    <row r="9548" spans="13:14" x14ac:dyDescent="0.2">
      <c r="M9548" s="275"/>
      <c r="N9548" s="275"/>
    </row>
    <row r="9549" spans="13:14" x14ac:dyDescent="0.2">
      <c r="M9549" s="275"/>
      <c r="N9549" s="275"/>
    </row>
    <row r="9550" spans="13:14" x14ac:dyDescent="0.2">
      <c r="M9550" s="275"/>
      <c r="N9550" s="275"/>
    </row>
    <row r="9551" spans="13:14" x14ac:dyDescent="0.2">
      <c r="M9551" s="275"/>
      <c r="N9551" s="275"/>
    </row>
    <row r="9552" spans="13:14" x14ac:dyDescent="0.2">
      <c r="M9552" s="275"/>
      <c r="N9552" s="275"/>
    </row>
    <row r="9553" spans="13:14" x14ac:dyDescent="0.2">
      <c r="M9553" s="275"/>
      <c r="N9553" s="275"/>
    </row>
    <row r="9554" spans="13:14" x14ac:dyDescent="0.2">
      <c r="M9554" s="275"/>
      <c r="N9554" s="275"/>
    </row>
    <row r="9555" spans="13:14" x14ac:dyDescent="0.2">
      <c r="M9555" s="275"/>
      <c r="N9555" s="275"/>
    </row>
    <row r="9556" spans="13:14" x14ac:dyDescent="0.2">
      <c r="M9556" s="275"/>
      <c r="N9556" s="275"/>
    </row>
    <row r="9557" spans="13:14" x14ac:dyDescent="0.2">
      <c r="M9557" s="275"/>
      <c r="N9557" s="275"/>
    </row>
    <row r="9558" spans="13:14" x14ac:dyDescent="0.2">
      <c r="M9558" s="275"/>
      <c r="N9558" s="275"/>
    </row>
    <row r="9559" spans="13:14" x14ac:dyDescent="0.2">
      <c r="M9559" s="275"/>
      <c r="N9559" s="275"/>
    </row>
    <row r="9560" spans="13:14" x14ac:dyDescent="0.2">
      <c r="M9560" s="275"/>
      <c r="N9560" s="275"/>
    </row>
    <row r="9561" spans="13:14" x14ac:dyDescent="0.2">
      <c r="M9561" s="275"/>
      <c r="N9561" s="275"/>
    </row>
    <row r="9562" spans="13:14" x14ac:dyDescent="0.2">
      <c r="M9562" s="275"/>
      <c r="N9562" s="275"/>
    </row>
    <row r="9563" spans="13:14" x14ac:dyDescent="0.2">
      <c r="M9563" s="275"/>
      <c r="N9563" s="275"/>
    </row>
    <row r="9564" spans="13:14" x14ac:dyDescent="0.2">
      <c r="M9564" s="275"/>
      <c r="N9564" s="275"/>
    </row>
    <row r="9565" spans="13:14" x14ac:dyDescent="0.2">
      <c r="M9565" s="275"/>
      <c r="N9565" s="275"/>
    </row>
    <row r="9566" spans="13:14" x14ac:dyDescent="0.2">
      <c r="M9566" s="275"/>
      <c r="N9566" s="275"/>
    </row>
    <row r="9567" spans="13:14" x14ac:dyDescent="0.2">
      <c r="M9567" s="275"/>
      <c r="N9567" s="275"/>
    </row>
    <row r="9568" spans="13:14" x14ac:dyDescent="0.2">
      <c r="M9568" s="275"/>
      <c r="N9568" s="275"/>
    </row>
    <row r="9569" spans="13:14" x14ac:dyDescent="0.2">
      <c r="M9569" s="275"/>
      <c r="N9569" s="275"/>
    </row>
    <row r="9570" spans="13:14" x14ac:dyDescent="0.2">
      <c r="M9570" s="275"/>
      <c r="N9570" s="275"/>
    </row>
    <row r="9571" spans="13:14" x14ac:dyDescent="0.2">
      <c r="M9571" s="275"/>
      <c r="N9571" s="275"/>
    </row>
    <row r="9572" spans="13:14" x14ac:dyDescent="0.2">
      <c r="M9572" s="275"/>
      <c r="N9572" s="275"/>
    </row>
    <row r="9573" spans="13:14" x14ac:dyDescent="0.2">
      <c r="M9573" s="275"/>
      <c r="N9573" s="275"/>
    </row>
    <row r="9574" spans="13:14" x14ac:dyDescent="0.2">
      <c r="M9574" s="275"/>
      <c r="N9574" s="275"/>
    </row>
    <row r="9575" spans="13:14" x14ac:dyDescent="0.2">
      <c r="M9575" s="275"/>
      <c r="N9575" s="275"/>
    </row>
    <row r="9576" spans="13:14" x14ac:dyDescent="0.2">
      <c r="M9576" s="275"/>
      <c r="N9576" s="275"/>
    </row>
    <row r="9577" spans="13:14" x14ac:dyDescent="0.2">
      <c r="M9577" s="275"/>
      <c r="N9577" s="275"/>
    </row>
    <row r="9578" spans="13:14" x14ac:dyDescent="0.2">
      <c r="M9578" s="275"/>
      <c r="N9578" s="275"/>
    </row>
    <row r="9579" spans="13:14" x14ac:dyDescent="0.2">
      <c r="M9579" s="275"/>
      <c r="N9579" s="275"/>
    </row>
    <row r="9580" spans="13:14" x14ac:dyDescent="0.2">
      <c r="M9580" s="275"/>
      <c r="N9580" s="275"/>
    </row>
    <row r="9581" spans="13:14" x14ac:dyDescent="0.2">
      <c r="M9581" s="275"/>
      <c r="N9581" s="275"/>
    </row>
    <row r="9582" spans="13:14" x14ac:dyDescent="0.2">
      <c r="M9582" s="275"/>
      <c r="N9582" s="275"/>
    </row>
    <row r="9583" spans="13:14" x14ac:dyDescent="0.2">
      <c r="M9583" s="275"/>
      <c r="N9583" s="275"/>
    </row>
    <row r="9584" spans="13:14" x14ac:dyDescent="0.2">
      <c r="M9584" s="275"/>
      <c r="N9584" s="275"/>
    </row>
    <row r="9585" spans="13:14" x14ac:dyDescent="0.2">
      <c r="M9585" s="275"/>
      <c r="N9585" s="275"/>
    </row>
    <row r="9586" spans="13:14" x14ac:dyDescent="0.2">
      <c r="M9586" s="275"/>
      <c r="N9586" s="275"/>
    </row>
    <row r="9587" spans="13:14" x14ac:dyDescent="0.2">
      <c r="M9587" s="275"/>
      <c r="N9587" s="275"/>
    </row>
    <row r="9588" spans="13:14" x14ac:dyDescent="0.2">
      <c r="M9588" s="275"/>
      <c r="N9588" s="275"/>
    </row>
    <row r="9589" spans="13:14" x14ac:dyDescent="0.2">
      <c r="M9589" s="275"/>
      <c r="N9589" s="275"/>
    </row>
    <row r="9590" spans="13:14" x14ac:dyDescent="0.2">
      <c r="M9590" s="275"/>
      <c r="N9590" s="275"/>
    </row>
    <row r="9591" spans="13:14" x14ac:dyDescent="0.2">
      <c r="M9591" s="275"/>
      <c r="N9591" s="275"/>
    </row>
    <row r="9592" spans="13:14" x14ac:dyDescent="0.2">
      <c r="M9592" s="275"/>
      <c r="N9592" s="275"/>
    </row>
    <row r="9593" spans="13:14" x14ac:dyDescent="0.2">
      <c r="M9593" s="275"/>
      <c r="N9593" s="275"/>
    </row>
    <row r="9594" spans="13:14" x14ac:dyDescent="0.2">
      <c r="M9594" s="275"/>
      <c r="N9594" s="275"/>
    </row>
    <row r="9595" spans="13:14" x14ac:dyDescent="0.2">
      <c r="M9595" s="275"/>
      <c r="N9595" s="275"/>
    </row>
    <row r="9596" spans="13:14" x14ac:dyDescent="0.2">
      <c r="M9596" s="275"/>
      <c r="N9596" s="275"/>
    </row>
    <row r="9597" spans="13:14" x14ac:dyDescent="0.2">
      <c r="M9597" s="275"/>
      <c r="N9597" s="275"/>
    </row>
    <row r="9598" spans="13:14" x14ac:dyDescent="0.2">
      <c r="M9598" s="275"/>
      <c r="N9598" s="275"/>
    </row>
    <row r="9599" spans="13:14" x14ac:dyDescent="0.2">
      <c r="M9599" s="275"/>
      <c r="N9599" s="275"/>
    </row>
    <row r="9600" spans="13:14" x14ac:dyDescent="0.2">
      <c r="M9600" s="275"/>
      <c r="N9600" s="275"/>
    </row>
    <row r="9601" spans="13:14" x14ac:dyDescent="0.2">
      <c r="M9601" s="275"/>
      <c r="N9601" s="275"/>
    </row>
    <row r="9602" spans="13:14" x14ac:dyDescent="0.2">
      <c r="M9602" s="275"/>
      <c r="N9602" s="275"/>
    </row>
    <row r="9603" spans="13:14" x14ac:dyDescent="0.2">
      <c r="M9603" s="275"/>
      <c r="N9603" s="275"/>
    </row>
    <row r="9604" spans="13:14" x14ac:dyDescent="0.2">
      <c r="M9604" s="275"/>
      <c r="N9604" s="275"/>
    </row>
    <row r="9605" spans="13:14" x14ac:dyDescent="0.2">
      <c r="M9605" s="275"/>
      <c r="N9605" s="275"/>
    </row>
    <row r="9606" spans="13:14" x14ac:dyDescent="0.2">
      <c r="M9606" s="275"/>
      <c r="N9606" s="275"/>
    </row>
    <row r="9607" spans="13:14" x14ac:dyDescent="0.2">
      <c r="M9607" s="275"/>
      <c r="N9607" s="275"/>
    </row>
    <row r="9608" spans="13:14" x14ac:dyDescent="0.2">
      <c r="M9608" s="275"/>
      <c r="N9608" s="275"/>
    </row>
    <row r="9609" spans="13:14" x14ac:dyDescent="0.2">
      <c r="M9609" s="275"/>
      <c r="N9609" s="275"/>
    </row>
    <row r="9610" spans="13:14" x14ac:dyDescent="0.2">
      <c r="M9610" s="275"/>
      <c r="N9610" s="275"/>
    </row>
    <row r="9611" spans="13:14" x14ac:dyDescent="0.2">
      <c r="M9611" s="275"/>
      <c r="N9611" s="275"/>
    </row>
    <row r="9612" spans="13:14" x14ac:dyDescent="0.2">
      <c r="M9612" s="275"/>
      <c r="N9612" s="275"/>
    </row>
    <row r="9613" spans="13:14" x14ac:dyDescent="0.2">
      <c r="M9613" s="275"/>
      <c r="N9613" s="275"/>
    </row>
    <row r="9614" spans="13:14" x14ac:dyDescent="0.2">
      <c r="M9614" s="275"/>
      <c r="N9614" s="275"/>
    </row>
    <row r="9615" spans="13:14" x14ac:dyDescent="0.2">
      <c r="M9615" s="275"/>
      <c r="N9615" s="275"/>
    </row>
    <row r="9616" spans="13:14" x14ac:dyDescent="0.2">
      <c r="M9616" s="275"/>
      <c r="N9616" s="275"/>
    </row>
    <row r="9617" spans="13:14" x14ac:dyDescent="0.2">
      <c r="M9617" s="275"/>
      <c r="N9617" s="275"/>
    </row>
    <row r="9618" spans="13:14" x14ac:dyDescent="0.2">
      <c r="M9618" s="275"/>
      <c r="N9618" s="275"/>
    </row>
    <row r="9619" spans="13:14" x14ac:dyDescent="0.2">
      <c r="M9619" s="275"/>
      <c r="N9619" s="275"/>
    </row>
    <row r="9620" spans="13:14" x14ac:dyDescent="0.2">
      <c r="M9620" s="275"/>
      <c r="N9620" s="275"/>
    </row>
    <row r="9621" spans="13:14" x14ac:dyDescent="0.2">
      <c r="M9621" s="275"/>
      <c r="N9621" s="275"/>
    </row>
    <row r="9622" spans="13:14" x14ac:dyDescent="0.2">
      <c r="M9622" s="275"/>
      <c r="N9622" s="275"/>
    </row>
    <row r="9623" spans="13:14" x14ac:dyDescent="0.2">
      <c r="M9623" s="275"/>
      <c r="N9623" s="275"/>
    </row>
    <row r="9624" spans="13:14" x14ac:dyDescent="0.2">
      <c r="M9624" s="275"/>
      <c r="N9624" s="275"/>
    </row>
    <row r="9625" spans="13:14" x14ac:dyDescent="0.2">
      <c r="M9625" s="275"/>
      <c r="N9625" s="275"/>
    </row>
    <row r="9626" spans="13:14" x14ac:dyDescent="0.2">
      <c r="M9626" s="275"/>
      <c r="N9626" s="275"/>
    </row>
    <row r="9627" spans="13:14" x14ac:dyDescent="0.2">
      <c r="M9627" s="275"/>
      <c r="N9627" s="275"/>
    </row>
    <row r="9628" spans="13:14" x14ac:dyDescent="0.2">
      <c r="M9628" s="275"/>
      <c r="N9628" s="275"/>
    </row>
    <row r="9629" spans="13:14" x14ac:dyDescent="0.2">
      <c r="M9629" s="275"/>
      <c r="N9629" s="275"/>
    </row>
    <row r="9630" spans="13:14" x14ac:dyDescent="0.2">
      <c r="M9630" s="275"/>
      <c r="N9630" s="275"/>
    </row>
    <row r="9631" spans="13:14" x14ac:dyDescent="0.2">
      <c r="M9631" s="275"/>
      <c r="N9631" s="275"/>
    </row>
    <row r="9632" spans="13:14" x14ac:dyDescent="0.2">
      <c r="M9632" s="275"/>
      <c r="N9632" s="275"/>
    </row>
    <row r="9633" spans="13:14" x14ac:dyDescent="0.2">
      <c r="M9633" s="275"/>
      <c r="N9633" s="275"/>
    </row>
    <row r="9634" spans="13:14" x14ac:dyDescent="0.2">
      <c r="M9634" s="275"/>
      <c r="N9634" s="275"/>
    </row>
    <row r="9635" spans="13:14" x14ac:dyDescent="0.2">
      <c r="M9635" s="275"/>
      <c r="N9635" s="275"/>
    </row>
    <row r="9636" spans="13:14" x14ac:dyDescent="0.2">
      <c r="M9636" s="275"/>
      <c r="N9636" s="275"/>
    </row>
    <row r="9637" spans="13:14" x14ac:dyDescent="0.2">
      <c r="M9637" s="275"/>
      <c r="N9637" s="275"/>
    </row>
    <row r="9638" spans="13:14" x14ac:dyDescent="0.2">
      <c r="M9638" s="275"/>
      <c r="N9638" s="275"/>
    </row>
    <row r="9639" spans="13:14" x14ac:dyDescent="0.2">
      <c r="M9639" s="275"/>
      <c r="N9639" s="275"/>
    </row>
    <row r="9640" spans="13:14" x14ac:dyDescent="0.2">
      <c r="M9640" s="275"/>
      <c r="N9640" s="275"/>
    </row>
    <row r="9641" spans="13:14" x14ac:dyDescent="0.2">
      <c r="M9641" s="275"/>
      <c r="N9641" s="275"/>
    </row>
    <row r="9642" spans="13:14" x14ac:dyDescent="0.2">
      <c r="M9642" s="275"/>
      <c r="N9642" s="275"/>
    </row>
    <row r="9643" spans="13:14" x14ac:dyDescent="0.2">
      <c r="M9643" s="275"/>
      <c r="N9643" s="275"/>
    </row>
    <row r="9644" spans="13:14" x14ac:dyDescent="0.2">
      <c r="M9644" s="275"/>
      <c r="N9644" s="275"/>
    </row>
    <row r="9645" spans="13:14" x14ac:dyDescent="0.2">
      <c r="M9645" s="275"/>
      <c r="N9645" s="275"/>
    </row>
    <row r="9646" spans="13:14" x14ac:dyDescent="0.2">
      <c r="M9646" s="275"/>
      <c r="N9646" s="275"/>
    </row>
    <row r="9647" spans="13:14" x14ac:dyDescent="0.2">
      <c r="M9647" s="275"/>
      <c r="N9647" s="275"/>
    </row>
    <row r="9648" spans="13:14" x14ac:dyDescent="0.2">
      <c r="M9648" s="275"/>
      <c r="N9648" s="275"/>
    </row>
    <row r="9649" spans="13:14" x14ac:dyDescent="0.2">
      <c r="M9649" s="275"/>
      <c r="N9649" s="275"/>
    </row>
    <row r="9650" spans="13:14" x14ac:dyDescent="0.2">
      <c r="M9650" s="275"/>
      <c r="N9650" s="275"/>
    </row>
    <row r="9651" spans="13:14" x14ac:dyDescent="0.2">
      <c r="M9651" s="275"/>
      <c r="N9651" s="275"/>
    </row>
    <row r="9652" spans="13:14" x14ac:dyDescent="0.2">
      <c r="M9652" s="275"/>
      <c r="N9652" s="275"/>
    </row>
    <row r="9653" spans="13:14" x14ac:dyDescent="0.2">
      <c r="M9653" s="275"/>
      <c r="N9653" s="275"/>
    </row>
    <row r="9654" spans="13:14" x14ac:dyDescent="0.2">
      <c r="M9654" s="275"/>
      <c r="N9654" s="275"/>
    </row>
    <row r="9655" spans="13:14" x14ac:dyDescent="0.2">
      <c r="M9655" s="275"/>
      <c r="N9655" s="275"/>
    </row>
    <row r="9656" spans="13:14" x14ac:dyDescent="0.2">
      <c r="M9656" s="275"/>
      <c r="N9656" s="275"/>
    </row>
    <row r="9657" spans="13:14" x14ac:dyDescent="0.2">
      <c r="M9657" s="275"/>
      <c r="N9657" s="275"/>
    </row>
    <row r="9658" spans="13:14" x14ac:dyDescent="0.2">
      <c r="M9658" s="275"/>
      <c r="N9658" s="275"/>
    </row>
    <row r="9659" spans="13:14" x14ac:dyDescent="0.2">
      <c r="M9659" s="275"/>
      <c r="N9659" s="275"/>
    </row>
    <row r="9660" spans="13:14" x14ac:dyDescent="0.2">
      <c r="M9660" s="275"/>
      <c r="N9660" s="275"/>
    </row>
    <row r="9661" spans="13:14" x14ac:dyDescent="0.2">
      <c r="M9661" s="275"/>
      <c r="N9661" s="275"/>
    </row>
    <row r="9662" spans="13:14" x14ac:dyDescent="0.2">
      <c r="M9662" s="275"/>
      <c r="N9662" s="275"/>
    </row>
    <row r="9663" spans="13:14" x14ac:dyDescent="0.2">
      <c r="M9663" s="275"/>
      <c r="N9663" s="275"/>
    </row>
    <row r="9664" spans="13:14" x14ac:dyDescent="0.2">
      <c r="M9664" s="275"/>
      <c r="N9664" s="275"/>
    </row>
    <row r="9665" spans="13:14" x14ac:dyDescent="0.2">
      <c r="M9665" s="275"/>
      <c r="N9665" s="275"/>
    </row>
    <row r="9666" spans="13:14" x14ac:dyDescent="0.2">
      <c r="M9666" s="275"/>
      <c r="N9666" s="275"/>
    </row>
    <row r="9667" spans="13:14" x14ac:dyDescent="0.2">
      <c r="M9667" s="275"/>
      <c r="N9667" s="275"/>
    </row>
    <row r="9668" spans="13:14" x14ac:dyDescent="0.2">
      <c r="M9668" s="275"/>
      <c r="N9668" s="275"/>
    </row>
    <row r="9669" spans="13:14" x14ac:dyDescent="0.2">
      <c r="M9669" s="275"/>
      <c r="N9669" s="275"/>
    </row>
    <row r="9670" spans="13:14" x14ac:dyDescent="0.2">
      <c r="M9670" s="275"/>
      <c r="N9670" s="275"/>
    </row>
    <row r="9671" spans="13:14" x14ac:dyDescent="0.2">
      <c r="M9671" s="275"/>
      <c r="N9671" s="275"/>
    </row>
    <row r="9672" spans="13:14" x14ac:dyDescent="0.2">
      <c r="M9672" s="275"/>
      <c r="N9672" s="275"/>
    </row>
    <row r="9673" spans="13:14" x14ac:dyDescent="0.2">
      <c r="M9673" s="275"/>
      <c r="N9673" s="275"/>
    </row>
    <row r="9674" spans="13:14" x14ac:dyDescent="0.2">
      <c r="M9674" s="275"/>
      <c r="N9674" s="275"/>
    </row>
    <row r="9675" spans="13:14" x14ac:dyDescent="0.2">
      <c r="M9675" s="275"/>
      <c r="N9675" s="275"/>
    </row>
    <row r="9676" spans="13:14" x14ac:dyDescent="0.2">
      <c r="M9676" s="275"/>
      <c r="N9676" s="275"/>
    </row>
    <row r="9677" spans="13:14" x14ac:dyDescent="0.2">
      <c r="M9677" s="275"/>
      <c r="N9677" s="275"/>
    </row>
    <row r="9678" spans="13:14" x14ac:dyDescent="0.2">
      <c r="M9678" s="275"/>
      <c r="N9678" s="275"/>
    </row>
    <row r="9679" spans="13:14" x14ac:dyDescent="0.2">
      <c r="M9679" s="275"/>
      <c r="N9679" s="275"/>
    </row>
    <row r="9680" spans="13:14" x14ac:dyDescent="0.2">
      <c r="M9680" s="275"/>
      <c r="N9680" s="275"/>
    </row>
    <row r="9681" spans="13:14" x14ac:dyDescent="0.2">
      <c r="M9681" s="275"/>
      <c r="N9681" s="275"/>
    </row>
    <row r="9682" spans="13:14" x14ac:dyDescent="0.2">
      <c r="M9682" s="275"/>
      <c r="N9682" s="275"/>
    </row>
    <row r="9683" spans="13:14" x14ac:dyDescent="0.2">
      <c r="M9683" s="275"/>
      <c r="N9683" s="275"/>
    </row>
    <row r="9684" spans="13:14" x14ac:dyDescent="0.2">
      <c r="M9684" s="275"/>
      <c r="N9684" s="275"/>
    </row>
    <row r="9685" spans="13:14" x14ac:dyDescent="0.2">
      <c r="M9685" s="275"/>
      <c r="N9685" s="275"/>
    </row>
    <row r="9686" spans="13:14" x14ac:dyDescent="0.2">
      <c r="M9686" s="275"/>
      <c r="N9686" s="275"/>
    </row>
    <row r="9687" spans="13:14" x14ac:dyDescent="0.2">
      <c r="M9687" s="275"/>
      <c r="N9687" s="275"/>
    </row>
    <row r="9688" spans="13:14" x14ac:dyDescent="0.2">
      <c r="M9688" s="275"/>
      <c r="N9688" s="275"/>
    </row>
    <row r="9689" spans="13:14" x14ac:dyDescent="0.2">
      <c r="M9689" s="275"/>
      <c r="N9689" s="275"/>
    </row>
    <row r="9690" spans="13:14" x14ac:dyDescent="0.2">
      <c r="M9690" s="275"/>
      <c r="N9690" s="275"/>
    </row>
    <row r="9691" spans="13:14" x14ac:dyDescent="0.2">
      <c r="M9691" s="275"/>
      <c r="N9691" s="275"/>
    </row>
    <row r="9692" spans="13:14" x14ac:dyDescent="0.2">
      <c r="M9692" s="275"/>
      <c r="N9692" s="275"/>
    </row>
    <row r="9693" spans="13:14" x14ac:dyDescent="0.2">
      <c r="M9693" s="275"/>
      <c r="N9693" s="275"/>
    </row>
    <row r="9694" spans="13:14" x14ac:dyDescent="0.2">
      <c r="M9694" s="275"/>
      <c r="N9694" s="275"/>
    </row>
    <row r="9695" spans="13:14" x14ac:dyDescent="0.2">
      <c r="M9695" s="275"/>
      <c r="N9695" s="275"/>
    </row>
    <row r="9696" spans="13:14" x14ac:dyDescent="0.2">
      <c r="M9696" s="275"/>
      <c r="N9696" s="275"/>
    </row>
    <row r="9697" spans="13:14" x14ac:dyDescent="0.2">
      <c r="M9697" s="275"/>
      <c r="N9697" s="275"/>
    </row>
    <row r="9698" spans="13:14" x14ac:dyDescent="0.2">
      <c r="M9698" s="275"/>
      <c r="N9698" s="275"/>
    </row>
    <row r="9699" spans="13:14" x14ac:dyDescent="0.2">
      <c r="M9699" s="275"/>
      <c r="N9699" s="275"/>
    </row>
    <row r="9700" spans="13:14" x14ac:dyDescent="0.2">
      <c r="M9700" s="275"/>
      <c r="N9700" s="275"/>
    </row>
    <row r="9701" spans="13:14" x14ac:dyDescent="0.2">
      <c r="M9701" s="275"/>
      <c r="N9701" s="275"/>
    </row>
    <row r="9702" spans="13:14" x14ac:dyDescent="0.2">
      <c r="M9702" s="275"/>
      <c r="N9702" s="275"/>
    </row>
    <row r="9703" spans="13:14" x14ac:dyDescent="0.2">
      <c r="M9703" s="275"/>
      <c r="N9703" s="275"/>
    </row>
    <row r="9704" spans="13:14" x14ac:dyDescent="0.2">
      <c r="M9704" s="275"/>
      <c r="N9704" s="275"/>
    </row>
    <row r="9705" spans="13:14" x14ac:dyDescent="0.2">
      <c r="M9705" s="275"/>
      <c r="N9705" s="275"/>
    </row>
    <row r="9706" spans="13:14" x14ac:dyDescent="0.2">
      <c r="M9706" s="275"/>
      <c r="N9706" s="275"/>
    </row>
    <row r="9707" spans="13:14" x14ac:dyDescent="0.2">
      <c r="M9707" s="275"/>
      <c r="N9707" s="275"/>
    </row>
    <row r="9708" spans="13:14" x14ac:dyDescent="0.2">
      <c r="M9708" s="275"/>
      <c r="N9708" s="275"/>
    </row>
    <row r="9709" spans="13:14" x14ac:dyDescent="0.2">
      <c r="M9709" s="275"/>
      <c r="N9709" s="275"/>
    </row>
    <row r="9710" spans="13:14" x14ac:dyDescent="0.2">
      <c r="M9710" s="275"/>
      <c r="N9710" s="275"/>
    </row>
    <row r="9711" spans="13:14" x14ac:dyDescent="0.2">
      <c r="M9711" s="275"/>
      <c r="N9711" s="275"/>
    </row>
    <row r="9712" spans="13:14" x14ac:dyDescent="0.2">
      <c r="M9712" s="275"/>
      <c r="N9712" s="275"/>
    </row>
    <row r="9713" spans="13:14" x14ac:dyDescent="0.2">
      <c r="M9713" s="275"/>
      <c r="N9713" s="275"/>
    </row>
    <row r="9714" spans="13:14" x14ac:dyDescent="0.2">
      <c r="M9714" s="275"/>
      <c r="N9714" s="275"/>
    </row>
    <row r="9715" spans="13:14" x14ac:dyDescent="0.2">
      <c r="M9715" s="275"/>
      <c r="N9715" s="275"/>
    </row>
    <row r="9716" spans="13:14" x14ac:dyDescent="0.2">
      <c r="M9716" s="275"/>
      <c r="N9716" s="275"/>
    </row>
    <row r="9717" spans="13:14" x14ac:dyDescent="0.2">
      <c r="M9717" s="275"/>
      <c r="N9717" s="275"/>
    </row>
    <row r="9718" spans="13:14" x14ac:dyDescent="0.2">
      <c r="M9718" s="275"/>
      <c r="N9718" s="275"/>
    </row>
    <row r="9719" spans="13:14" x14ac:dyDescent="0.2">
      <c r="M9719" s="275"/>
      <c r="N9719" s="275"/>
    </row>
    <row r="9720" spans="13:14" x14ac:dyDescent="0.2">
      <c r="M9720" s="275"/>
      <c r="N9720" s="275"/>
    </row>
    <row r="9721" spans="13:14" x14ac:dyDescent="0.2">
      <c r="M9721" s="275"/>
      <c r="N9721" s="275"/>
    </row>
    <row r="9722" spans="13:14" x14ac:dyDescent="0.2">
      <c r="M9722" s="275"/>
      <c r="N9722" s="275"/>
    </row>
    <row r="9723" spans="13:14" x14ac:dyDescent="0.2">
      <c r="M9723" s="275"/>
      <c r="N9723" s="275"/>
    </row>
    <row r="9724" spans="13:14" x14ac:dyDescent="0.2">
      <c r="M9724" s="275"/>
      <c r="N9724" s="275"/>
    </row>
    <row r="9725" spans="13:14" x14ac:dyDescent="0.2">
      <c r="M9725" s="275"/>
      <c r="N9725" s="275"/>
    </row>
    <row r="9726" spans="13:14" x14ac:dyDescent="0.2">
      <c r="M9726" s="275"/>
      <c r="N9726" s="275"/>
    </row>
    <row r="9727" spans="13:14" x14ac:dyDescent="0.2">
      <c r="M9727" s="275"/>
      <c r="N9727" s="275"/>
    </row>
    <row r="9728" spans="13:14" x14ac:dyDescent="0.2">
      <c r="M9728" s="275"/>
      <c r="N9728" s="275"/>
    </row>
    <row r="9729" spans="13:14" x14ac:dyDescent="0.2">
      <c r="M9729" s="275"/>
      <c r="N9729" s="275"/>
    </row>
    <row r="9730" spans="13:14" x14ac:dyDescent="0.2">
      <c r="M9730" s="275"/>
      <c r="N9730" s="275"/>
    </row>
    <row r="9731" spans="13:14" x14ac:dyDescent="0.2">
      <c r="M9731" s="275"/>
      <c r="N9731" s="275"/>
    </row>
    <row r="9732" spans="13:14" x14ac:dyDescent="0.2">
      <c r="M9732" s="275"/>
      <c r="N9732" s="275"/>
    </row>
    <row r="9733" spans="13:14" x14ac:dyDescent="0.2">
      <c r="M9733" s="275"/>
      <c r="N9733" s="275"/>
    </row>
    <row r="9734" spans="13:14" x14ac:dyDescent="0.2">
      <c r="M9734" s="275"/>
      <c r="N9734" s="275"/>
    </row>
    <row r="9735" spans="13:14" x14ac:dyDescent="0.2">
      <c r="M9735" s="275"/>
      <c r="N9735" s="275"/>
    </row>
    <row r="9736" spans="13:14" x14ac:dyDescent="0.2">
      <c r="M9736" s="275"/>
      <c r="N9736" s="275"/>
    </row>
    <row r="9737" spans="13:14" x14ac:dyDescent="0.2">
      <c r="M9737" s="275"/>
      <c r="N9737" s="275"/>
    </row>
    <row r="9738" spans="13:14" x14ac:dyDescent="0.2">
      <c r="M9738" s="275"/>
      <c r="N9738" s="275"/>
    </row>
    <row r="9739" spans="13:14" x14ac:dyDescent="0.2">
      <c r="M9739" s="275"/>
      <c r="N9739" s="275"/>
    </row>
    <row r="9740" spans="13:14" x14ac:dyDescent="0.2">
      <c r="M9740" s="275"/>
      <c r="N9740" s="275"/>
    </row>
    <row r="9741" spans="13:14" x14ac:dyDescent="0.2">
      <c r="M9741" s="275"/>
      <c r="N9741" s="275"/>
    </row>
    <row r="9742" spans="13:14" x14ac:dyDescent="0.2">
      <c r="M9742" s="275"/>
      <c r="N9742" s="275"/>
    </row>
    <row r="9743" spans="13:14" x14ac:dyDescent="0.2">
      <c r="M9743" s="275"/>
      <c r="N9743" s="275"/>
    </row>
    <row r="9744" spans="13:14" x14ac:dyDescent="0.2">
      <c r="M9744" s="275"/>
      <c r="N9744" s="275"/>
    </row>
    <row r="9745" spans="13:14" x14ac:dyDescent="0.2">
      <c r="M9745" s="275"/>
      <c r="N9745" s="275"/>
    </row>
    <row r="9746" spans="13:14" x14ac:dyDescent="0.2">
      <c r="M9746" s="275"/>
      <c r="N9746" s="275"/>
    </row>
    <row r="9747" spans="13:14" x14ac:dyDescent="0.2">
      <c r="M9747" s="275"/>
      <c r="N9747" s="275"/>
    </row>
    <row r="9748" spans="13:14" x14ac:dyDescent="0.2">
      <c r="M9748" s="275"/>
      <c r="N9748" s="275"/>
    </row>
    <row r="9749" spans="13:14" x14ac:dyDescent="0.2">
      <c r="M9749" s="275"/>
      <c r="N9749" s="275"/>
    </row>
    <row r="9750" spans="13:14" x14ac:dyDescent="0.2">
      <c r="M9750" s="275"/>
      <c r="N9750" s="275"/>
    </row>
    <row r="9751" spans="13:14" x14ac:dyDescent="0.2">
      <c r="M9751" s="275"/>
      <c r="N9751" s="275"/>
    </row>
    <row r="9752" spans="13:14" x14ac:dyDescent="0.2">
      <c r="M9752" s="275"/>
      <c r="N9752" s="275"/>
    </row>
    <row r="9753" spans="13:14" x14ac:dyDescent="0.2">
      <c r="M9753" s="275"/>
      <c r="N9753" s="275"/>
    </row>
    <row r="9754" spans="13:14" x14ac:dyDescent="0.2">
      <c r="M9754" s="275"/>
      <c r="N9754" s="275"/>
    </row>
    <row r="9755" spans="13:14" x14ac:dyDescent="0.2">
      <c r="M9755" s="275"/>
      <c r="N9755" s="275"/>
    </row>
    <row r="9756" spans="13:14" x14ac:dyDescent="0.2">
      <c r="M9756" s="275"/>
      <c r="N9756" s="275"/>
    </row>
    <row r="9757" spans="13:14" x14ac:dyDescent="0.2">
      <c r="M9757" s="275"/>
      <c r="N9757" s="275"/>
    </row>
    <row r="9758" spans="13:14" x14ac:dyDescent="0.2">
      <c r="M9758" s="275"/>
      <c r="N9758" s="275"/>
    </row>
    <row r="9759" spans="13:14" x14ac:dyDescent="0.2">
      <c r="M9759" s="275"/>
      <c r="N9759" s="275"/>
    </row>
    <row r="9760" spans="13:14" x14ac:dyDescent="0.2">
      <c r="M9760" s="275"/>
      <c r="N9760" s="275"/>
    </row>
    <row r="9761" spans="13:14" x14ac:dyDescent="0.2">
      <c r="M9761" s="275"/>
      <c r="N9761" s="275"/>
    </row>
    <row r="9762" spans="13:14" x14ac:dyDescent="0.2">
      <c r="M9762" s="275"/>
      <c r="N9762" s="275"/>
    </row>
    <row r="9763" spans="13:14" x14ac:dyDescent="0.2">
      <c r="M9763" s="275"/>
      <c r="N9763" s="275"/>
    </row>
    <row r="9764" spans="13:14" x14ac:dyDescent="0.2">
      <c r="M9764" s="275"/>
      <c r="N9764" s="275"/>
    </row>
    <row r="9765" spans="13:14" x14ac:dyDescent="0.2">
      <c r="M9765" s="275"/>
      <c r="N9765" s="275"/>
    </row>
    <row r="9766" spans="13:14" x14ac:dyDescent="0.2">
      <c r="M9766" s="275"/>
      <c r="N9766" s="275"/>
    </row>
    <row r="9767" spans="13:14" x14ac:dyDescent="0.2">
      <c r="M9767" s="275"/>
      <c r="N9767" s="275"/>
    </row>
    <row r="9768" spans="13:14" x14ac:dyDescent="0.2">
      <c r="M9768" s="275"/>
      <c r="N9768" s="275"/>
    </row>
    <row r="9769" spans="13:14" x14ac:dyDescent="0.2">
      <c r="M9769" s="275"/>
      <c r="N9769" s="275"/>
    </row>
    <row r="9770" spans="13:14" x14ac:dyDescent="0.2">
      <c r="M9770" s="275"/>
      <c r="N9770" s="275"/>
    </row>
    <row r="9771" spans="13:14" x14ac:dyDescent="0.2">
      <c r="M9771" s="275"/>
      <c r="N9771" s="275"/>
    </row>
    <row r="9772" spans="13:14" x14ac:dyDescent="0.2">
      <c r="M9772" s="275"/>
      <c r="N9772" s="275"/>
    </row>
    <row r="9773" spans="13:14" x14ac:dyDescent="0.2">
      <c r="M9773" s="275"/>
      <c r="N9773" s="275"/>
    </row>
    <row r="9774" spans="13:14" x14ac:dyDescent="0.2">
      <c r="M9774" s="275"/>
      <c r="N9774" s="275"/>
    </row>
    <row r="9775" spans="13:14" x14ac:dyDescent="0.2">
      <c r="M9775" s="275"/>
      <c r="N9775" s="275"/>
    </row>
    <row r="9776" spans="13:14" x14ac:dyDescent="0.2">
      <c r="M9776" s="275"/>
      <c r="N9776" s="275"/>
    </row>
    <row r="9777" spans="13:14" x14ac:dyDescent="0.2">
      <c r="M9777" s="275"/>
      <c r="N9777" s="275"/>
    </row>
    <row r="9778" spans="13:14" x14ac:dyDescent="0.2">
      <c r="M9778" s="275"/>
      <c r="N9778" s="275"/>
    </row>
    <row r="9779" spans="13:14" x14ac:dyDescent="0.2">
      <c r="M9779" s="275"/>
      <c r="N9779" s="275"/>
    </row>
    <row r="9780" spans="13:14" x14ac:dyDescent="0.2">
      <c r="M9780" s="275"/>
      <c r="N9780" s="275"/>
    </row>
    <row r="9781" spans="13:14" x14ac:dyDescent="0.2">
      <c r="M9781" s="275"/>
      <c r="N9781" s="275"/>
    </row>
    <row r="9782" spans="13:14" x14ac:dyDescent="0.2">
      <c r="M9782" s="275"/>
      <c r="N9782" s="275"/>
    </row>
    <row r="9783" spans="13:14" x14ac:dyDescent="0.2">
      <c r="M9783" s="275"/>
      <c r="N9783" s="275"/>
    </row>
    <row r="9784" spans="13:14" x14ac:dyDescent="0.2">
      <c r="M9784" s="275"/>
      <c r="N9784" s="275"/>
    </row>
    <row r="9785" spans="13:14" x14ac:dyDescent="0.2">
      <c r="M9785" s="275"/>
      <c r="N9785" s="275"/>
    </row>
    <row r="9786" spans="13:14" x14ac:dyDescent="0.2">
      <c r="M9786" s="275"/>
      <c r="N9786" s="275"/>
    </row>
    <row r="9787" spans="13:14" x14ac:dyDescent="0.2">
      <c r="M9787" s="275"/>
      <c r="N9787" s="275"/>
    </row>
    <row r="9788" spans="13:14" x14ac:dyDescent="0.2">
      <c r="M9788" s="275"/>
      <c r="N9788" s="275"/>
    </row>
    <row r="9789" spans="13:14" x14ac:dyDescent="0.2">
      <c r="M9789" s="275"/>
      <c r="N9789" s="275"/>
    </row>
    <row r="9790" spans="13:14" x14ac:dyDescent="0.2">
      <c r="M9790" s="275"/>
      <c r="N9790" s="275"/>
    </row>
    <row r="9791" spans="13:14" x14ac:dyDescent="0.2">
      <c r="M9791" s="275"/>
      <c r="N9791" s="275"/>
    </row>
    <row r="9792" spans="13:14" x14ac:dyDescent="0.2">
      <c r="M9792" s="275"/>
      <c r="N9792" s="275"/>
    </row>
    <row r="9793" spans="13:14" x14ac:dyDescent="0.2">
      <c r="M9793" s="275"/>
      <c r="N9793" s="275"/>
    </row>
    <row r="9794" spans="13:14" x14ac:dyDescent="0.2">
      <c r="M9794" s="275"/>
      <c r="N9794" s="275"/>
    </row>
    <row r="9795" spans="13:14" x14ac:dyDescent="0.2">
      <c r="M9795" s="275"/>
      <c r="N9795" s="275"/>
    </row>
    <row r="9796" spans="13:14" x14ac:dyDescent="0.2">
      <c r="M9796" s="275"/>
      <c r="N9796" s="275"/>
    </row>
    <row r="9797" spans="13:14" x14ac:dyDescent="0.2">
      <c r="M9797" s="275"/>
      <c r="N9797" s="275"/>
    </row>
    <row r="9798" spans="13:14" x14ac:dyDescent="0.2">
      <c r="M9798" s="275"/>
      <c r="N9798" s="275"/>
    </row>
    <row r="9799" spans="13:14" x14ac:dyDescent="0.2">
      <c r="M9799" s="275"/>
      <c r="N9799" s="275"/>
    </row>
    <row r="9800" spans="13:14" x14ac:dyDescent="0.2">
      <c r="M9800" s="275"/>
      <c r="N9800" s="275"/>
    </row>
    <row r="9801" spans="13:14" x14ac:dyDescent="0.2">
      <c r="M9801" s="275"/>
      <c r="N9801" s="275"/>
    </row>
    <row r="9802" spans="13:14" x14ac:dyDescent="0.2">
      <c r="M9802" s="275"/>
      <c r="N9802" s="275"/>
    </row>
    <row r="9803" spans="13:14" x14ac:dyDescent="0.2">
      <c r="M9803" s="275"/>
      <c r="N9803" s="275"/>
    </row>
    <row r="9804" spans="13:14" x14ac:dyDescent="0.2">
      <c r="M9804" s="275"/>
      <c r="N9804" s="275"/>
    </row>
    <row r="9805" spans="13:14" x14ac:dyDescent="0.2">
      <c r="M9805" s="275"/>
      <c r="N9805" s="275"/>
    </row>
    <row r="9806" spans="13:14" x14ac:dyDescent="0.2">
      <c r="M9806" s="275"/>
      <c r="N9806" s="275"/>
    </row>
    <row r="9807" spans="13:14" x14ac:dyDescent="0.2">
      <c r="M9807" s="275"/>
      <c r="N9807" s="275"/>
    </row>
    <row r="9808" spans="13:14" x14ac:dyDescent="0.2">
      <c r="M9808" s="275"/>
      <c r="N9808" s="275"/>
    </row>
    <row r="9809" spans="13:14" x14ac:dyDescent="0.2">
      <c r="M9809" s="275"/>
      <c r="N9809" s="275"/>
    </row>
    <row r="9810" spans="13:14" x14ac:dyDescent="0.2">
      <c r="M9810" s="275"/>
      <c r="N9810" s="275"/>
    </row>
    <row r="9811" spans="13:14" x14ac:dyDescent="0.2">
      <c r="M9811" s="275"/>
      <c r="N9811" s="275"/>
    </row>
    <row r="9812" spans="13:14" x14ac:dyDescent="0.2">
      <c r="M9812" s="275"/>
      <c r="N9812" s="275"/>
    </row>
    <row r="9813" spans="13:14" x14ac:dyDescent="0.2">
      <c r="M9813" s="275"/>
      <c r="N9813" s="275"/>
    </row>
    <row r="9814" spans="13:14" x14ac:dyDescent="0.2">
      <c r="M9814" s="275"/>
      <c r="N9814" s="275"/>
    </row>
    <row r="9815" spans="13:14" x14ac:dyDescent="0.2">
      <c r="M9815" s="275"/>
      <c r="N9815" s="275"/>
    </row>
    <row r="9816" spans="13:14" x14ac:dyDescent="0.2">
      <c r="M9816" s="275"/>
      <c r="N9816" s="275"/>
    </row>
    <row r="9817" spans="13:14" x14ac:dyDescent="0.2">
      <c r="M9817" s="275"/>
      <c r="N9817" s="275"/>
    </row>
    <row r="9818" spans="13:14" x14ac:dyDescent="0.2">
      <c r="M9818" s="275"/>
      <c r="N9818" s="275"/>
    </row>
    <row r="9819" spans="13:14" x14ac:dyDescent="0.2">
      <c r="M9819" s="275"/>
      <c r="N9819" s="275"/>
    </row>
    <row r="9820" spans="13:14" x14ac:dyDescent="0.2">
      <c r="M9820" s="275"/>
      <c r="N9820" s="275"/>
    </row>
    <row r="9821" spans="13:14" x14ac:dyDescent="0.2">
      <c r="M9821" s="275"/>
      <c r="N9821" s="275"/>
    </row>
    <row r="9822" spans="13:14" x14ac:dyDescent="0.2">
      <c r="M9822" s="275"/>
      <c r="N9822" s="275"/>
    </row>
    <row r="9823" spans="13:14" x14ac:dyDescent="0.2">
      <c r="M9823" s="275"/>
      <c r="N9823" s="275"/>
    </row>
    <row r="9824" spans="13:14" x14ac:dyDescent="0.2">
      <c r="M9824" s="275"/>
      <c r="N9824" s="275"/>
    </row>
    <row r="9825" spans="13:14" x14ac:dyDescent="0.2">
      <c r="M9825" s="275"/>
      <c r="N9825" s="275"/>
    </row>
    <row r="9826" spans="13:14" x14ac:dyDescent="0.2">
      <c r="M9826" s="275"/>
      <c r="N9826" s="275"/>
    </row>
    <row r="9827" spans="13:14" x14ac:dyDescent="0.2">
      <c r="M9827" s="275"/>
      <c r="N9827" s="275"/>
    </row>
    <row r="9828" spans="13:14" x14ac:dyDescent="0.2">
      <c r="M9828" s="275"/>
      <c r="N9828" s="275"/>
    </row>
    <row r="9829" spans="13:14" x14ac:dyDescent="0.2">
      <c r="M9829" s="275"/>
      <c r="N9829" s="275"/>
    </row>
    <row r="9830" spans="13:14" x14ac:dyDescent="0.2">
      <c r="M9830" s="275"/>
      <c r="N9830" s="275"/>
    </row>
    <row r="9831" spans="13:14" x14ac:dyDescent="0.2">
      <c r="M9831" s="275"/>
      <c r="N9831" s="275"/>
    </row>
    <row r="9832" spans="13:14" x14ac:dyDescent="0.2">
      <c r="M9832" s="275"/>
      <c r="N9832" s="275"/>
    </row>
    <row r="9833" spans="13:14" x14ac:dyDescent="0.2">
      <c r="M9833" s="275"/>
      <c r="N9833" s="275"/>
    </row>
    <row r="9834" spans="13:14" x14ac:dyDescent="0.2">
      <c r="M9834" s="275"/>
      <c r="N9834" s="275"/>
    </row>
    <row r="9835" spans="13:14" x14ac:dyDescent="0.2">
      <c r="M9835" s="275"/>
      <c r="N9835" s="275"/>
    </row>
    <row r="9836" spans="13:14" x14ac:dyDescent="0.2">
      <c r="M9836" s="275"/>
      <c r="N9836" s="275"/>
    </row>
    <row r="9837" spans="13:14" x14ac:dyDescent="0.2">
      <c r="M9837" s="275"/>
      <c r="N9837" s="275"/>
    </row>
    <row r="9838" spans="13:14" x14ac:dyDescent="0.2">
      <c r="M9838" s="275"/>
      <c r="N9838" s="275"/>
    </row>
    <row r="9839" spans="13:14" x14ac:dyDescent="0.2">
      <c r="M9839" s="275"/>
      <c r="N9839" s="275"/>
    </row>
    <row r="9840" spans="13:14" x14ac:dyDescent="0.2">
      <c r="M9840" s="275"/>
      <c r="N9840" s="275"/>
    </row>
    <row r="9841" spans="13:14" x14ac:dyDescent="0.2">
      <c r="M9841" s="275"/>
      <c r="N9841" s="275"/>
    </row>
    <row r="9842" spans="13:14" x14ac:dyDescent="0.2">
      <c r="M9842" s="275"/>
      <c r="N9842" s="275"/>
    </row>
    <row r="9843" spans="13:14" x14ac:dyDescent="0.2">
      <c r="M9843" s="275"/>
      <c r="N9843" s="275"/>
    </row>
    <row r="9844" spans="13:14" x14ac:dyDescent="0.2">
      <c r="M9844" s="275"/>
      <c r="N9844" s="275"/>
    </row>
    <row r="9845" spans="13:14" x14ac:dyDescent="0.2">
      <c r="M9845" s="275"/>
      <c r="N9845" s="275"/>
    </row>
    <row r="9846" spans="13:14" x14ac:dyDescent="0.2">
      <c r="M9846" s="275"/>
      <c r="N9846" s="275"/>
    </row>
    <row r="9847" spans="13:14" x14ac:dyDescent="0.2">
      <c r="M9847" s="275"/>
      <c r="N9847" s="275"/>
    </row>
    <row r="9848" spans="13:14" x14ac:dyDescent="0.2">
      <c r="M9848" s="275"/>
      <c r="N9848" s="275"/>
    </row>
    <row r="9849" spans="13:14" x14ac:dyDescent="0.2">
      <c r="M9849" s="275"/>
      <c r="N9849" s="275"/>
    </row>
    <row r="9850" spans="13:14" x14ac:dyDescent="0.2">
      <c r="M9850" s="275"/>
      <c r="N9850" s="275"/>
    </row>
    <row r="9851" spans="13:14" x14ac:dyDescent="0.2">
      <c r="M9851" s="275"/>
      <c r="N9851" s="275"/>
    </row>
    <row r="9852" spans="13:14" x14ac:dyDescent="0.2">
      <c r="M9852" s="275"/>
      <c r="N9852" s="275"/>
    </row>
    <row r="9853" spans="13:14" x14ac:dyDescent="0.2">
      <c r="M9853" s="275"/>
      <c r="N9853" s="275"/>
    </row>
    <row r="9854" spans="13:14" x14ac:dyDescent="0.2">
      <c r="M9854" s="275"/>
      <c r="N9854" s="275"/>
    </row>
    <row r="9855" spans="13:14" x14ac:dyDescent="0.2">
      <c r="M9855" s="275"/>
      <c r="N9855" s="275"/>
    </row>
    <row r="9856" spans="13:14" x14ac:dyDescent="0.2">
      <c r="M9856" s="275"/>
      <c r="N9856" s="275"/>
    </row>
    <row r="9857" spans="13:14" x14ac:dyDescent="0.2">
      <c r="M9857" s="275"/>
      <c r="N9857" s="275"/>
    </row>
    <row r="9858" spans="13:14" x14ac:dyDescent="0.2">
      <c r="M9858" s="275"/>
      <c r="N9858" s="275"/>
    </row>
    <row r="9859" spans="13:14" x14ac:dyDescent="0.2">
      <c r="M9859" s="275"/>
      <c r="N9859" s="275"/>
    </row>
    <row r="9860" spans="13:14" x14ac:dyDescent="0.2">
      <c r="M9860" s="275"/>
      <c r="N9860" s="275"/>
    </row>
    <row r="9861" spans="13:14" x14ac:dyDescent="0.2">
      <c r="M9861" s="275"/>
      <c r="N9861" s="275"/>
    </row>
    <row r="9862" spans="13:14" x14ac:dyDescent="0.2">
      <c r="M9862" s="275"/>
      <c r="N9862" s="275"/>
    </row>
    <row r="9863" spans="13:14" x14ac:dyDescent="0.2">
      <c r="M9863" s="275"/>
      <c r="N9863" s="275"/>
    </row>
    <row r="9864" spans="13:14" x14ac:dyDescent="0.2">
      <c r="M9864" s="275"/>
      <c r="N9864" s="275"/>
    </row>
    <row r="9865" spans="13:14" x14ac:dyDescent="0.2">
      <c r="M9865" s="275"/>
      <c r="N9865" s="275"/>
    </row>
    <row r="9866" spans="13:14" x14ac:dyDescent="0.2">
      <c r="M9866" s="275"/>
      <c r="N9866" s="275"/>
    </row>
    <row r="9867" spans="13:14" x14ac:dyDescent="0.2">
      <c r="M9867" s="275"/>
      <c r="N9867" s="275"/>
    </row>
    <row r="9868" spans="13:14" x14ac:dyDescent="0.2">
      <c r="M9868" s="275"/>
      <c r="N9868" s="275"/>
    </row>
    <row r="9869" spans="13:14" x14ac:dyDescent="0.2">
      <c r="M9869" s="275"/>
      <c r="N9869" s="275"/>
    </row>
    <row r="9870" spans="13:14" x14ac:dyDescent="0.2">
      <c r="M9870" s="275"/>
      <c r="N9870" s="275"/>
    </row>
    <row r="9871" spans="13:14" x14ac:dyDescent="0.2">
      <c r="M9871" s="275"/>
      <c r="N9871" s="275"/>
    </row>
    <row r="9872" spans="13:14" x14ac:dyDescent="0.2">
      <c r="M9872" s="275"/>
      <c r="N9872" s="275"/>
    </row>
    <row r="9873" spans="13:14" x14ac:dyDescent="0.2">
      <c r="M9873" s="275"/>
      <c r="N9873" s="275"/>
    </row>
    <row r="9874" spans="13:14" x14ac:dyDescent="0.2">
      <c r="M9874" s="275"/>
      <c r="N9874" s="275"/>
    </row>
    <row r="9875" spans="13:14" x14ac:dyDescent="0.2">
      <c r="M9875" s="275"/>
      <c r="N9875" s="275"/>
    </row>
    <row r="9876" spans="13:14" x14ac:dyDescent="0.2">
      <c r="M9876" s="275"/>
      <c r="N9876" s="275"/>
    </row>
    <row r="9877" spans="13:14" x14ac:dyDescent="0.2">
      <c r="M9877" s="275"/>
      <c r="N9877" s="275"/>
    </row>
    <row r="9878" spans="13:14" x14ac:dyDescent="0.2">
      <c r="M9878" s="275"/>
      <c r="N9878" s="275"/>
    </row>
    <row r="9879" spans="13:14" x14ac:dyDescent="0.2">
      <c r="M9879" s="275"/>
      <c r="N9879" s="275"/>
    </row>
    <row r="9880" spans="13:14" x14ac:dyDescent="0.2">
      <c r="M9880" s="275"/>
      <c r="N9880" s="275"/>
    </row>
    <row r="9881" spans="13:14" x14ac:dyDescent="0.2">
      <c r="M9881" s="275"/>
      <c r="N9881" s="275"/>
    </row>
    <row r="9882" spans="13:14" x14ac:dyDescent="0.2">
      <c r="M9882" s="275"/>
      <c r="N9882" s="275"/>
    </row>
    <row r="9883" spans="13:14" x14ac:dyDescent="0.2">
      <c r="M9883" s="275"/>
      <c r="N9883" s="275"/>
    </row>
    <row r="9884" spans="13:14" x14ac:dyDescent="0.2">
      <c r="M9884" s="275"/>
      <c r="N9884" s="275"/>
    </row>
    <row r="9885" spans="13:14" x14ac:dyDescent="0.2">
      <c r="M9885" s="275"/>
      <c r="N9885" s="275"/>
    </row>
    <row r="9886" spans="13:14" x14ac:dyDescent="0.2">
      <c r="M9886" s="275"/>
      <c r="N9886" s="275"/>
    </row>
    <row r="9887" spans="13:14" x14ac:dyDescent="0.2">
      <c r="M9887" s="275"/>
      <c r="N9887" s="275"/>
    </row>
    <row r="9888" spans="13:14" x14ac:dyDescent="0.2">
      <c r="M9888" s="275"/>
      <c r="N9888" s="275"/>
    </row>
    <row r="9889" spans="13:14" x14ac:dyDescent="0.2">
      <c r="M9889" s="275"/>
      <c r="N9889" s="275"/>
    </row>
    <row r="9890" spans="13:14" x14ac:dyDescent="0.2">
      <c r="M9890" s="275"/>
      <c r="N9890" s="275"/>
    </row>
    <row r="9891" spans="13:14" x14ac:dyDescent="0.2">
      <c r="M9891" s="275"/>
      <c r="N9891" s="275"/>
    </row>
    <row r="9892" spans="13:14" x14ac:dyDescent="0.2">
      <c r="M9892" s="275"/>
      <c r="N9892" s="275"/>
    </row>
    <row r="9893" spans="13:14" x14ac:dyDescent="0.2">
      <c r="M9893" s="275"/>
      <c r="N9893" s="275"/>
    </row>
    <row r="9894" spans="13:14" x14ac:dyDescent="0.2">
      <c r="M9894" s="275"/>
      <c r="N9894" s="275"/>
    </row>
    <row r="9895" spans="13:14" x14ac:dyDescent="0.2">
      <c r="M9895" s="275"/>
      <c r="N9895" s="275"/>
    </row>
    <row r="9896" spans="13:14" x14ac:dyDescent="0.2">
      <c r="M9896" s="275"/>
      <c r="N9896" s="275"/>
    </row>
    <row r="9897" spans="13:14" x14ac:dyDescent="0.2">
      <c r="M9897" s="275"/>
      <c r="N9897" s="275"/>
    </row>
    <row r="9898" spans="13:14" x14ac:dyDescent="0.2">
      <c r="M9898" s="275"/>
      <c r="N9898" s="275"/>
    </row>
    <row r="9899" spans="13:14" x14ac:dyDescent="0.2">
      <c r="M9899" s="275"/>
      <c r="N9899" s="275"/>
    </row>
    <row r="9900" spans="13:14" x14ac:dyDescent="0.2">
      <c r="M9900" s="275"/>
      <c r="N9900" s="275"/>
    </row>
    <row r="9901" spans="13:14" x14ac:dyDescent="0.2">
      <c r="M9901" s="275"/>
      <c r="N9901" s="275"/>
    </row>
    <row r="9902" spans="13:14" x14ac:dyDescent="0.2">
      <c r="M9902" s="275"/>
      <c r="N9902" s="275"/>
    </row>
    <row r="9903" spans="13:14" x14ac:dyDescent="0.2">
      <c r="M9903" s="275"/>
      <c r="N9903" s="275"/>
    </row>
    <row r="9904" spans="13:14" x14ac:dyDescent="0.2">
      <c r="M9904" s="275"/>
      <c r="N9904" s="275"/>
    </row>
    <row r="9905" spans="13:14" x14ac:dyDescent="0.2">
      <c r="M9905" s="275"/>
      <c r="N9905" s="275"/>
    </row>
    <row r="9906" spans="13:14" x14ac:dyDescent="0.2">
      <c r="M9906" s="275"/>
      <c r="N9906" s="275"/>
    </row>
    <row r="9907" spans="13:14" x14ac:dyDescent="0.2">
      <c r="M9907" s="275"/>
      <c r="N9907" s="275"/>
    </row>
    <row r="9908" spans="13:14" x14ac:dyDescent="0.2">
      <c r="M9908" s="275"/>
      <c r="N9908" s="275"/>
    </row>
    <row r="9909" spans="13:14" x14ac:dyDescent="0.2">
      <c r="M9909" s="275"/>
      <c r="N9909" s="275"/>
    </row>
    <row r="9910" spans="13:14" x14ac:dyDescent="0.2">
      <c r="M9910" s="275"/>
      <c r="N9910" s="275"/>
    </row>
    <row r="9911" spans="13:14" x14ac:dyDescent="0.2">
      <c r="M9911" s="275"/>
      <c r="N9911" s="275"/>
    </row>
    <row r="9912" spans="13:14" x14ac:dyDescent="0.2">
      <c r="M9912" s="275"/>
      <c r="N9912" s="275"/>
    </row>
    <row r="9913" spans="13:14" x14ac:dyDescent="0.2">
      <c r="M9913" s="275"/>
      <c r="N9913" s="275"/>
    </row>
    <row r="9914" spans="13:14" x14ac:dyDescent="0.2">
      <c r="M9914" s="275"/>
      <c r="N9914" s="275"/>
    </row>
    <row r="9915" spans="13:14" x14ac:dyDescent="0.2">
      <c r="M9915" s="275"/>
      <c r="N9915" s="275"/>
    </row>
    <row r="9916" spans="13:14" x14ac:dyDescent="0.2">
      <c r="M9916" s="275"/>
      <c r="N9916" s="275"/>
    </row>
    <row r="9917" spans="13:14" x14ac:dyDescent="0.2">
      <c r="M9917" s="275"/>
      <c r="N9917" s="275"/>
    </row>
    <row r="9918" spans="13:14" x14ac:dyDescent="0.2">
      <c r="M9918" s="275"/>
      <c r="N9918" s="275"/>
    </row>
    <row r="9919" spans="13:14" x14ac:dyDescent="0.2">
      <c r="M9919" s="275"/>
      <c r="N9919" s="275"/>
    </row>
    <row r="9920" spans="13:14" x14ac:dyDescent="0.2">
      <c r="M9920" s="275"/>
      <c r="N9920" s="275"/>
    </row>
    <row r="9921" spans="13:14" x14ac:dyDescent="0.2">
      <c r="M9921" s="275"/>
      <c r="N9921" s="275"/>
    </row>
    <row r="9922" spans="13:14" x14ac:dyDescent="0.2">
      <c r="M9922" s="275"/>
      <c r="N9922" s="275"/>
    </row>
    <row r="9923" spans="13:14" x14ac:dyDescent="0.2">
      <c r="M9923" s="275"/>
      <c r="N9923" s="275"/>
    </row>
    <row r="9924" spans="13:14" x14ac:dyDescent="0.2">
      <c r="M9924" s="275"/>
      <c r="N9924" s="275"/>
    </row>
    <row r="9925" spans="13:14" x14ac:dyDescent="0.2">
      <c r="M9925" s="275"/>
      <c r="N9925" s="275"/>
    </row>
    <row r="9926" spans="13:14" x14ac:dyDescent="0.2">
      <c r="M9926" s="275"/>
      <c r="N9926" s="275"/>
    </row>
    <row r="9927" spans="13:14" x14ac:dyDescent="0.2">
      <c r="M9927" s="275"/>
      <c r="N9927" s="275"/>
    </row>
    <row r="9928" spans="13:14" x14ac:dyDescent="0.2">
      <c r="M9928" s="275"/>
      <c r="N9928" s="275"/>
    </row>
    <row r="9929" spans="13:14" x14ac:dyDescent="0.2">
      <c r="M9929" s="275"/>
      <c r="N9929" s="275"/>
    </row>
    <row r="9930" spans="13:14" x14ac:dyDescent="0.2">
      <c r="M9930" s="275"/>
      <c r="N9930" s="275"/>
    </row>
    <row r="9931" spans="13:14" x14ac:dyDescent="0.2">
      <c r="M9931" s="275"/>
      <c r="N9931" s="275"/>
    </row>
    <row r="9932" spans="13:14" x14ac:dyDescent="0.2">
      <c r="M9932" s="275"/>
      <c r="N9932" s="275"/>
    </row>
    <row r="9933" spans="13:14" x14ac:dyDescent="0.2">
      <c r="M9933" s="275"/>
      <c r="N9933" s="275"/>
    </row>
    <row r="9934" spans="13:14" x14ac:dyDescent="0.2">
      <c r="M9934" s="275"/>
      <c r="N9934" s="275"/>
    </row>
    <row r="9935" spans="13:14" x14ac:dyDescent="0.2">
      <c r="M9935" s="275"/>
      <c r="N9935" s="275"/>
    </row>
    <row r="9936" spans="13:14" x14ac:dyDescent="0.2">
      <c r="M9936" s="275"/>
      <c r="N9936" s="275"/>
    </row>
    <row r="9937" spans="13:14" x14ac:dyDescent="0.2">
      <c r="M9937" s="275"/>
      <c r="N9937" s="275"/>
    </row>
    <row r="9938" spans="13:14" x14ac:dyDescent="0.2">
      <c r="M9938" s="275"/>
      <c r="N9938" s="275"/>
    </row>
    <row r="9939" spans="13:14" x14ac:dyDescent="0.2">
      <c r="M9939" s="275"/>
      <c r="N9939" s="275"/>
    </row>
    <row r="9940" spans="13:14" x14ac:dyDescent="0.2">
      <c r="M9940" s="275"/>
      <c r="N9940" s="275"/>
    </row>
    <row r="9941" spans="13:14" x14ac:dyDescent="0.2">
      <c r="M9941" s="275"/>
      <c r="N9941" s="275"/>
    </row>
    <row r="9942" spans="13:14" x14ac:dyDescent="0.2">
      <c r="M9942" s="275"/>
      <c r="N9942" s="275"/>
    </row>
    <row r="9943" spans="13:14" x14ac:dyDescent="0.2">
      <c r="M9943" s="275"/>
      <c r="N9943" s="275"/>
    </row>
    <row r="9944" spans="13:14" x14ac:dyDescent="0.2">
      <c r="M9944" s="275"/>
      <c r="N9944" s="275"/>
    </row>
    <row r="9945" spans="13:14" x14ac:dyDescent="0.2">
      <c r="M9945" s="275"/>
      <c r="N9945" s="275"/>
    </row>
    <row r="9946" spans="13:14" x14ac:dyDescent="0.2">
      <c r="M9946" s="275"/>
      <c r="N9946" s="275"/>
    </row>
    <row r="9947" spans="13:14" x14ac:dyDescent="0.2">
      <c r="M9947" s="275"/>
      <c r="N9947" s="275"/>
    </row>
    <row r="9948" spans="13:14" x14ac:dyDescent="0.2">
      <c r="M9948" s="275"/>
      <c r="N9948" s="275"/>
    </row>
    <row r="9949" spans="13:14" x14ac:dyDescent="0.2">
      <c r="M9949" s="275"/>
      <c r="N9949" s="275"/>
    </row>
    <row r="9950" spans="13:14" x14ac:dyDescent="0.2">
      <c r="M9950" s="275"/>
      <c r="N9950" s="275"/>
    </row>
    <row r="9951" spans="13:14" x14ac:dyDescent="0.2">
      <c r="M9951" s="275"/>
      <c r="N9951" s="275"/>
    </row>
    <row r="9952" spans="13:14" x14ac:dyDescent="0.2">
      <c r="M9952" s="275"/>
      <c r="N9952" s="275"/>
    </row>
    <row r="9953" spans="13:14" x14ac:dyDescent="0.2">
      <c r="M9953" s="275"/>
      <c r="N9953" s="275"/>
    </row>
    <row r="9954" spans="13:14" x14ac:dyDescent="0.2">
      <c r="M9954" s="275"/>
      <c r="N9954" s="275"/>
    </row>
    <row r="9955" spans="13:14" x14ac:dyDescent="0.2">
      <c r="M9955" s="275"/>
      <c r="N9955" s="275"/>
    </row>
    <row r="9956" spans="13:14" x14ac:dyDescent="0.2">
      <c r="M9956" s="275"/>
      <c r="N9956" s="275"/>
    </row>
    <row r="9957" spans="13:14" x14ac:dyDescent="0.2">
      <c r="M9957" s="275"/>
      <c r="N9957" s="275"/>
    </row>
    <row r="9958" spans="13:14" x14ac:dyDescent="0.2">
      <c r="M9958" s="275"/>
      <c r="N9958" s="275"/>
    </row>
    <row r="9959" spans="13:14" x14ac:dyDescent="0.2">
      <c r="M9959" s="275"/>
      <c r="N9959" s="275"/>
    </row>
    <row r="9960" spans="13:14" x14ac:dyDescent="0.2">
      <c r="M9960" s="275"/>
      <c r="N9960" s="275"/>
    </row>
    <row r="9961" spans="13:14" x14ac:dyDescent="0.2">
      <c r="M9961" s="275"/>
      <c r="N9961" s="275"/>
    </row>
    <row r="9962" spans="13:14" x14ac:dyDescent="0.2">
      <c r="M9962" s="275"/>
      <c r="N9962" s="275"/>
    </row>
    <row r="9963" spans="13:14" x14ac:dyDescent="0.2">
      <c r="M9963" s="275"/>
      <c r="N9963" s="275"/>
    </row>
    <row r="9964" spans="13:14" x14ac:dyDescent="0.2">
      <c r="M9964" s="275"/>
      <c r="N9964" s="275"/>
    </row>
    <row r="9965" spans="13:14" x14ac:dyDescent="0.2">
      <c r="M9965" s="275"/>
      <c r="N9965" s="275"/>
    </row>
    <row r="9966" spans="13:14" x14ac:dyDescent="0.2">
      <c r="M9966" s="275"/>
      <c r="N9966" s="275"/>
    </row>
    <row r="9967" spans="13:14" x14ac:dyDescent="0.2">
      <c r="M9967" s="275"/>
      <c r="N9967" s="275"/>
    </row>
    <row r="9968" spans="13:14" x14ac:dyDescent="0.2">
      <c r="M9968" s="275"/>
      <c r="N9968" s="275"/>
    </row>
    <row r="9969" spans="13:14" x14ac:dyDescent="0.2">
      <c r="M9969" s="275"/>
      <c r="N9969" s="275"/>
    </row>
    <row r="9970" spans="13:14" x14ac:dyDescent="0.2">
      <c r="M9970" s="275"/>
      <c r="N9970" s="275"/>
    </row>
    <row r="9971" spans="13:14" x14ac:dyDescent="0.2">
      <c r="M9971" s="275"/>
      <c r="N9971" s="275"/>
    </row>
    <row r="9972" spans="13:14" x14ac:dyDescent="0.2">
      <c r="M9972" s="275"/>
      <c r="N9972" s="275"/>
    </row>
    <row r="9973" spans="13:14" x14ac:dyDescent="0.2">
      <c r="M9973" s="275"/>
      <c r="N9973" s="275"/>
    </row>
    <row r="9974" spans="13:14" x14ac:dyDescent="0.2">
      <c r="M9974" s="275"/>
      <c r="N9974" s="275"/>
    </row>
    <row r="9975" spans="13:14" x14ac:dyDescent="0.2">
      <c r="M9975" s="275"/>
      <c r="N9975" s="275"/>
    </row>
    <row r="9976" spans="13:14" x14ac:dyDescent="0.2">
      <c r="M9976" s="275"/>
      <c r="N9976" s="275"/>
    </row>
    <row r="9977" spans="13:14" x14ac:dyDescent="0.2">
      <c r="M9977" s="275"/>
      <c r="N9977" s="275"/>
    </row>
    <row r="9978" spans="13:14" x14ac:dyDescent="0.2">
      <c r="M9978" s="275"/>
      <c r="N9978" s="275"/>
    </row>
    <row r="9979" spans="13:14" x14ac:dyDescent="0.2">
      <c r="M9979" s="275"/>
      <c r="N9979" s="275"/>
    </row>
    <row r="9980" spans="13:14" x14ac:dyDescent="0.2">
      <c r="M9980" s="275"/>
      <c r="N9980" s="275"/>
    </row>
    <row r="9981" spans="13:14" x14ac:dyDescent="0.2">
      <c r="M9981" s="275"/>
      <c r="N9981" s="275"/>
    </row>
    <row r="9982" spans="13:14" x14ac:dyDescent="0.2">
      <c r="M9982" s="275"/>
      <c r="N9982" s="275"/>
    </row>
    <row r="9983" spans="13:14" x14ac:dyDescent="0.2">
      <c r="M9983" s="275"/>
      <c r="N9983" s="275"/>
    </row>
    <row r="9984" spans="13:14" x14ac:dyDescent="0.2">
      <c r="M9984" s="275"/>
      <c r="N9984" s="275"/>
    </row>
    <row r="9985" spans="13:14" x14ac:dyDescent="0.2">
      <c r="M9985" s="275"/>
      <c r="N9985" s="275"/>
    </row>
    <row r="9986" spans="13:14" x14ac:dyDescent="0.2">
      <c r="M9986" s="275"/>
      <c r="N9986" s="275"/>
    </row>
    <row r="9987" spans="13:14" x14ac:dyDescent="0.2">
      <c r="M9987" s="275"/>
      <c r="N9987" s="275"/>
    </row>
    <row r="9988" spans="13:14" x14ac:dyDescent="0.2">
      <c r="M9988" s="275"/>
      <c r="N9988" s="275"/>
    </row>
    <row r="9989" spans="13:14" x14ac:dyDescent="0.2">
      <c r="M9989" s="275"/>
      <c r="N9989" s="275"/>
    </row>
    <row r="9990" spans="13:14" x14ac:dyDescent="0.2">
      <c r="M9990" s="275"/>
      <c r="N9990" s="275"/>
    </row>
    <row r="9991" spans="13:14" x14ac:dyDescent="0.2">
      <c r="M9991" s="275"/>
      <c r="N9991" s="275"/>
    </row>
    <row r="9992" spans="13:14" x14ac:dyDescent="0.2">
      <c r="M9992" s="275"/>
      <c r="N9992" s="275"/>
    </row>
    <row r="9993" spans="13:14" x14ac:dyDescent="0.2">
      <c r="M9993" s="275"/>
      <c r="N9993" s="275"/>
    </row>
    <row r="9994" spans="13:14" x14ac:dyDescent="0.2">
      <c r="M9994" s="275"/>
      <c r="N9994" s="275"/>
    </row>
    <row r="9995" spans="13:14" x14ac:dyDescent="0.2">
      <c r="M9995" s="275"/>
      <c r="N9995" s="275"/>
    </row>
    <row r="9996" spans="13:14" x14ac:dyDescent="0.2">
      <c r="M9996" s="275"/>
      <c r="N9996" s="275"/>
    </row>
    <row r="9997" spans="13:14" x14ac:dyDescent="0.2">
      <c r="M9997" s="275"/>
      <c r="N9997" s="275"/>
    </row>
    <row r="9998" spans="13:14" x14ac:dyDescent="0.2">
      <c r="M9998" s="275"/>
      <c r="N9998" s="275"/>
    </row>
    <row r="9999" spans="13:14" x14ac:dyDescent="0.2">
      <c r="M9999" s="275"/>
      <c r="N9999" s="275"/>
    </row>
    <row r="10000" spans="13:14" x14ac:dyDescent="0.2">
      <c r="M10000" s="275"/>
      <c r="N10000" s="275"/>
    </row>
    <row r="10001" spans="13:14" x14ac:dyDescent="0.2">
      <c r="M10001" s="275"/>
      <c r="N10001" s="275"/>
    </row>
    <row r="10002" spans="13:14" x14ac:dyDescent="0.2">
      <c r="M10002" s="275"/>
      <c r="N10002" s="275"/>
    </row>
    <row r="10003" spans="13:14" x14ac:dyDescent="0.2">
      <c r="M10003" s="275"/>
      <c r="N10003" s="275"/>
    </row>
    <row r="10004" spans="13:14" x14ac:dyDescent="0.2">
      <c r="M10004" s="275"/>
      <c r="N10004" s="275"/>
    </row>
    <row r="10005" spans="13:14" x14ac:dyDescent="0.2">
      <c r="M10005" s="275"/>
      <c r="N10005" s="275"/>
    </row>
    <row r="10006" spans="13:14" x14ac:dyDescent="0.2">
      <c r="M10006" s="275"/>
      <c r="N10006" s="275"/>
    </row>
    <row r="10007" spans="13:14" x14ac:dyDescent="0.2">
      <c r="M10007" s="275"/>
      <c r="N10007" s="275"/>
    </row>
    <row r="10008" spans="13:14" x14ac:dyDescent="0.2">
      <c r="M10008" s="275"/>
      <c r="N10008" s="275"/>
    </row>
    <row r="10009" spans="13:14" x14ac:dyDescent="0.2">
      <c r="M10009" s="275"/>
      <c r="N10009" s="275"/>
    </row>
    <row r="10010" spans="13:14" x14ac:dyDescent="0.2">
      <c r="M10010" s="275"/>
      <c r="N10010" s="275"/>
    </row>
    <row r="10011" spans="13:14" x14ac:dyDescent="0.2">
      <c r="M10011" s="275"/>
      <c r="N10011" s="275"/>
    </row>
    <row r="10012" spans="13:14" x14ac:dyDescent="0.2">
      <c r="M10012" s="275"/>
      <c r="N10012" s="275"/>
    </row>
    <row r="10013" spans="13:14" x14ac:dyDescent="0.2">
      <c r="M10013" s="275"/>
      <c r="N10013" s="275"/>
    </row>
    <row r="10014" spans="13:14" x14ac:dyDescent="0.2">
      <c r="M10014" s="275"/>
      <c r="N10014" s="275"/>
    </row>
    <row r="10015" spans="13:14" x14ac:dyDescent="0.2">
      <c r="M10015" s="275"/>
      <c r="N10015" s="275"/>
    </row>
    <row r="10016" spans="13:14" x14ac:dyDescent="0.2">
      <c r="M10016" s="275"/>
      <c r="N10016" s="275"/>
    </row>
    <row r="10017" spans="13:14" x14ac:dyDescent="0.2">
      <c r="M10017" s="275"/>
      <c r="N10017" s="275"/>
    </row>
    <row r="10018" spans="13:14" x14ac:dyDescent="0.2">
      <c r="M10018" s="275"/>
      <c r="N10018" s="275"/>
    </row>
    <row r="10019" spans="13:14" x14ac:dyDescent="0.2">
      <c r="M10019" s="275"/>
      <c r="N10019" s="275"/>
    </row>
    <row r="10020" spans="13:14" x14ac:dyDescent="0.2">
      <c r="M10020" s="275"/>
      <c r="N10020" s="275"/>
    </row>
    <row r="10021" spans="13:14" x14ac:dyDescent="0.2">
      <c r="M10021" s="275"/>
      <c r="N10021" s="275"/>
    </row>
    <row r="10022" spans="13:14" x14ac:dyDescent="0.2">
      <c r="M10022" s="275"/>
      <c r="N10022" s="275"/>
    </row>
    <row r="10023" spans="13:14" x14ac:dyDescent="0.2">
      <c r="M10023" s="275"/>
      <c r="N10023" s="275"/>
    </row>
    <row r="10024" spans="13:14" x14ac:dyDescent="0.2">
      <c r="M10024" s="275"/>
      <c r="N10024" s="275"/>
    </row>
    <row r="10025" spans="13:14" x14ac:dyDescent="0.2">
      <c r="M10025" s="275"/>
      <c r="N10025" s="275"/>
    </row>
    <row r="10026" spans="13:14" x14ac:dyDescent="0.2">
      <c r="M10026" s="275"/>
      <c r="N10026" s="275"/>
    </row>
    <row r="10027" spans="13:14" x14ac:dyDescent="0.2">
      <c r="M10027" s="275"/>
      <c r="N10027" s="275"/>
    </row>
    <row r="10028" spans="13:14" x14ac:dyDescent="0.2">
      <c r="M10028" s="275"/>
      <c r="N10028" s="275"/>
    </row>
    <row r="10029" spans="13:14" x14ac:dyDescent="0.2">
      <c r="M10029" s="275"/>
      <c r="N10029" s="275"/>
    </row>
    <row r="10030" spans="13:14" x14ac:dyDescent="0.2">
      <c r="M10030" s="275"/>
      <c r="N10030" s="275"/>
    </row>
    <row r="10031" spans="13:14" x14ac:dyDescent="0.2">
      <c r="M10031" s="275"/>
      <c r="N10031" s="275"/>
    </row>
    <row r="10032" spans="13:14" x14ac:dyDescent="0.2">
      <c r="M10032" s="275"/>
      <c r="N10032" s="275"/>
    </row>
    <row r="10033" spans="13:14" x14ac:dyDescent="0.2">
      <c r="M10033" s="275"/>
      <c r="N10033" s="275"/>
    </row>
    <row r="10034" spans="13:14" x14ac:dyDescent="0.2">
      <c r="M10034" s="275"/>
      <c r="N10034" s="275"/>
    </row>
    <row r="10035" spans="13:14" x14ac:dyDescent="0.2">
      <c r="M10035" s="275"/>
      <c r="N10035" s="275"/>
    </row>
    <row r="10036" spans="13:14" x14ac:dyDescent="0.2">
      <c r="M10036" s="275"/>
      <c r="N10036" s="275"/>
    </row>
    <row r="10037" spans="13:14" x14ac:dyDescent="0.2">
      <c r="M10037" s="275"/>
      <c r="N10037" s="275"/>
    </row>
    <row r="10038" spans="13:14" x14ac:dyDescent="0.2">
      <c r="M10038" s="275"/>
      <c r="N10038" s="275"/>
    </row>
    <row r="10039" spans="13:14" x14ac:dyDescent="0.2">
      <c r="M10039" s="275"/>
      <c r="N10039" s="275"/>
    </row>
    <row r="10040" spans="13:14" x14ac:dyDescent="0.2">
      <c r="M10040" s="275"/>
      <c r="N10040" s="275"/>
    </row>
    <row r="10041" spans="13:14" x14ac:dyDescent="0.2">
      <c r="M10041" s="275"/>
      <c r="N10041" s="275"/>
    </row>
    <row r="10042" spans="13:14" x14ac:dyDescent="0.2">
      <c r="M10042" s="275"/>
      <c r="N10042" s="275"/>
    </row>
    <row r="10043" spans="13:14" x14ac:dyDescent="0.2">
      <c r="M10043" s="275"/>
      <c r="N10043" s="275"/>
    </row>
    <row r="10044" spans="13:14" x14ac:dyDescent="0.2">
      <c r="M10044" s="275"/>
      <c r="N10044" s="275"/>
    </row>
    <row r="10045" spans="13:14" x14ac:dyDescent="0.2">
      <c r="M10045" s="275"/>
      <c r="N10045" s="275"/>
    </row>
    <row r="10046" spans="13:14" x14ac:dyDescent="0.2">
      <c r="M10046" s="275"/>
      <c r="N10046" s="275"/>
    </row>
    <row r="10047" spans="13:14" x14ac:dyDescent="0.2">
      <c r="M10047" s="275"/>
      <c r="N10047" s="275"/>
    </row>
    <row r="10048" spans="13:14" x14ac:dyDescent="0.2">
      <c r="M10048" s="275"/>
      <c r="N10048" s="275"/>
    </row>
    <row r="10049" spans="13:14" x14ac:dyDescent="0.2">
      <c r="M10049" s="275"/>
      <c r="N10049" s="275"/>
    </row>
    <row r="10050" spans="13:14" x14ac:dyDescent="0.2">
      <c r="M10050" s="275"/>
      <c r="N10050" s="275"/>
    </row>
    <row r="10051" spans="13:14" x14ac:dyDescent="0.2">
      <c r="M10051" s="275"/>
      <c r="N10051" s="275"/>
    </row>
    <row r="10052" spans="13:14" x14ac:dyDescent="0.2">
      <c r="M10052" s="275"/>
      <c r="N10052" s="275"/>
    </row>
    <row r="10053" spans="13:14" x14ac:dyDescent="0.2">
      <c r="M10053" s="275"/>
      <c r="N10053" s="275"/>
    </row>
    <row r="10054" spans="13:14" x14ac:dyDescent="0.2">
      <c r="M10054" s="275"/>
      <c r="N10054" s="275"/>
    </row>
    <row r="10055" spans="13:14" x14ac:dyDescent="0.2">
      <c r="M10055" s="275"/>
      <c r="N10055" s="275"/>
    </row>
    <row r="10056" spans="13:14" x14ac:dyDescent="0.2">
      <c r="M10056" s="275"/>
      <c r="N10056" s="275"/>
    </row>
    <row r="10057" spans="13:14" x14ac:dyDescent="0.2">
      <c r="M10057" s="275"/>
      <c r="N10057" s="275"/>
    </row>
    <row r="10058" spans="13:14" x14ac:dyDescent="0.2">
      <c r="M10058" s="275"/>
      <c r="N10058" s="275"/>
    </row>
    <row r="10059" spans="13:14" x14ac:dyDescent="0.2">
      <c r="M10059" s="275"/>
      <c r="N10059" s="275"/>
    </row>
    <row r="10060" spans="13:14" x14ac:dyDescent="0.2">
      <c r="M10060" s="275"/>
      <c r="N10060" s="275"/>
    </row>
    <row r="10061" spans="13:14" x14ac:dyDescent="0.2">
      <c r="M10061" s="275"/>
      <c r="N10061" s="275"/>
    </row>
    <row r="10062" spans="13:14" x14ac:dyDescent="0.2">
      <c r="M10062" s="275"/>
      <c r="N10062" s="275"/>
    </row>
    <row r="10063" spans="13:14" x14ac:dyDescent="0.2">
      <c r="M10063" s="275"/>
      <c r="N10063" s="275"/>
    </row>
    <row r="10064" spans="13:14" x14ac:dyDescent="0.2">
      <c r="M10064" s="275"/>
      <c r="N10064" s="275"/>
    </row>
    <row r="10065" spans="13:14" x14ac:dyDescent="0.2">
      <c r="M10065" s="275"/>
      <c r="N10065" s="275"/>
    </row>
    <row r="10066" spans="13:14" x14ac:dyDescent="0.2">
      <c r="M10066" s="275"/>
      <c r="N10066" s="275"/>
    </row>
    <row r="10067" spans="13:14" x14ac:dyDescent="0.2">
      <c r="M10067" s="275"/>
      <c r="N10067" s="275"/>
    </row>
    <row r="10068" spans="13:14" x14ac:dyDescent="0.2">
      <c r="M10068" s="275"/>
      <c r="N10068" s="275"/>
    </row>
    <row r="10069" spans="13:14" x14ac:dyDescent="0.2">
      <c r="M10069" s="275"/>
      <c r="N10069" s="275"/>
    </row>
    <row r="10070" spans="13:14" x14ac:dyDescent="0.2">
      <c r="M10070" s="275"/>
      <c r="N10070" s="275"/>
    </row>
    <row r="10071" spans="13:14" x14ac:dyDescent="0.2">
      <c r="M10071" s="275"/>
      <c r="N10071" s="275"/>
    </row>
    <row r="10072" spans="13:14" x14ac:dyDescent="0.2">
      <c r="M10072" s="275"/>
      <c r="N10072" s="275"/>
    </row>
    <row r="10073" spans="13:14" x14ac:dyDescent="0.2">
      <c r="M10073" s="275"/>
      <c r="N10073" s="275"/>
    </row>
    <row r="10074" spans="13:14" x14ac:dyDescent="0.2">
      <c r="M10074" s="275"/>
      <c r="N10074" s="275"/>
    </row>
    <row r="10075" spans="13:14" x14ac:dyDescent="0.2">
      <c r="M10075" s="275"/>
      <c r="N10075" s="275"/>
    </row>
    <row r="10076" spans="13:14" x14ac:dyDescent="0.2">
      <c r="M10076" s="275"/>
      <c r="N10076" s="275"/>
    </row>
    <row r="10077" spans="13:14" x14ac:dyDescent="0.2">
      <c r="M10077" s="275"/>
      <c r="N10077" s="275"/>
    </row>
    <row r="10078" spans="13:14" x14ac:dyDescent="0.2">
      <c r="M10078" s="275"/>
      <c r="N10078" s="275"/>
    </row>
    <row r="10079" spans="13:14" x14ac:dyDescent="0.2">
      <c r="M10079" s="275"/>
      <c r="N10079" s="275"/>
    </row>
    <row r="10080" spans="13:14" x14ac:dyDescent="0.2">
      <c r="M10080" s="275"/>
      <c r="N10080" s="275"/>
    </row>
    <row r="10081" spans="13:14" x14ac:dyDescent="0.2">
      <c r="M10081" s="275"/>
      <c r="N10081" s="275"/>
    </row>
    <row r="10082" spans="13:14" x14ac:dyDescent="0.2">
      <c r="M10082" s="275"/>
      <c r="N10082" s="275"/>
    </row>
    <row r="10083" spans="13:14" x14ac:dyDescent="0.2">
      <c r="M10083" s="275"/>
      <c r="N10083" s="275"/>
    </row>
    <row r="10084" spans="13:14" x14ac:dyDescent="0.2">
      <c r="M10084" s="275"/>
      <c r="N10084" s="275"/>
    </row>
    <row r="10085" spans="13:14" x14ac:dyDescent="0.2">
      <c r="M10085" s="275"/>
      <c r="N10085" s="275"/>
    </row>
    <row r="10086" spans="13:14" x14ac:dyDescent="0.2">
      <c r="M10086" s="275"/>
      <c r="N10086" s="275"/>
    </row>
    <row r="10087" spans="13:14" x14ac:dyDescent="0.2">
      <c r="M10087" s="275"/>
      <c r="N10087" s="275"/>
    </row>
    <row r="10088" spans="13:14" x14ac:dyDescent="0.2">
      <c r="M10088" s="275"/>
      <c r="N10088" s="275"/>
    </row>
    <row r="10089" spans="13:14" x14ac:dyDescent="0.2">
      <c r="M10089" s="275"/>
      <c r="N10089" s="275"/>
    </row>
    <row r="10090" spans="13:14" x14ac:dyDescent="0.2">
      <c r="M10090" s="275"/>
      <c r="N10090" s="275"/>
    </row>
    <row r="10091" spans="13:14" x14ac:dyDescent="0.2">
      <c r="M10091" s="275"/>
      <c r="N10091" s="275"/>
    </row>
    <row r="10092" spans="13:14" x14ac:dyDescent="0.2">
      <c r="M10092" s="275"/>
      <c r="N10092" s="275"/>
    </row>
    <row r="10093" spans="13:14" x14ac:dyDescent="0.2">
      <c r="M10093" s="275"/>
      <c r="N10093" s="275"/>
    </row>
    <row r="10094" spans="13:14" x14ac:dyDescent="0.2">
      <c r="M10094" s="275"/>
      <c r="N10094" s="275"/>
    </row>
    <row r="10095" spans="13:14" x14ac:dyDescent="0.2">
      <c r="M10095" s="275"/>
      <c r="N10095" s="275"/>
    </row>
    <row r="10096" spans="13:14" x14ac:dyDescent="0.2">
      <c r="M10096" s="275"/>
      <c r="N10096" s="275"/>
    </row>
    <row r="10097" spans="13:14" x14ac:dyDescent="0.2">
      <c r="M10097" s="275"/>
      <c r="N10097" s="275"/>
    </row>
    <row r="10098" spans="13:14" x14ac:dyDescent="0.2">
      <c r="M10098" s="275"/>
      <c r="N10098" s="275"/>
    </row>
    <row r="10099" spans="13:14" x14ac:dyDescent="0.2">
      <c r="M10099" s="275"/>
      <c r="N10099" s="275"/>
    </row>
    <row r="10100" spans="13:14" x14ac:dyDescent="0.2">
      <c r="M10100" s="275"/>
      <c r="N10100" s="275"/>
    </row>
    <row r="10101" spans="13:14" x14ac:dyDescent="0.2">
      <c r="M10101" s="275"/>
      <c r="N10101" s="275"/>
    </row>
    <row r="10102" spans="13:14" x14ac:dyDescent="0.2">
      <c r="M10102" s="275"/>
      <c r="N10102" s="275"/>
    </row>
    <row r="10103" spans="13:14" x14ac:dyDescent="0.2">
      <c r="M10103" s="275"/>
      <c r="N10103" s="275"/>
    </row>
    <row r="10104" spans="13:14" x14ac:dyDescent="0.2">
      <c r="M10104" s="275"/>
      <c r="N10104" s="275"/>
    </row>
    <row r="10105" spans="13:14" x14ac:dyDescent="0.2">
      <c r="M10105" s="275"/>
      <c r="N10105" s="275"/>
    </row>
    <row r="10106" spans="13:14" x14ac:dyDescent="0.2">
      <c r="M10106" s="275"/>
      <c r="N10106" s="275"/>
    </row>
    <row r="10107" spans="13:14" x14ac:dyDescent="0.2">
      <c r="M10107" s="275"/>
      <c r="N10107" s="275"/>
    </row>
    <row r="10108" spans="13:14" x14ac:dyDescent="0.2">
      <c r="M10108" s="275"/>
      <c r="N10108" s="275"/>
    </row>
    <row r="10109" spans="13:14" x14ac:dyDescent="0.2">
      <c r="M10109" s="275"/>
      <c r="N10109" s="275"/>
    </row>
    <row r="10110" spans="13:14" x14ac:dyDescent="0.2">
      <c r="M10110" s="275"/>
      <c r="N10110" s="275"/>
    </row>
    <row r="10111" spans="13:14" x14ac:dyDescent="0.2">
      <c r="M10111" s="275"/>
      <c r="N10111" s="275"/>
    </row>
    <row r="10112" spans="13:14" x14ac:dyDescent="0.2">
      <c r="M10112" s="275"/>
      <c r="N10112" s="275"/>
    </row>
    <row r="10113" spans="13:14" x14ac:dyDescent="0.2">
      <c r="M10113" s="275"/>
      <c r="N10113" s="275"/>
    </row>
    <row r="10114" spans="13:14" x14ac:dyDescent="0.2">
      <c r="M10114" s="275"/>
      <c r="N10114" s="275"/>
    </row>
    <row r="10115" spans="13:14" x14ac:dyDescent="0.2">
      <c r="M10115" s="275"/>
      <c r="N10115" s="275"/>
    </row>
    <row r="10116" spans="13:14" x14ac:dyDescent="0.2">
      <c r="M10116" s="275"/>
      <c r="N10116" s="275"/>
    </row>
    <row r="10117" spans="13:14" x14ac:dyDescent="0.2">
      <c r="M10117" s="275"/>
      <c r="N10117" s="275"/>
    </row>
    <row r="10118" spans="13:14" x14ac:dyDescent="0.2">
      <c r="M10118" s="275"/>
      <c r="N10118" s="275"/>
    </row>
    <row r="10119" spans="13:14" x14ac:dyDescent="0.2">
      <c r="M10119" s="275"/>
      <c r="N10119" s="275"/>
    </row>
    <row r="10120" spans="13:14" x14ac:dyDescent="0.2">
      <c r="M10120" s="275"/>
      <c r="N10120" s="275"/>
    </row>
    <row r="10121" spans="13:14" x14ac:dyDescent="0.2">
      <c r="M10121" s="275"/>
      <c r="N10121" s="275"/>
    </row>
    <row r="10122" spans="13:14" x14ac:dyDescent="0.2">
      <c r="M10122" s="275"/>
      <c r="N10122" s="275"/>
    </row>
    <row r="10123" spans="13:14" x14ac:dyDescent="0.2">
      <c r="M10123" s="275"/>
      <c r="N10123" s="275"/>
    </row>
    <row r="10124" spans="13:14" x14ac:dyDescent="0.2">
      <c r="M10124" s="275"/>
      <c r="N10124" s="275"/>
    </row>
    <row r="10125" spans="13:14" x14ac:dyDescent="0.2">
      <c r="M10125" s="275"/>
      <c r="N10125" s="275"/>
    </row>
    <row r="10126" spans="13:14" x14ac:dyDescent="0.2">
      <c r="M10126" s="275"/>
      <c r="N10126" s="275"/>
    </row>
    <row r="10127" spans="13:14" x14ac:dyDescent="0.2">
      <c r="M10127" s="275"/>
      <c r="N10127" s="275"/>
    </row>
    <row r="10128" spans="13:14" x14ac:dyDescent="0.2">
      <c r="M10128" s="275"/>
      <c r="N10128" s="275"/>
    </row>
    <row r="10129" spans="13:14" x14ac:dyDescent="0.2">
      <c r="M10129" s="275"/>
      <c r="N10129" s="275"/>
    </row>
    <row r="10130" spans="13:14" x14ac:dyDescent="0.2">
      <c r="M10130" s="275"/>
      <c r="N10130" s="275"/>
    </row>
    <row r="10131" spans="13:14" x14ac:dyDescent="0.2">
      <c r="M10131" s="275"/>
      <c r="N10131" s="275"/>
    </row>
    <row r="10132" spans="13:14" x14ac:dyDescent="0.2">
      <c r="M10132" s="275"/>
      <c r="N10132" s="275"/>
    </row>
    <row r="10133" spans="13:14" x14ac:dyDescent="0.2">
      <c r="M10133" s="275"/>
      <c r="N10133" s="275"/>
    </row>
    <row r="10134" spans="13:14" x14ac:dyDescent="0.2">
      <c r="M10134" s="275"/>
      <c r="N10134" s="275"/>
    </row>
    <row r="10135" spans="13:14" x14ac:dyDescent="0.2">
      <c r="M10135" s="275"/>
      <c r="N10135" s="275"/>
    </row>
    <row r="10136" spans="13:14" x14ac:dyDescent="0.2">
      <c r="M10136" s="275"/>
      <c r="N10136" s="275"/>
    </row>
    <row r="10137" spans="13:14" x14ac:dyDescent="0.2">
      <c r="M10137" s="275"/>
      <c r="N10137" s="275"/>
    </row>
    <row r="10138" spans="13:14" x14ac:dyDescent="0.2">
      <c r="M10138" s="275"/>
      <c r="N10138" s="275"/>
    </row>
    <row r="10139" spans="13:14" x14ac:dyDescent="0.2">
      <c r="M10139" s="275"/>
      <c r="N10139" s="275"/>
    </row>
    <row r="10140" spans="13:14" x14ac:dyDescent="0.2">
      <c r="M10140" s="275"/>
      <c r="N10140" s="275"/>
    </row>
    <row r="10141" spans="13:14" x14ac:dyDescent="0.2">
      <c r="M10141" s="275"/>
      <c r="N10141" s="275"/>
    </row>
    <row r="10142" spans="13:14" x14ac:dyDescent="0.2">
      <c r="M10142" s="275"/>
      <c r="N10142" s="275"/>
    </row>
    <row r="10143" spans="13:14" x14ac:dyDescent="0.2">
      <c r="M10143" s="275"/>
      <c r="N10143" s="275"/>
    </row>
    <row r="10144" spans="13:14" x14ac:dyDescent="0.2">
      <c r="M10144" s="275"/>
      <c r="N10144" s="275"/>
    </row>
    <row r="10145" spans="13:14" x14ac:dyDescent="0.2">
      <c r="M10145" s="275"/>
      <c r="N10145" s="275"/>
    </row>
    <row r="10146" spans="13:14" x14ac:dyDescent="0.2">
      <c r="M10146" s="275"/>
      <c r="N10146" s="275"/>
    </row>
    <row r="10147" spans="13:14" x14ac:dyDescent="0.2">
      <c r="M10147" s="275"/>
      <c r="N10147" s="275"/>
    </row>
    <row r="10148" spans="13:14" x14ac:dyDescent="0.2">
      <c r="M10148" s="275"/>
      <c r="N10148" s="275"/>
    </row>
    <row r="10149" spans="13:14" x14ac:dyDescent="0.2">
      <c r="M10149" s="275"/>
      <c r="N10149" s="275"/>
    </row>
    <row r="10150" spans="13:14" x14ac:dyDescent="0.2">
      <c r="M10150" s="275"/>
      <c r="N10150" s="275"/>
    </row>
    <row r="10151" spans="13:14" x14ac:dyDescent="0.2">
      <c r="M10151" s="275"/>
      <c r="N10151" s="275"/>
    </row>
    <row r="10152" spans="13:14" x14ac:dyDescent="0.2">
      <c r="M10152" s="275"/>
      <c r="N10152" s="275"/>
    </row>
    <row r="10153" spans="13:14" x14ac:dyDescent="0.2">
      <c r="M10153" s="275"/>
      <c r="N10153" s="275"/>
    </row>
    <row r="10154" spans="13:14" x14ac:dyDescent="0.2">
      <c r="M10154" s="275"/>
      <c r="N10154" s="275"/>
    </row>
    <row r="10155" spans="13:14" x14ac:dyDescent="0.2">
      <c r="M10155" s="275"/>
      <c r="N10155" s="275"/>
    </row>
    <row r="10156" spans="13:14" x14ac:dyDescent="0.2">
      <c r="M10156" s="275"/>
      <c r="N10156" s="275"/>
    </row>
    <row r="10157" spans="13:14" x14ac:dyDescent="0.2">
      <c r="M10157" s="275"/>
      <c r="N10157" s="275"/>
    </row>
    <row r="10158" spans="13:14" x14ac:dyDescent="0.2">
      <c r="M10158" s="275"/>
      <c r="N10158" s="275"/>
    </row>
    <row r="10159" spans="13:14" x14ac:dyDescent="0.2">
      <c r="M10159" s="275"/>
      <c r="N10159" s="275"/>
    </row>
    <row r="10160" spans="13:14" x14ac:dyDescent="0.2">
      <c r="M10160" s="275"/>
      <c r="N10160" s="275"/>
    </row>
    <row r="10161" spans="13:14" x14ac:dyDescent="0.2">
      <c r="M10161" s="275"/>
      <c r="N10161" s="275"/>
    </row>
    <row r="10162" spans="13:14" x14ac:dyDescent="0.2">
      <c r="M10162" s="275"/>
      <c r="N10162" s="275"/>
    </row>
    <row r="10163" spans="13:14" x14ac:dyDescent="0.2">
      <c r="M10163" s="275"/>
      <c r="N10163" s="275"/>
    </row>
    <row r="10164" spans="13:14" x14ac:dyDescent="0.2">
      <c r="M10164" s="275"/>
      <c r="N10164" s="275"/>
    </row>
    <row r="10165" spans="13:14" x14ac:dyDescent="0.2">
      <c r="M10165" s="275"/>
      <c r="N10165" s="275"/>
    </row>
    <row r="10166" spans="13:14" x14ac:dyDescent="0.2">
      <c r="M10166" s="275"/>
      <c r="N10166" s="275"/>
    </row>
    <row r="10167" spans="13:14" x14ac:dyDescent="0.2">
      <c r="M10167" s="275"/>
      <c r="N10167" s="275"/>
    </row>
    <row r="10168" spans="13:14" x14ac:dyDescent="0.2">
      <c r="M10168" s="275"/>
      <c r="N10168" s="275"/>
    </row>
    <row r="10169" spans="13:14" x14ac:dyDescent="0.2">
      <c r="M10169" s="275"/>
      <c r="N10169" s="275"/>
    </row>
    <row r="10170" spans="13:14" x14ac:dyDescent="0.2">
      <c r="M10170" s="275"/>
      <c r="N10170" s="275"/>
    </row>
    <row r="10171" spans="13:14" x14ac:dyDescent="0.2">
      <c r="M10171" s="275"/>
      <c r="N10171" s="275"/>
    </row>
    <row r="10172" spans="13:14" x14ac:dyDescent="0.2">
      <c r="M10172" s="275"/>
      <c r="N10172" s="275"/>
    </row>
    <row r="10173" spans="13:14" x14ac:dyDescent="0.2">
      <c r="M10173" s="275"/>
      <c r="N10173" s="275"/>
    </row>
    <row r="10174" spans="13:14" x14ac:dyDescent="0.2">
      <c r="M10174" s="275"/>
      <c r="N10174" s="275"/>
    </row>
    <row r="10175" spans="13:14" x14ac:dyDescent="0.2">
      <c r="M10175" s="275"/>
      <c r="N10175" s="275"/>
    </row>
    <row r="10176" spans="13:14" x14ac:dyDescent="0.2">
      <c r="M10176" s="275"/>
      <c r="N10176" s="275"/>
    </row>
    <row r="10177" spans="13:14" x14ac:dyDescent="0.2">
      <c r="M10177" s="275"/>
      <c r="N10177" s="275"/>
    </row>
    <row r="10178" spans="13:14" x14ac:dyDescent="0.2">
      <c r="M10178" s="275"/>
      <c r="N10178" s="275"/>
    </row>
    <row r="10179" spans="13:14" x14ac:dyDescent="0.2">
      <c r="M10179" s="275"/>
      <c r="N10179" s="275"/>
    </row>
    <row r="10180" spans="13:14" x14ac:dyDescent="0.2">
      <c r="M10180" s="275"/>
      <c r="N10180" s="275"/>
    </row>
    <row r="10181" spans="13:14" x14ac:dyDescent="0.2">
      <c r="M10181" s="275"/>
      <c r="N10181" s="275"/>
    </row>
    <row r="10182" spans="13:14" x14ac:dyDescent="0.2">
      <c r="M10182" s="275"/>
      <c r="N10182" s="275"/>
    </row>
    <row r="10183" spans="13:14" x14ac:dyDescent="0.2">
      <c r="M10183" s="275"/>
      <c r="N10183" s="275"/>
    </row>
    <row r="10184" spans="13:14" x14ac:dyDescent="0.2">
      <c r="M10184" s="275"/>
      <c r="N10184" s="275"/>
    </row>
    <row r="10185" spans="13:14" x14ac:dyDescent="0.2">
      <c r="M10185" s="275"/>
      <c r="N10185" s="275"/>
    </row>
    <row r="10186" spans="13:14" x14ac:dyDescent="0.2">
      <c r="M10186" s="275"/>
      <c r="N10186" s="275"/>
    </row>
    <row r="10187" spans="13:14" x14ac:dyDescent="0.2">
      <c r="M10187" s="275"/>
      <c r="N10187" s="275"/>
    </row>
    <row r="10188" spans="13:14" x14ac:dyDescent="0.2">
      <c r="M10188" s="275"/>
      <c r="N10188" s="275"/>
    </row>
    <row r="10189" spans="13:14" x14ac:dyDescent="0.2">
      <c r="M10189" s="275"/>
      <c r="N10189" s="275"/>
    </row>
    <row r="10190" spans="13:14" x14ac:dyDescent="0.2">
      <c r="M10190" s="275"/>
      <c r="N10190" s="275"/>
    </row>
    <row r="10191" spans="13:14" x14ac:dyDescent="0.2">
      <c r="M10191" s="275"/>
      <c r="N10191" s="275"/>
    </row>
    <row r="10192" spans="13:14" x14ac:dyDescent="0.2">
      <c r="M10192" s="275"/>
      <c r="N10192" s="275"/>
    </row>
    <row r="10193" spans="13:14" x14ac:dyDescent="0.2">
      <c r="M10193" s="275"/>
      <c r="N10193" s="275"/>
    </row>
    <row r="10194" spans="13:14" x14ac:dyDescent="0.2">
      <c r="M10194" s="275"/>
      <c r="N10194" s="275"/>
    </row>
    <row r="10195" spans="13:14" x14ac:dyDescent="0.2">
      <c r="M10195" s="275"/>
      <c r="N10195" s="275"/>
    </row>
    <row r="10196" spans="13:14" x14ac:dyDescent="0.2">
      <c r="M10196" s="275"/>
      <c r="N10196" s="275"/>
    </row>
    <row r="10197" spans="13:14" x14ac:dyDescent="0.2">
      <c r="M10197" s="275"/>
      <c r="N10197" s="275"/>
    </row>
    <row r="10198" spans="13:14" x14ac:dyDescent="0.2">
      <c r="M10198" s="275"/>
      <c r="N10198" s="275"/>
    </row>
    <row r="10199" spans="13:14" x14ac:dyDescent="0.2">
      <c r="M10199" s="275"/>
      <c r="N10199" s="275"/>
    </row>
    <row r="10200" spans="13:14" x14ac:dyDescent="0.2">
      <c r="M10200" s="275"/>
      <c r="N10200" s="275"/>
    </row>
    <row r="10201" spans="13:14" x14ac:dyDescent="0.2">
      <c r="M10201" s="275"/>
      <c r="N10201" s="275"/>
    </row>
    <row r="10202" spans="13:14" x14ac:dyDescent="0.2">
      <c r="M10202" s="275"/>
      <c r="N10202" s="275"/>
    </row>
    <row r="10203" spans="13:14" x14ac:dyDescent="0.2">
      <c r="M10203" s="275"/>
      <c r="N10203" s="275"/>
    </row>
    <row r="10204" spans="13:14" x14ac:dyDescent="0.2">
      <c r="M10204" s="275"/>
      <c r="N10204" s="275"/>
    </row>
    <row r="10205" spans="13:14" x14ac:dyDescent="0.2">
      <c r="M10205" s="275"/>
      <c r="N10205" s="275"/>
    </row>
    <row r="10206" spans="13:14" x14ac:dyDescent="0.2">
      <c r="M10206" s="275"/>
      <c r="N10206" s="275"/>
    </row>
    <row r="10207" spans="13:14" x14ac:dyDescent="0.2">
      <c r="M10207" s="275"/>
      <c r="N10207" s="275"/>
    </row>
    <row r="10208" spans="13:14" x14ac:dyDescent="0.2">
      <c r="M10208" s="275"/>
      <c r="N10208" s="275"/>
    </row>
    <row r="10209" spans="13:14" x14ac:dyDescent="0.2">
      <c r="M10209" s="275"/>
      <c r="N10209" s="275"/>
    </row>
    <row r="10210" spans="13:14" x14ac:dyDescent="0.2">
      <c r="M10210" s="275"/>
      <c r="N10210" s="275"/>
    </row>
    <row r="10211" spans="13:14" x14ac:dyDescent="0.2">
      <c r="M10211" s="275"/>
      <c r="N10211" s="275"/>
    </row>
    <row r="10212" spans="13:14" x14ac:dyDescent="0.2">
      <c r="M10212" s="275"/>
      <c r="N10212" s="275"/>
    </row>
    <row r="10213" spans="13:14" x14ac:dyDescent="0.2">
      <c r="M10213" s="275"/>
      <c r="N10213" s="275"/>
    </row>
    <row r="10214" spans="13:14" x14ac:dyDescent="0.2">
      <c r="M10214" s="275"/>
      <c r="N10214" s="275"/>
    </row>
    <row r="10215" spans="13:14" x14ac:dyDescent="0.2">
      <c r="M10215" s="275"/>
      <c r="N10215" s="275"/>
    </row>
    <row r="10216" spans="13:14" x14ac:dyDescent="0.2">
      <c r="M10216" s="275"/>
      <c r="N10216" s="275"/>
    </row>
    <row r="10217" spans="13:14" x14ac:dyDescent="0.2">
      <c r="M10217" s="275"/>
      <c r="N10217" s="275"/>
    </row>
    <row r="10218" spans="13:14" x14ac:dyDescent="0.2">
      <c r="M10218" s="275"/>
      <c r="N10218" s="275"/>
    </row>
    <row r="10219" spans="13:14" x14ac:dyDescent="0.2">
      <c r="M10219" s="275"/>
      <c r="N10219" s="275"/>
    </row>
    <row r="10220" spans="13:14" x14ac:dyDescent="0.2">
      <c r="M10220" s="275"/>
      <c r="N10220" s="275"/>
    </row>
    <row r="10221" spans="13:14" x14ac:dyDescent="0.2">
      <c r="M10221" s="275"/>
      <c r="N10221" s="275"/>
    </row>
    <row r="10222" spans="13:14" x14ac:dyDescent="0.2">
      <c r="M10222" s="275"/>
      <c r="N10222" s="275"/>
    </row>
    <row r="10223" spans="13:14" x14ac:dyDescent="0.2">
      <c r="M10223" s="275"/>
      <c r="N10223" s="275"/>
    </row>
    <row r="10224" spans="13:14" x14ac:dyDescent="0.2">
      <c r="M10224" s="275"/>
      <c r="N10224" s="275"/>
    </row>
    <row r="10225" spans="13:14" x14ac:dyDescent="0.2">
      <c r="M10225" s="275"/>
      <c r="N10225" s="275"/>
    </row>
    <row r="10226" spans="13:14" x14ac:dyDescent="0.2">
      <c r="M10226" s="275"/>
      <c r="N10226" s="275"/>
    </row>
    <row r="10227" spans="13:14" x14ac:dyDescent="0.2">
      <c r="M10227" s="275"/>
      <c r="N10227" s="275"/>
    </row>
    <row r="10228" spans="13:14" x14ac:dyDescent="0.2">
      <c r="M10228" s="275"/>
      <c r="N10228" s="275"/>
    </row>
    <row r="10229" spans="13:14" x14ac:dyDescent="0.2">
      <c r="M10229" s="275"/>
      <c r="N10229" s="275"/>
    </row>
    <row r="10230" spans="13:14" x14ac:dyDescent="0.2">
      <c r="M10230" s="275"/>
      <c r="N10230" s="275"/>
    </row>
    <row r="10231" spans="13:14" x14ac:dyDescent="0.2">
      <c r="M10231" s="275"/>
      <c r="N10231" s="275"/>
    </row>
    <row r="10232" spans="13:14" x14ac:dyDescent="0.2">
      <c r="M10232" s="275"/>
      <c r="N10232" s="275"/>
    </row>
    <row r="10233" spans="13:14" x14ac:dyDescent="0.2">
      <c r="M10233" s="275"/>
      <c r="N10233" s="275"/>
    </row>
    <row r="10234" spans="13:14" x14ac:dyDescent="0.2">
      <c r="M10234" s="275"/>
      <c r="N10234" s="275"/>
    </row>
    <row r="10235" spans="13:14" x14ac:dyDescent="0.2">
      <c r="M10235" s="275"/>
      <c r="N10235" s="275"/>
    </row>
    <row r="10236" spans="13:14" x14ac:dyDescent="0.2">
      <c r="M10236" s="275"/>
      <c r="N10236" s="275"/>
    </row>
    <row r="10237" spans="13:14" x14ac:dyDescent="0.2">
      <c r="M10237" s="275"/>
      <c r="N10237" s="275"/>
    </row>
    <row r="10238" spans="13:14" x14ac:dyDescent="0.2">
      <c r="M10238" s="275"/>
      <c r="N10238" s="275"/>
    </row>
    <row r="10239" spans="13:14" x14ac:dyDescent="0.2">
      <c r="M10239" s="275"/>
      <c r="N10239" s="275"/>
    </row>
    <row r="10240" spans="13:14" x14ac:dyDescent="0.2">
      <c r="M10240" s="275"/>
      <c r="N10240" s="275"/>
    </row>
    <row r="10241" spans="13:14" x14ac:dyDescent="0.2">
      <c r="M10241" s="275"/>
      <c r="N10241" s="275"/>
    </row>
    <row r="10242" spans="13:14" x14ac:dyDescent="0.2">
      <c r="M10242" s="275"/>
      <c r="N10242" s="275"/>
    </row>
    <row r="10243" spans="13:14" x14ac:dyDescent="0.2">
      <c r="M10243" s="275"/>
      <c r="N10243" s="275"/>
    </row>
    <row r="10244" spans="13:14" x14ac:dyDescent="0.2">
      <c r="M10244" s="275"/>
      <c r="N10244" s="275"/>
    </row>
    <row r="10245" spans="13:14" x14ac:dyDescent="0.2">
      <c r="M10245" s="275"/>
      <c r="N10245" s="275"/>
    </row>
    <row r="10246" spans="13:14" x14ac:dyDescent="0.2">
      <c r="M10246" s="275"/>
      <c r="N10246" s="275"/>
    </row>
    <row r="10247" spans="13:14" x14ac:dyDescent="0.2">
      <c r="M10247" s="275"/>
      <c r="N10247" s="275"/>
    </row>
    <row r="10248" spans="13:14" x14ac:dyDescent="0.2">
      <c r="M10248" s="275"/>
      <c r="N10248" s="275"/>
    </row>
    <row r="10249" spans="13:14" x14ac:dyDescent="0.2">
      <c r="M10249" s="275"/>
      <c r="N10249" s="275"/>
    </row>
    <row r="10250" spans="13:14" x14ac:dyDescent="0.2">
      <c r="M10250" s="275"/>
      <c r="N10250" s="275"/>
    </row>
    <row r="10251" spans="13:14" x14ac:dyDescent="0.2">
      <c r="M10251" s="275"/>
      <c r="N10251" s="275"/>
    </row>
    <row r="10252" spans="13:14" x14ac:dyDescent="0.2">
      <c r="M10252" s="275"/>
      <c r="N10252" s="275"/>
    </row>
    <row r="10253" spans="13:14" x14ac:dyDescent="0.2">
      <c r="M10253" s="275"/>
      <c r="N10253" s="275"/>
    </row>
    <row r="10254" spans="13:14" x14ac:dyDescent="0.2">
      <c r="M10254" s="275"/>
      <c r="N10254" s="275"/>
    </row>
    <row r="10255" spans="13:14" x14ac:dyDescent="0.2">
      <c r="M10255" s="275"/>
      <c r="N10255" s="275"/>
    </row>
    <row r="10256" spans="13:14" x14ac:dyDescent="0.2">
      <c r="M10256" s="275"/>
      <c r="N10256" s="275"/>
    </row>
    <row r="10257" spans="13:14" x14ac:dyDescent="0.2">
      <c r="M10257" s="275"/>
      <c r="N10257" s="275"/>
    </row>
    <row r="10258" spans="13:14" x14ac:dyDescent="0.2">
      <c r="M10258" s="275"/>
      <c r="N10258" s="275"/>
    </row>
    <row r="10259" spans="13:14" x14ac:dyDescent="0.2">
      <c r="M10259" s="275"/>
      <c r="N10259" s="275"/>
    </row>
    <row r="10260" spans="13:14" x14ac:dyDescent="0.2">
      <c r="M10260" s="275"/>
      <c r="N10260" s="275"/>
    </row>
    <row r="10261" spans="13:14" x14ac:dyDescent="0.2">
      <c r="M10261" s="275"/>
      <c r="N10261" s="275"/>
    </row>
    <row r="10262" spans="13:14" x14ac:dyDescent="0.2">
      <c r="M10262" s="275"/>
      <c r="N10262" s="275"/>
    </row>
    <row r="10263" spans="13:14" x14ac:dyDescent="0.2">
      <c r="M10263" s="275"/>
      <c r="N10263" s="275"/>
    </row>
    <row r="10264" spans="13:14" x14ac:dyDescent="0.2">
      <c r="M10264" s="275"/>
      <c r="N10264" s="275"/>
    </row>
    <row r="10265" spans="13:14" x14ac:dyDescent="0.2">
      <c r="M10265" s="275"/>
      <c r="N10265" s="275"/>
    </row>
    <row r="10266" spans="13:14" x14ac:dyDescent="0.2">
      <c r="M10266" s="275"/>
      <c r="N10266" s="275"/>
    </row>
    <row r="10267" spans="13:14" x14ac:dyDescent="0.2">
      <c r="M10267" s="275"/>
      <c r="N10267" s="275"/>
    </row>
    <row r="10268" spans="13:14" x14ac:dyDescent="0.2">
      <c r="M10268" s="275"/>
      <c r="N10268" s="275"/>
    </row>
    <row r="10269" spans="13:14" x14ac:dyDescent="0.2">
      <c r="M10269" s="275"/>
      <c r="N10269" s="275"/>
    </row>
    <row r="10270" spans="13:14" x14ac:dyDescent="0.2">
      <c r="M10270" s="275"/>
      <c r="N10270" s="275"/>
    </row>
    <row r="10271" spans="13:14" x14ac:dyDescent="0.2">
      <c r="M10271" s="275"/>
      <c r="N10271" s="275"/>
    </row>
    <row r="10272" spans="13:14" x14ac:dyDescent="0.2">
      <c r="M10272" s="275"/>
      <c r="N10272" s="275"/>
    </row>
    <row r="10273" spans="13:14" x14ac:dyDescent="0.2">
      <c r="M10273" s="275"/>
      <c r="N10273" s="275"/>
    </row>
    <row r="10274" spans="13:14" x14ac:dyDescent="0.2">
      <c r="M10274" s="275"/>
      <c r="N10274" s="275"/>
    </row>
    <row r="10275" spans="13:14" x14ac:dyDescent="0.2">
      <c r="M10275" s="275"/>
      <c r="N10275" s="275"/>
    </row>
    <row r="10276" spans="13:14" x14ac:dyDescent="0.2">
      <c r="M10276" s="275"/>
      <c r="N10276" s="275"/>
    </row>
    <row r="10277" spans="13:14" x14ac:dyDescent="0.2">
      <c r="M10277" s="275"/>
      <c r="N10277" s="275"/>
    </row>
    <row r="10278" spans="13:14" x14ac:dyDescent="0.2">
      <c r="M10278" s="275"/>
      <c r="N10278" s="275"/>
    </row>
    <row r="10279" spans="13:14" x14ac:dyDescent="0.2">
      <c r="M10279" s="275"/>
      <c r="N10279" s="275"/>
    </row>
    <row r="10280" spans="13:14" x14ac:dyDescent="0.2">
      <c r="M10280" s="275"/>
      <c r="N10280" s="275"/>
    </row>
    <row r="10281" spans="13:14" x14ac:dyDescent="0.2">
      <c r="M10281" s="275"/>
      <c r="N10281" s="275"/>
    </row>
    <row r="10282" spans="13:14" x14ac:dyDescent="0.2">
      <c r="M10282" s="275"/>
      <c r="N10282" s="275"/>
    </row>
    <row r="10283" spans="13:14" x14ac:dyDescent="0.2">
      <c r="M10283" s="275"/>
      <c r="N10283" s="275"/>
    </row>
    <row r="10284" spans="13:14" x14ac:dyDescent="0.2">
      <c r="M10284" s="275"/>
      <c r="N10284" s="275"/>
    </row>
    <row r="10285" spans="13:14" x14ac:dyDescent="0.2">
      <c r="M10285" s="275"/>
      <c r="N10285" s="275"/>
    </row>
    <row r="10286" spans="13:14" x14ac:dyDescent="0.2">
      <c r="M10286" s="275"/>
      <c r="N10286" s="275"/>
    </row>
    <row r="10287" spans="13:14" x14ac:dyDescent="0.2">
      <c r="M10287" s="275"/>
      <c r="N10287" s="275"/>
    </row>
    <row r="10288" spans="13:14" x14ac:dyDescent="0.2">
      <c r="M10288" s="275"/>
      <c r="N10288" s="275"/>
    </row>
    <row r="10289" spans="13:14" x14ac:dyDescent="0.2">
      <c r="M10289" s="275"/>
      <c r="N10289" s="275"/>
    </row>
    <row r="10290" spans="13:14" x14ac:dyDescent="0.2">
      <c r="M10290" s="275"/>
      <c r="N10290" s="275"/>
    </row>
    <row r="10291" spans="13:14" x14ac:dyDescent="0.2">
      <c r="M10291" s="275"/>
      <c r="N10291" s="275"/>
    </row>
    <row r="10292" spans="13:14" x14ac:dyDescent="0.2">
      <c r="M10292" s="275"/>
      <c r="N10292" s="275"/>
    </row>
    <row r="10293" spans="13:14" x14ac:dyDescent="0.2">
      <c r="M10293" s="275"/>
      <c r="N10293" s="275"/>
    </row>
    <row r="10294" spans="13:14" x14ac:dyDescent="0.2">
      <c r="M10294" s="275"/>
      <c r="N10294" s="275"/>
    </row>
    <row r="10295" spans="13:14" x14ac:dyDescent="0.2">
      <c r="M10295" s="275"/>
      <c r="N10295" s="275"/>
    </row>
    <row r="10296" spans="13:14" x14ac:dyDescent="0.2">
      <c r="M10296" s="275"/>
      <c r="N10296" s="275"/>
    </row>
    <row r="10297" spans="13:14" x14ac:dyDescent="0.2">
      <c r="M10297" s="275"/>
      <c r="N10297" s="275"/>
    </row>
    <row r="10298" spans="13:14" x14ac:dyDescent="0.2">
      <c r="M10298" s="275"/>
      <c r="N10298" s="275"/>
    </row>
    <row r="10299" spans="13:14" x14ac:dyDescent="0.2">
      <c r="M10299" s="275"/>
      <c r="N10299" s="275"/>
    </row>
    <row r="10300" spans="13:14" x14ac:dyDescent="0.2">
      <c r="M10300" s="275"/>
      <c r="N10300" s="275"/>
    </row>
    <row r="10301" spans="13:14" x14ac:dyDescent="0.2">
      <c r="M10301" s="275"/>
      <c r="N10301" s="275"/>
    </row>
    <row r="10302" spans="13:14" x14ac:dyDescent="0.2">
      <c r="M10302" s="275"/>
      <c r="N10302" s="275"/>
    </row>
    <row r="10303" spans="13:14" x14ac:dyDescent="0.2">
      <c r="M10303" s="275"/>
      <c r="N10303" s="275"/>
    </row>
    <row r="10304" spans="13:14" x14ac:dyDescent="0.2">
      <c r="M10304" s="275"/>
      <c r="N10304" s="275"/>
    </row>
    <row r="10305" spans="13:14" x14ac:dyDescent="0.2">
      <c r="M10305" s="275"/>
      <c r="N10305" s="275"/>
    </row>
    <row r="10306" spans="13:14" x14ac:dyDescent="0.2">
      <c r="M10306" s="275"/>
      <c r="N10306" s="275"/>
    </row>
    <row r="10307" spans="13:14" x14ac:dyDescent="0.2">
      <c r="M10307" s="275"/>
      <c r="N10307" s="275"/>
    </row>
    <row r="10308" spans="13:14" x14ac:dyDescent="0.2">
      <c r="M10308" s="275"/>
      <c r="N10308" s="275"/>
    </row>
    <row r="10309" spans="13:14" x14ac:dyDescent="0.2">
      <c r="M10309" s="275"/>
      <c r="N10309" s="275"/>
    </row>
    <row r="10310" spans="13:14" x14ac:dyDescent="0.2">
      <c r="M10310" s="275"/>
      <c r="N10310" s="275"/>
    </row>
    <row r="10311" spans="13:14" x14ac:dyDescent="0.2">
      <c r="M10311" s="275"/>
      <c r="N10311" s="275"/>
    </row>
    <row r="10312" spans="13:14" x14ac:dyDescent="0.2">
      <c r="M10312" s="275"/>
      <c r="N10312" s="275"/>
    </row>
    <row r="10313" spans="13:14" x14ac:dyDescent="0.2">
      <c r="M10313" s="275"/>
      <c r="N10313" s="275"/>
    </row>
    <row r="10314" spans="13:14" x14ac:dyDescent="0.2">
      <c r="M10314" s="275"/>
      <c r="N10314" s="275"/>
    </row>
    <row r="10315" spans="13:14" x14ac:dyDescent="0.2">
      <c r="M10315" s="275"/>
      <c r="N10315" s="275"/>
    </row>
    <row r="10316" spans="13:14" x14ac:dyDescent="0.2">
      <c r="M10316" s="275"/>
      <c r="N10316" s="275"/>
    </row>
    <row r="10317" spans="13:14" x14ac:dyDescent="0.2">
      <c r="M10317" s="275"/>
      <c r="N10317" s="275"/>
    </row>
    <row r="10318" spans="13:14" x14ac:dyDescent="0.2">
      <c r="M10318" s="275"/>
      <c r="N10318" s="275"/>
    </row>
    <row r="10319" spans="13:14" x14ac:dyDescent="0.2">
      <c r="M10319" s="275"/>
      <c r="N10319" s="275"/>
    </row>
    <row r="10320" spans="13:14" x14ac:dyDescent="0.2">
      <c r="M10320" s="275"/>
      <c r="N10320" s="275"/>
    </row>
    <row r="10321" spans="13:14" x14ac:dyDescent="0.2">
      <c r="M10321" s="275"/>
      <c r="N10321" s="275"/>
    </row>
    <row r="10322" spans="13:14" x14ac:dyDescent="0.2">
      <c r="M10322" s="275"/>
      <c r="N10322" s="275"/>
    </row>
    <row r="10323" spans="13:14" x14ac:dyDescent="0.2">
      <c r="M10323" s="275"/>
      <c r="N10323" s="275"/>
    </row>
    <row r="10324" spans="13:14" x14ac:dyDescent="0.2">
      <c r="M10324" s="275"/>
      <c r="N10324" s="275"/>
    </row>
    <row r="10325" spans="13:14" x14ac:dyDescent="0.2">
      <c r="M10325" s="275"/>
      <c r="N10325" s="275"/>
    </row>
    <row r="10326" spans="13:14" x14ac:dyDescent="0.2">
      <c r="M10326" s="275"/>
      <c r="N10326" s="275"/>
    </row>
    <row r="10327" spans="13:14" x14ac:dyDescent="0.2">
      <c r="M10327" s="275"/>
      <c r="N10327" s="275"/>
    </row>
    <row r="10328" spans="13:14" x14ac:dyDescent="0.2">
      <c r="M10328" s="275"/>
      <c r="N10328" s="275"/>
    </row>
    <row r="10329" spans="13:14" x14ac:dyDescent="0.2">
      <c r="M10329" s="275"/>
      <c r="N10329" s="275"/>
    </row>
    <row r="10330" spans="13:14" x14ac:dyDescent="0.2">
      <c r="M10330" s="275"/>
      <c r="N10330" s="275"/>
    </row>
    <row r="10331" spans="13:14" x14ac:dyDescent="0.2">
      <c r="M10331" s="275"/>
      <c r="N10331" s="275"/>
    </row>
    <row r="10332" spans="13:14" x14ac:dyDescent="0.2">
      <c r="M10332" s="275"/>
      <c r="N10332" s="275"/>
    </row>
    <row r="10333" spans="13:14" x14ac:dyDescent="0.2">
      <c r="M10333" s="275"/>
      <c r="N10333" s="275"/>
    </row>
    <row r="10334" spans="13:14" x14ac:dyDescent="0.2">
      <c r="M10334" s="275"/>
      <c r="N10334" s="275"/>
    </row>
    <row r="10335" spans="13:14" x14ac:dyDescent="0.2">
      <c r="M10335" s="275"/>
      <c r="N10335" s="275"/>
    </row>
    <row r="10336" spans="13:14" x14ac:dyDescent="0.2">
      <c r="M10336" s="275"/>
      <c r="N10336" s="275"/>
    </row>
    <row r="10337" spans="13:14" x14ac:dyDescent="0.2">
      <c r="M10337" s="275"/>
      <c r="N10337" s="275"/>
    </row>
    <row r="10338" spans="13:14" x14ac:dyDescent="0.2">
      <c r="M10338" s="275"/>
      <c r="N10338" s="275"/>
    </row>
    <row r="10339" spans="13:14" x14ac:dyDescent="0.2">
      <c r="M10339" s="275"/>
      <c r="N10339" s="275"/>
    </row>
    <row r="10340" spans="13:14" x14ac:dyDescent="0.2">
      <c r="M10340" s="275"/>
      <c r="N10340" s="275"/>
    </row>
    <row r="10341" spans="13:14" x14ac:dyDescent="0.2">
      <c r="M10341" s="275"/>
      <c r="N10341" s="275"/>
    </row>
    <row r="10342" spans="13:14" x14ac:dyDescent="0.2">
      <c r="M10342" s="275"/>
      <c r="N10342" s="275"/>
    </row>
    <row r="10343" spans="13:14" x14ac:dyDescent="0.2">
      <c r="M10343" s="275"/>
      <c r="N10343" s="275"/>
    </row>
    <row r="10344" spans="13:14" x14ac:dyDescent="0.2">
      <c r="M10344" s="275"/>
      <c r="N10344" s="275"/>
    </row>
    <row r="10345" spans="13:14" x14ac:dyDescent="0.2">
      <c r="M10345" s="275"/>
      <c r="N10345" s="275"/>
    </row>
    <row r="10346" spans="13:14" x14ac:dyDescent="0.2">
      <c r="M10346" s="275"/>
      <c r="N10346" s="275"/>
    </row>
    <row r="10347" spans="13:14" x14ac:dyDescent="0.2">
      <c r="M10347" s="275"/>
      <c r="N10347" s="275"/>
    </row>
    <row r="10348" spans="13:14" x14ac:dyDescent="0.2">
      <c r="M10348" s="275"/>
      <c r="N10348" s="275"/>
    </row>
    <row r="10349" spans="13:14" x14ac:dyDescent="0.2">
      <c r="M10349" s="275"/>
      <c r="N10349" s="275"/>
    </row>
    <row r="10350" spans="13:14" x14ac:dyDescent="0.2">
      <c r="M10350" s="275"/>
      <c r="N10350" s="275"/>
    </row>
    <row r="10351" spans="13:14" x14ac:dyDescent="0.2">
      <c r="M10351" s="275"/>
      <c r="N10351" s="275"/>
    </row>
    <row r="10352" spans="13:14" x14ac:dyDescent="0.2">
      <c r="M10352" s="275"/>
      <c r="N10352" s="275"/>
    </row>
    <row r="10353" spans="13:14" x14ac:dyDescent="0.2">
      <c r="M10353" s="275"/>
      <c r="N10353" s="275"/>
    </row>
    <row r="10354" spans="13:14" x14ac:dyDescent="0.2">
      <c r="M10354" s="275"/>
      <c r="N10354" s="275"/>
    </row>
    <row r="10355" spans="13:14" x14ac:dyDescent="0.2">
      <c r="M10355" s="275"/>
      <c r="N10355" s="275"/>
    </row>
    <row r="10356" spans="13:14" x14ac:dyDescent="0.2">
      <c r="M10356" s="275"/>
      <c r="N10356" s="275"/>
    </row>
    <row r="10357" spans="13:14" x14ac:dyDescent="0.2">
      <c r="M10357" s="275"/>
      <c r="N10357" s="275"/>
    </row>
    <row r="10358" spans="13:14" x14ac:dyDescent="0.2">
      <c r="M10358" s="275"/>
      <c r="N10358" s="275"/>
    </row>
    <row r="10359" spans="13:14" x14ac:dyDescent="0.2">
      <c r="M10359" s="275"/>
      <c r="N10359" s="275"/>
    </row>
    <row r="10360" spans="13:14" x14ac:dyDescent="0.2">
      <c r="M10360" s="275"/>
      <c r="N10360" s="275"/>
    </row>
    <row r="10361" spans="13:14" x14ac:dyDescent="0.2">
      <c r="M10361" s="275"/>
      <c r="N10361" s="275"/>
    </row>
    <row r="10362" spans="13:14" x14ac:dyDescent="0.2">
      <c r="M10362" s="275"/>
      <c r="N10362" s="275"/>
    </row>
    <row r="10363" spans="13:14" x14ac:dyDescent="0.2">
      <c r="M10363" s="275"/>
      <c r="N10363" s="275"/>
    </row>
    <row r="10364" spans="13:14" x14ac:dyDescent="0.2">
      <c r="M10364" s="275"/>
      <c r="N10364" s="275"/>
    </row>
    <row r="10365" spans="13:14" x14ac:dyDescent="0.2">
      <c r="M10365" s="275"/>
      <c r="N10365" s="275"/>
    </row>
    <row r="10366" spans="13:14" x14ac:dyDescent="0.2">
      <c r="M10366" s="275"/>
      <c r="N10366" s="275"/>
    </row>
    <row r="10367" spans="13:14" x14ac:dyDescent="0.2">
      <c r="M10367" s="275"/>
      <c r="N10367" s="275"/>
    </row>
    <row r="10368" spans="13:14" x14ac:dyDescent="0.2">
      <c r="M10368" s="275"/>
      <c r="N10368" s="275"/>
    </row>
    <row r="10369" spans="13:14" x14ac:dyDescent="0.2">
      <c r="M10369" s="275"/>
      <c r="N10369" s="275"/>
    </row>
    <row r="10370" spans="13:14" x14ac:dyDescent="0.2">
      <c r="M10370" s="275"/>
      <c r="N10370" s="275"/>
    </row>
    <row r="10371" spans="13:14" x14ac:dyDescent="0.2">
      <c r="M10371" s="275"/>
      <c r="N10371" s="275"/>
    </row>
    <row r="10372" spans="13:14" x14ac:dyDescent="0.2">
      <c r="M10372" s="275"/>
      <c r="N10372" s="275"/>
    </row>
    <row r="10373" spans="13:14" x14ac:dyDescent="0.2">
      <c r="M10373" s="275"/>
      <c r="N10373" s="275"/>
    </row>
    <row r="10374" spans="13:14" x14ac:dyDescent="0.2">
      <c r="M10374" s="275"/>
      <c r="N10374" s="275"/>
    </row>
    <row r="10375" spans="13:14" x14ac:dyDescent="0.2">
      <c r="M10375" s="275"/>
      <c r="N10375" s="275"/>
    </row>
    <row r="10376" spans="13:14" x14ac:dyDescent="0.2">
      <c r="M10376" s="275"/>
      <c r="N10376" s="275"/>
    </row>
    <row r="10377" spans="13:14" x14ac:dyDescent="0.2">
      <c r="M10377" s="275"/>
      <c r="N10377" s="275"/>
    </row>
    <row r="10378" spans="13:14" x14ac:dyDescent="0.2">
      <c r="M10378" s="275"/>
      <c r="N10378" s="275"/>
    </row>
    <row r="10379" spans="13:14" x14ac:dyDescent="0.2">
      <c r="M10379" s="275"/>
      <c r="N10379" s="275"/>
    </row>
    <row r="10380" spans="13:14" x14ac:dyDescent="0.2">
      <c r="M10380" s="275"/>
      <c r="N10380" s="275"/>
    </row>
    <row r="10381" spans="13:14" x14ac:dyDescent="0.2">
      <c r="M10381" s="275"/>
      <c r="N10381" s="275"/>
    </row>
    <row r="10382" spans="13:14" x14ac:dyDescent="0.2">
      <c r="M10382" s="275"/>
      <c r="N10382" s="275"/>
    </row>
    <row r="10383" spans="13:14" x14ac:dyDescent="0.2">
      <c r="M10383" s="275"/>
      <c r="N10383" s="275"/>
    </row>
    <row r="10384" spans="13:14" x14ac:dyDescent="0.2">
      <c r="M10384" s="275"/>
      <c r="N10384" s="275"/>
    </row>
    <row r="10385" spans="13:14" x14ac:dyDescent="0.2">
      <c r="M10385" s="275"/>
      <c r="N10385" s="275"/>
    </row>
    <row r="10386" spans="13:14" x14ac:dyDescent="0.2">
      <c r="M10386" s="275"/>
      <c r="N10386" s="275"/>
    </row>
    <row r="10387" spans="13:14" x14ac:dyDescent="0.2">
      <c r="M10387" s="275"/>
      <c r="N10387" s="275"/>
    </row>
    <row r="10388" spans="13:14" x14ac:dyDescent="0.2">
      <c r="M10388" s="275"/>
      <c r="N10388" s="275"/>
    </row>
    <row r="10389" spans="13:14" x14ac:dyDescent="0.2">
      <c r="M10389" s="275"/>
      <c r="N10389" s="275"/>
    </row>
    <row r="10390" spans="13:14" x14ac:dyDescent="0.2">
      <c r="M10390" s="275"/>
      <c r="N10390" s="275"/>
    </row>
    <row r="10391" spans="13:14" x14ac:dyDescent="0.2">
      <c r="M10391" s="275"/>
      <c r="N10391" s="275"/>
    </row>
    <row r="10392" spans="13:14" x14ac:dyDescent="0.2">
      <c r="M10392" s="275"/>
      <c r="N10392" s="275"/>
    </row>
    <row r="10393" spans="13:14" x14ac:dyDescent="0.2">
      <c r="M10393" s="275"/>
      <c r="N10393" s="275"/>
    </row>
    <row r="10394" spans="13:14" x14ac:dyDescent="0.2">
      <c r="M10394" s="275"/>
      <c r="N10394" s="275"/>
    </row>
    <row r="10395" spans="13:14" x14ac:dyDescent="0.2">
      <c r="M10395" s="275"/>
      <c r="N10395" s="275"/>
    </row>
    <row r="10396" spans="13:14" x14ac:dyDescent="0.2">
      <c r="M10396" s="275"/>
      <c r="N10396" s="275"/>
    </row>
    <row r="10397" spans="13:14" x14ac:dyDescent="0.2">
      <c r="M10397" s="275"/>
      <c r="N10397" s="275"/>
    </row>
    <row r="10398" spans="13:14" x14ac:dyDescent="0.2">
      <c r="M10398" s="275"/>
      <c r="N10398" s="275"/>
    </row>
    <row r="10399" spans="13:14" x14ac:dyDescent="0.2">
      <c r="M10399" s="275"/>
      <c r="N10399" s="275"/>
    </row>
    <row r="10400" spans="13:14" x14ac:dyDescent="0.2">
      <c r="M10400" s="275"/>
      <c r="N10400" s="275"/>
    </row>
    <row r="10401" spans="13:14" x14ac:dyDescent="0.2">
      <c r="M10401" s="275"/>
      <c r="N10401" s="275"/>
    </row>
    <row r="10402" spans="13:14" x14ac:dyDescent="0.2">
      <c r="M10402" s="275"/>
      <c r="N10402" s="275"/>
    </row>
    <row r="10403" spans="13:14" x14ac:dyDescent="0.2">
      <c r="M10403" s="275"/>
      <c r="N10403" s="275"/>
    </row>
    <row r="10404" spans="13:14" x14ac:dyDescent="0.2">
      <c r="M10404" s="275"/>
      <c r="N10404" s="275"/>
    </row>
    <row r="10405" spans="13:14" x14ac:dyDescent="0.2">
      <c r="M10405" s="275"/>
      <c r="N10405" s="275"/>
    </row>
    <row r="10406" spans="13:14" x14ac:dyDescent="0.2">
      <c r="M10406" s="275"/>
      <c r="N10406" s="275"/>
    </row>
    <row r="10407" spans="13:14" x14ac:dyDescent="0.2">
      <c r="M10407" s="275"/>
      <c r="N10407" s="275"/>
    </row>
    <row r="10408" spans="13:14" x14ac:dyDescent="0.2">
      <c r="M10408" s="275"/>
      <c r="N10408" s="275"/>
    </row>
    <row r="10409" spans="13:14" x14ac:dyDescent="0.2">
      <c r="M10409" s="275"/>
      <c r="N10409" s="275"/>
    </row>
    <row r="10410" spans="13:14" x14ac:dyDescent="0.2">
      <c r="M10410" s="275"/>
      <c r="N10410" s="275"/>
    </row>
    <row r="10411" spans="13:14" x14ac:dyDescent="0.2">
      <c r="M10411" s="275"/>
      <c r="N10411" s="275"/>
    </row>
    <row r="10412" spans="13:14" x14ac:dyDescent="0.2">
      <c r="M10412" s="275"/>
      <c r="N10412" s="275"/>
    </row>
    <row r="10413" spans="13:14" x14ac:dyDescent="0.2">
      <c r="M10413" s="275"/>
      <c r="N10413" s="275"/>
    </row>
    <row r="10414" spans="13:14" x14ac:dyDescent="0.2">
      <c r="M10414" s="275"/>
      <c r="N10414" s="275"/>
    </row>
    <row r="10415" spans="13:14" x14ac:dyDescent="0.2">
      <c r="M10415" s="275"/>
      <c r="N10415" s="275"/>
    </row>
    <row r="10416" spans="13:14" x14ac:dyDescent="0.2">
      <c r="M10416" s="275"/>
      <c r="N10416" s="275"/>
    </row>
    <row r="10417" spans="13:14" x14ac:dyDescent="0.2">
      <c r="M10417" s="275"/>
      <c r="N10417" s="275"/>
    </row>
    <row r="10418" spans="13:14" x14ac:dyDescent="0.2">
      <c r="M10418" s="275"/>
      <c r="N10418" s="275"/>
    </row>
    <row r="10419" spans="13:14" x14ac:dyDescent="0.2">
      <c r="M10419" s="275"/>
      <c r="N10419" s="275"/>
    </row>
    <row r="10420" spans="13:14" x14ac:dyDescent="0.2">
      <c r="M10420" s="275"/>
      <c r="N10420" s="275"/>
    </row>
    <row r="10421" spans="13:14" x14ac:dyDescent="0.2">
      <c r="M10421" s="275"/>
      <c r="N10421" s="275"/>
    </row>
    <row r="10422" spans="13:14" x14ac:dyDescent="0.2">
      <c r="M10422" s="275"/>
      <c r="N10422" s="275"/>
    </row>
    <row r="10423" spans="13:14" x14ac:dyDescent="0.2">
      <c r="M10423" s="275"/>
      <c r="N10423" s="275"/>
    </row>
    <row r="10424" spans="13:14" x14ac:dyDescent="0.2">
      <c r="M10424" s="275"/>
      <c r="N10424" s="275"/>
    </row>
    <row r="10425" spans="13:14" x14ac:dyDescent="0.2">
      <c r="M10425" s="275"/>
      <c r="N10425" s="275"/>
    </row>
    <row r="10426" spans="13:14" x14ac:dyDescent="0.2">
      <c r="M10426" s="275"/>
      <c r="N10426" s="275"/>
    </row>
    <row r="10427" spans="13:14" x14ac:dyDescent="0.2">
      <c r="M10427" s="275"/>
      <c r="N10427" s="275"/>
    </row>
    <row r="10428" spans="13:14" x14ac:dyDescent="0.2">
      <c r="M10428" s="275"/>
      <c r="N10428" s="275"/>
    </row>
    <row r="10429" spans="13:14" x14ac:dyDescent="0.2">
      <c r="M10429" s="275"/>
      <c r="N10429" s="275"/>
    </row>
    <row r="10430" spans="13:14" x14ac:dyDescent="0.2">
      <c r="M10430" s="275"/>
      <c r="N10430" s="275"/>
    </row>
    <row r="10431" spans="13:14" x14ac:dyDescent="0.2">
      <c r="M10431" s="275"/>
      <c r="N10431" s="275"/>
    </row>
    <row r="10432" spans="13:14" x14ac:dyDescent="0.2">
      <c r="M10432" s="275"/>
      <c r="N10432" s="275"/>
    </row>
    <row r="10433" spans="13:14" x14ac:dyDescent="0.2">
      <c r="M10433" s="275"/>
      <c r="N10433" s="275"/>
    </row>
    <row r="10434" spans="13:14" x14ac:dyDescent="0.2">
      <c r="M10434" s="275"/>
      <c r="N10434" s="275"/>
    </row>
    <row r="10435" spans="13:14" x14ac:dyDescent="0.2">
      <c r="M10435" s="275"/>
      <c r="N10435" s="275"/>
    </row>
    <row r="10436" spans="13:14" x14ac:dyDescent="0.2">
      <c r="M10436" s="275"/>
      <c r="N10436" s="275"/>
    </row>
    <row r="10437" spans="13:14" x14ac:dyDescent="0.2">
      <c r="M10437" s="275"/>
      <c r="N10437" s="275"/>
    </row>
    <row r="10438" spans="13:14" x14ac:dyDescent="0.2">
      <c r="M10438" s="275"/>
      <c r="N10438" s="275"/>
    </row>
    <row r="10439" spans="13:14" x14ac:dyDescent="0.2">
      <c r="M10439" s="275"/>
      <c r="N10439" s="275"/>
    </row>
    <row r="10440" spans="13:14" x14ac:dyDescent="0.2">
      <c r="M10440" s="275"/>
      <c r="N10440" s="275"/>
    </row>
    <row r="10441" spans="13:14" x14ac:dyDescent="0.2">
      <c r="M10441" s="275"/>
      <c r="N10441" s="275"/>
    </row>
    <row r="10442" spans="13:14" x14ac:dyDescent="0.2">
      <c r="M10442" s="275"/>
      <c r="N10442" s="275"/>
    </row>
    <row r="10443" spans="13:14" x14ac:dyDescent="0.2">
      <c r="M10443" s="275"/>
      <c r="N10443" s="275"/>
    </row>
    <row r="10444" spans="13:14" x14ac:dyDescent="0.2">
      <c r="M10444" s="275"/>
      <c r="N10444" s="275"/>
    </row>
    <row r="10445" spans="13:14" x14ac:dyDescent="0.2">
      <c r="M10445" s="275"/>
      <c r="N10445" s="275"/>
    </row>
    <row r="10446" spans="13:14" x14ac:dyDescent="0.2">
      <c r="M10446" s="275"/>
      <c r="N10446" s="275"/>
    </row>
    <row r="10447" spans="13:14" x14ac:dyDescent="0.2">
      <c r="M10447" s="275"/>
      <c r="N10447" s="275"/>
    </row>
    <row r="10448" spans="13:14" x14ac:dyDescent="0.2">
      <c r="M10448" s="275"/>
      <c r="N10448" s="275"/>
    </row>
    <row r="10449" spans="13:14" x14ac:dyDescent="0.2">
      <c r="M10449" s="275"/>
      <c r="N10449" s="275"/>
    </row>
    <row r="10450" spans="13:14" x14ac:dyDescent="0.2">
      <c r="M10450" s="275"/>
      <c r="N10450" s="275"/>
    </row>
    <row r="10451" spans="13:14" x14ac:dyDescent="0.2">
      <c r="M10451" s="275"/>
      <c r="N10451" s="275"/>
    </row>
    <row r="10452" spans="13:14" x14ac:dyDescent="0.2">
      <c r="M10452" s="275"/>
      <c r="N10452" s="275"/>
    </row>
    <row r="10453" spans="13:14" x14ac:dyDescent="0.2">
      <c r="M10453" s="275"/>
      <c r="N10453" s="275"/>
    </row>
    <row r="10454" spans="13:14" x14ac:dyDescent="0.2">
      <c r="M10454" s="275"/>
      <c r="N10454" s="275"/>
    </row>
    <row r="10455" spans="13:14" x14ac:dyDescent="0.2">
      <c r="M10455" s="275"/>
      <c r="N10455" s="275"/>
    </row>
    <row r="10456" spans="13:14" x14ac:dyDescent="0.2">
      <c r="M10456" s="275"/>
      <c r="N10456" s="275"/>
    </row>
    <row r="10457" spans="13:14" x14ac:dyDescent="0.2">
      <c r="M10457" s="275"/>
      <c r="N10457" s="275"/>
    </row>
    <row r="10458" spans="13:14" x14ac:dyDescent="0.2">
      <c r="M10458" s="275"/>
      <c r="N10458" s="275"/>
    </row>
    <row r="10459" spans="13:14" x14ac:dyDescent="0.2">
      <c r="M10459" s="275"/>
      <c r="N10459" s="275"/>
    </row>
    <row r="10460" spans="13:14" x14ac:dyDescent="0.2">
      <c r="M10460" s="275"/>
      <c r="N10460" s="275"/>
    </row>
    <row r="10461" spans="13:14" x14ac:dyDescent="0.2">
      <c r="M10461" s="275"/>
      <c r="N10461" s="275"/>
    </row>
    <row r="10462" spans="13:14" x14ac:dyDescent="0.2">
      <c r="M10462" s="275"/>
      <c r="N10462" s="275"/>
    </row>
    <row r="10463" spans="13:14" x14ac:dyDescent="0.2">
      <c r="M10463" s="275"/>
      <c r="N10463" s="275"/>
    </row>
    <row r="10464" spans="13:14" x14ac:dyDescent="0.2">
      <c r="M10464" s="275"/>
      <c r="N10464" s="275"/>
    </row>
    <row r="10465" spans="13:14" x14ac:dyDescent="0.2">
      <c r="M10465" s="275"/>
      <c r="N10465" s="275"/>
    </row>
    <row r="10466" spans="13:14" x14ac:dyDescent="0.2">
      <c r="M10466" s="275"/>
      <c r="N10466" s="275"/>
    </row>
    <row r="10467" spans="13:14" x14ac:dyDescent="0.2">
      <c r="M10467" s="275"/>
      <c r="N10467" s="275"/>
    </row>
    <row r="10468" spans="13:14" x14ac:dyDescent="0.2">
      <c r="M10468" s="275"/>
      <c r="N10468" s="275"/>
    </row>
    <row r="10469" spans="13:14" x14ac:dyDescent="0.2">
      <c r="M10469" s="275"/>
      <c r="N10469" s="275"/>
    </row>
    <row r="10470" spans="13:14" x14ac:dyDescent="0.2">
      <c r="M10470" s="275"/>
      <c r="N10470" s="275"/>
    </row>
    <row r="10471" spans="13:14" x14ac:dyDescent="0.2">
      <c r="M10471" s="275"/>
      <c r="N10471" s="275"/>
    </row>
    <row r="10472" spans="13:14" x14ac:dyDescent="0.2">
      <c r="M10472" s="275"/>
      <c r="N10472" s="275"/>
    </row>
    <row r="10473" spans="13:14" x14ac:dyDescent="0.2">
      <c r="M10473" s="275"/>
      <c r="N10473" s="275"/>
    </row>
    <row r="10474" spans="13:14" x14ac:dyDescent="0.2">
      <c r="M10474" s="275"/>
      <c r="N10474" s="275"/>
    </row>
    <row r="10475" spans="13:14" x14ac:dyDescent="0.2">
      <c r="M10475" s="275"/>
      <c r="N10475" s="275"/>
    </row>
    <row r="10476" spans="13:14" x14ac:dyDescent="0.2">
      <c r="M10476" s="275"/>
      <c r="N10476" s="275"/>
    </row>
    <row r="10477" spans="13:14" x14ac:dyDescent="0.2">
      <c r="M10477" s="275"/>
      <c r="N10477" s="275"/>
    </row>
    <row r="10478" spans="13:14" x14ac:dyDescent="0.2">
      <c r="M10478" s="275"/>
      <c r="N10478" s="275"/>
    </row>
    <row r="10479" spans="13:14" x14ac:dyDescent="0.2">
      <c r="M10479" s="275"/>
      <c r="N10479" s="275"/>
    </row>
    <row r="10480" spans="13:14" x14ac:dyDescent="0.2">
      <c r="M10480" s="275"/>
      <c r="N10480" s="275"/>
    </row>
    <row r="10481" spans="13:14" x14ac:dyDescent="0.2">
      <c r="M10481" s="275"/>
      <c r="N10481" s="275"/>
    </row>
    <row r="10482" spans="13:14" x14ac:dyDescent="0.2">
      <c r="M10482" s="275"/>
      <c r="N10482" s="275"/>
    </row>
    <row r="10483" spans="13:14" x14ac:dyDescent="0.2">
      <c r="M10483" s="275"/>
      <c r="N10483" s="275"/>
    </row>
    <row r="10484" spans="13:14" x14ac:dyDescent="0.2">
      <c r="M10484" s="275"/>
      <c r="N10484" s="275"/>
    </row>
    <row r="10485" spans="13:14" x14ac:dyDescent="0.2">
      <c r="M10485" s="275"/>
      <c r="N10485" s="275"/>
    </row>
    <row r="10486" spans="13:14" x14ac:dyDescent="0.2">
      <c r="M10486" s="275"/>
      <c r="N10486" s="275"/>
    </row>
    <row r="10487" spans="13:14" x14ac:dyDescent="0.2">
      <c r="M10487" s="275"/>
      <c r="N10487" s="275"/>
    </row>
    <row r="10488" spans="13:14" x14ac:dyDescent="0.2">
      <c r="M10488" s="275"/>
      <c r="N10488" s="275"/>
    </row>
    <row r="10489" spans="13:14" x14ac:dyDescent="0.2">
      <c r="M10489" s="275"/>
      <c r="N10489" s="275"/>
    </row>
    <row r="10490" spans="13:14" x14ac:dyDescent="0.2">
      <c r="M10490" s="275"/>
      <c r="N10490" s="275"/>
    </row>
    <row r="10491" spans="13:14" x14ac:dyDescent="0.2">
      <c r="M10491" s="275"/>
      <c r="N10491" s="275"/>
    </row>
    <row r="10492" spans="13:14" x14ac:dyDescent="0.2">
      <c r="M10492" s="275"/>
      <c r="N10492" s="275"/>
    </row>
    <row r="10493" spans="13:14" x14ac:dyDescent="0.2">
      <c r="M10493" s="275"/>
      <c r="N10493" s="275"/>
    </row>
    <row r="10494" spans="13:14" x14ac:dyDescent="0.2">
      <c r="M10494" s="275"/>
      <c r="N10494" s="275"/>
    </row>
    <row r="10495" spans="13:14" x14ac:dyDescent="0.2">
      <c r="M10495" s="275"/>
      <c r="N10495" s="275"/>
    </row>
    <row r="10496" spans="13:14" x14ac:dyDescent="0.2">
      <c r="M10496" s="275"/>
      <c r="N10496" s="275"/>
    </row>
    <row r="10497" spans="13:14" x14ac:dyDescent="0.2">
      <c r="M10497" s="275"/>
      <c r="N10497" s="275"/>
    </row>
    <row r="10498" spans="13:14" x14ac:dyDescent="0.2">
      <c r="M10498" s="275"/>
      <c r="N10498" s="275"/>
    </row>
    <row r="10499" spans="13:14" x14ac:dyDescent="0.2">
      <c r="M10499" s="275"/>
      <c r="N10499" s="275"/>
    </row>
    <row r="10500" spans="13:14" x14ac:dyDescent="0.2">
      <c r="M10500" s="275"/>
      <c r="N10500" s="275"/>
    </row>
    <row r="10501" spans="13:14" x14ac:dyDescent="0.2">
      <c r="M10501" s="275"/>
      <c r="N10501" s="275"/>
    </row>
    <row r="10502" spans="13:14" x14ac:dyDescent="0.2">
      <c r="M10502" s="275"/>
      <c r="N10502" s="275"/>
    </row>
    <row r="10503" spans="13:14" x14ac:dyDescent="0.2">
      <c r="M10503" s="275"/>
      <c r="N10503" s="275"/>
    </row>
    <row r="10504" spans="13:14" x14ac:dyDescent="0.2">
      <c r="M10504" s="275"/>
      <c r="N10504" s="275"/>
    </row>
    <row r="10505" spans="13:14" x14ac:dyDescent="0.2">
      <c r="M10505" s="275"/>
      <c r="N10505" s="275"/>
    </row>
    <row r="10506" spans="13:14" x14ac:dyDescent="0.2">
      <c r="M10506" s="275"/>
      <c r="N10506" s="275"/>
    </row>
    <row r="10507" spans="13:14" x14ac:dyDescent="0.2">
      <c r="M10507" s="275"/>
      <c r="N10507" s="275"/>
    </row>
    <row r="10508" spans="13:14" x14ac:dyDescent="0.2">
      <c r="M10508" s="275"/>
      <c r="N10508" s="275"/>
    </row>
    <row r="10509" spans="13:14" x14ac:dyDescent="0.2">
      <c r="M10509" s="275"/>
      <c r="N10509" s="275"/>
    </row>
    <row r="10510" spans="13:14" x14ac:dyDescent="0.2">
      <c r="M10510" s="275"/>
      <c r="N10510" s="275"/>
    </row>
    <row r="10511" spans="13:14" x14ac:dyDescent="0.2">
      <c r="M10511" s="275"/>
      <c r="N10511" s="275"/>
    </row>
    <row r="10512" spans="13:14" x14ac:dyDescent="0.2">
      <c r="M10512" s="275"/>
      <c r="N10512" s="275"/>
    </row>
    <row r="10513" spans="13:14" x14ac:dyDescent="0.2">
      <c r="M10513" s="275"/>
      <c r="N10513" s="275"/>
    </row>
    <row r="10514" spans="13:14" x14ac:dyDescent="0.2">
      <c r="M10514" s="275"/>
      <c r="N10514" s="275"/>
    </row>
    <row r="10515" spans="13:14" x14ac:dyDescent="0.2">
      <c r="M10515" s="275"/>
      <c r="N10515" s="275"/>
    </row>
    <row r="10516" spans="13:14" x14ac:dyDescent="0.2">
      <c r="M10516" s="275"/>
      <c r="N10516" s="275"/>
    </row>
    <row r="10517" spans="13:14" x14ac:dyDescent="0.2">
      <c r="M10517" s="275"/>
      <c r="N10517" s="275"/>
    </row>
    <row r="10518" spans="13:14" x14ac:dyDescent="0.2">
      <c r="M10518" s="275"/>
      <c r="N10518" s="275"/>
    </row>
    <row r="10519" spans="13:14" x14ac:dyDescent="0.2">
      <c r="M10519" s="275"/>
      <c r="N10519" s="275"/>
    </row>
    <row r="10520" spans="13:14" x14ac:dyDescent="0.2">
      <c r="M10520" s="275"/>
      <c r="N10520" s="275"/>
    </row>
    <row r="10521" spans="13:14" x14ac:dyDescent="0.2">
      <c r="M10521" s="275"/>
      <c r="N10521" s="275"/>
    </row>
    <row r="10522" spans="13:14" x14ac:dyDescent="0.2">
      <c r="M10522" s="275"/>
      <c r="N10522" s="275"/>
    </row>
    <row r="10523" spans="13:14" x14ac:dyDescent="0.2">
      <c r="M10523" s="275"/>
      <c r="N10523" s="275"/>
    </row>
    <row r="10524" spans="13:14" x14ac:dyDescent="0.2">
      <c r="M10524" s="275"/>
      <c r="N10524" s="275"/>
    </row>
    <row r="10525" spans="13:14" x14ac:dyDescent="0.2">
      <c r="M10525" s="275"/>
      <c r="N10525" s="275"/>
    </row>
    <row r="10526" spans="13:14" x14ac:dyDescent="0.2">
      <c r="M10526" s="275"/>
      <c r="N10526" s="275"/>
    </row>
    <row r="10527" spans="13:14" x14ac:dyDescent="0.2">
      <c r="M10527" s="275"/>
      <c r="N10527" s="275"/>
    </row>
    <row r="10528" spans="13:14" x14ac:dyDescent="0.2">
      <c r="M10528" s="275"/>
      <c r="N10528" s="275"/>
    </row>
    <row r="10529" spans="13:14" x14ac:dyDescent="0.2">
      <c r="M10529" s="275"/>
      <c r="N10529" s="275"/>
    </row>
    <row r="10530" spans="13:14" x14ac:dyDescent="0.2">
      <c r="M10530" s="275"/>
      <c r="N10530" s="275"/>
    </row>
    <row r="10531" spans="13:14" x14ac:dyDescent="0.2">
      <c r="M10531" s="275"/>
      <c r="N10531" s="275"/>
    </row>
    <row r="10532" spans="13:14" x14ac:dyDescent="0.2">
      <c r="M10532" s="275"/>
      <c r="N10532" s="275"/>
    </row>
    <row r="10533" spans="13:14" x14ac:dyDescent="0.2">
      <c r="M10533" s="275"/>
      <c r="N10533" s="275"/>
    </row>
    <row r="10534" spans="13:14" x14ac:dyDescent="0.2">
      <c r="M10534" s="275"/>
      <c r="N10534" s="275"/>
    </row>
    <row r="10535" spans="13:14" x14ac:dyDescent="0.2">
      <c r="M10535" s="275"/>
      <c r="N10535" s="275"/>
    </row>
    <row r="10536" spans="13:14" x14ac:dyDescent="0.2">
      <c r="M10536" s="275"/>
      <c r="N10536" s="275"/>
    </row>
    <row r="10537" spans="13:14" x14ac:dyDescent="0.2">
      <c r="M10537" s="275"/>
      <c r="N10537" s="275"/>
    </row>
    <row r="10538" spans="13:14" x14ac:dyDescent="0.2">
      <c r="M10538" s="275"/>
      <c r="N10538" s="275"/>
    </row>
    <row r="10539" spans="13:14" x14ac:dyDescent="0.2">
      <c r="M10539" s="275"/>
      <c r="N10539" s="275"/>
    </row>
    <row r="10540" spans="13:14" x14ac:dyDescent="0.2">
      <c r="M10540" s="275"/>
      <c r="N10540" s="275"/>
    </row>
    <row r="10541" spans="13:14" x14ac:dyDescent="0.2">
      <c r="M10541" s="275"/>
      <c r="N10541" s="275"/>
    </row>
    <row r="10542" spans="13:14" x14ac:dyDescent="0.2">
      <c r="M10542" s="275"/>
      <c r="N10542" s="275"/>
    </row>
    <row r="10543" spans="13:14" x14ac:dyDescent="0.2">
      <c r="M10543" s="275"/>
      <c r="N10543" s="275"/>
    </row>
    <row r="10544" spans="13:14" x14ac:dyDescent="0.2">
      <c r="M10544" s="275"/>
      <c r="N10544" s="275"/>
    </row>
    <row r="10545" spans="13:14" x14ac:dyDescent="0.2">
      <c r="M10545" s="275"/>
      <c r="N10545" s="275"/>
    </row>
    <row r="10546" spans="13:14" x14ac:dyDescent="0.2">
      <c r="M10546" s="275"/>
      <c r="N10546" s="275"/>
    </row>
    <row r="10547" spans="13:14" x14ac:dyDescent="0.2">
      <c r="M10547" s="275"/>
      <c r="N10547" s="275"/>
    </row>
    <row r="10548" spans="13:14" x14ac:dyDescent="0.2">
      <c r="M10548" s="275"/>
      <c r="N10548" s="275"/>
    </row>
    <row r="10549" spans="13:14" x14ac:dyDescent="0.2">
      <c r="M10549" s="275"/>
      <c r="N10549" s="275"/>
    </row>
    <row r="10550" spans="13:14" x14ac:dyDescent="0.2">
      <c r="M10550" s="275"/>
      <c r="N10550" s="275"/>
    </row>
    <row r="10551" spans="13:14" x14ac:dyDescent="0.2">
      <c r="M10551" s="275"/>
      <c r="N10551" s="275"/>
    </row>
    <row r="10552" spans="13:14" x14ac:dyDescent="0.2">
      <c r="M10552" s="275"/>
      <c r="N10552" s="275"/>
    </row>
    <row r="10553" spans="13:14" x14ac:dyDescent="0.2">
      <c r="M10553" s="275"/>
      <c r="N10553" s="275"/>
    </row>
    <row r="10554" spans="13:14" x14ac:dyDescent="0.2">
      <c r="M10554" s="275"/>
      <c r="N10554" s="275"/>
    </row>
    <row r="10555" spans="13:14" x14ac:dyDescent="0.2">
      <c r="M10555" s="275"/>
      <c r="N10555" s="275"/>
    </row>
    <row r="10556" spans="13:14" x14ac:dyDescent="0.2">
      <c r="M10556" s="275"/>
      <c r="N10556" s="275"/>
    </row>
    <row r="10557" spans="13:14" x14ac:dyDescent="0.2">
      <c r="M10557" s="275"/>
      <c r="N10557" s="275"/>
    </row>
    <row r="10558" spans="13:14" x14ac:dyDescent="0.2">
      <c r="M10558" s="275"/>
      <c r="N10558" s="275"/>
    </row>
    <row r="10559" spans="13:14" x14ac:dyDescent="0.2">
      <c r="M10559" s="275"/>
      <c r="N10559" s="275"/>
    </row>
    <row r="10560" spans="13:14" x14ac:dyDescent="0.2">
      <c r="M10560" s="275"/>
      <c r="N10560" s="275"/>
    </row>
    <row r="10561" spans="13:14" x14ac:dyDescent="0.2">
      <c r="M10561" s="275"/>
      <c r="N10561" s="275"/>
    </row>
    <row r="10562" spans="13:14" x14ac:dyDescent="0.2">
      <c r="M10562" s="275"/>
      <c r="N10562" s="275"/>
    </row>
    <row r="10563" spans="13:14" x14ac:dyDescent="0.2">
      <c r="M10563" s="275"/>
      <c r="N10563" s="275"/>
    </row>
    <row r="10564" spans="13:14" x14ac:dyDescent="0.2">
      <c r="M10564" s="275"/>
      <c r="N10564" s="275"/>
    </row>
    <row r="10565" spans="13:14" x14ac:dyDescent="0.2">
      <c r="M10565" s="275"/>
      <c r="N10565" s="275"/>
    </row>
    <row r="10566" spans="13:14" x14ac:dyDescent="0.2">
      <c r="M10566" s="275"/>
      <c r="N10566" s="275"/>
    </row>
    <row r="10567" spans="13:14" x14ac:dyDescent="0.2">
      <c r="M10567" s="275"/>
      <c r="N10567" s="275"/>
    </row>
    <row r="10568" spans="13:14" x14ac:dyDescent="0.2">
      <c r="M10568" s="275"/>
      <c r="N10568" s="275"/>
    </row>
    <row r="10569" spans="13:14" x14ac:dyDescent="0.2">
      <c r="M10569" s="275"/>
      <c r="N10569" s="275"/>
    </row>
    <row r="10570" spans="13:14" x14ac:dyDescent="0.2">
      <c r="M10570" s="275"/>
      <c r="N10570" s="275"/>
    </row>
    <row r="10571" spans="13:14" x14ac:dyDescent="0.2">
      <c r="M10571" s="275"/>
      <c r="N10571" s="275"/>
    </row>
    <row r="10572" spans="13:14" x14ac:dyDescent="0.2">
      <c r="M10572" s="275"/>
      <c r="N10572" s="275"/>
    </row>
    <row r="10573" spans="13:14" x14ac:dyDescent="0.2">
      <c r="M10573" s="275"/>
      <c r="N10573" s="275"/>
    </row>
    <row r="10574" spans="13:14" x14ac:dyDescent="0.2">
      <c r="M10574" s="275"/>
      <c r="N10574" s="275"/>
    </row>
    <row r="10575" spans="13:14" x14ac:dyDescent="0.2">
      <c r="M10575" s="275"/>
      <c r="N10575" s="275"/>
    </row>
    <row r="10576" spans="13:14" x14ac:dyDescent="0.2">
      <c r="M10576" s="275"/>
      <c r="N10576" s="275"/>
    </row>
    <row r="10577" spans="13:14" x14ac:dyDescent="0.2">
      <c r="M10577" s="275"/>
      <c r="N10577" s="275"/>
    </row>
    <row r="10578" spans="13:14" x14ac:dyDescent="0.2">
      <c r="M10578" s="275"/>
      <c r="N10578" s="275"/>
    </row>
    <row r="10579" spans="13:14" x14ac:dyDescent="0.2">
      <c r="M10579" s="275"/>
      <c r="N10579" s="275"/>
    </row>
    <row r="10580" spans="13:14" x14ac:dyDescent="0.2">
      <c r="M10580" s="275"/>
      <c r="N10580" s="275"/>
    </row>
    <row r="10581" spans="13:14" x14ac:dyDescent="0.2">
      <c r="M10581" s="275"/>
      <c r="N10581" s="275"/>
    </row>
    <row r="10582" spans="13:14" x14ac:dyDescent="0.2">
      <c r="M10582" s="275"/>
      <c r="N10582" s="275"/>
    </row>
    <row r="10583" spans="13:14" x14ac:dyDescent="0.2">
      <c r="M10583" s="275"/>
      <c r="N10583" s="275"/>
    </row>
    <row r="10584" spans="13:14" x14ac:dyDescent="0.2">
      <c r="M10584" s="275"/>
      <c r="N10584" s="275"/>
    </row>
    <row r="10585" spans="13:14" x14ac:dyDescent="0.2">
      <c r="M10585" s="275"/>
      <c r="N10585" s="275"/>
    </row>
    <row r="10586" spans="13:14" x14ac:dyDescent="0.2">
      <c r="M10586" s="275"/>
      <c r="N10586" s="275"/>
    </row>
    <row r="10587" spans="13:14" x14ac:dyDescent="0.2">
      <c r="M10587" s="275"/>
      <c r="N10587" s="275"/>
    </row>
    <row r="10588" spans="13:14" x14ac:dyDescent="0.2">
      <c r="M10588" s="275"/>
      <c r="N10588" s="275"/>
    </row>
    <row r="10589" spans="13:14" x14ac:dyDescent="0.2">
      <c r="M10589" s="275"/>
      <c r="N10589" s="275"/>
    </row>
    <row r="10590" spans="13:14" x14ac:dyDescent="0.2">
      <c r="M10590" s="275"/>
      <c r="N10590" s="275"/>
    </row>
    <row r="10591" spans="13:14" x14ac:dyDescent="0.2">
      <c r="M10591" s="275"/>
      <c r="N10591" s="275"/>
    </row>
    <row r="10592" spans="13:14" x14ac:dyDescent="0.2">
      <c r="M10592" s="275"/>
      <c r="N10592" s="275"/>
    </row>
    <row r="10593" spans="13:14" x14ac:dyDescent="0.2">
      <c r="M10593" s="275"/>
      <c r="N10593" s="275"/>
    </row>
    <row r="10594" spans="13:14" x14ac:dyDescent="0.2">
      <c r="M10594" s="275"/>
      <c r="N10594" s="275"/>
    </row>
    <row r="10595" spans="13:14" x14ac:dyDescent="0.2">
      <c r="M10595" s="275"/>
      <c r="N10595" s="275"/>
    </row>
    <row r="10596" spans="13:14" x14ac:dyDescent="0.2">
      <c r="M10596" s="275"/>
      <c r="N10596" s="275"/>
    </row>
    <row r="10597" spans="13:14" x14ac:dyDescent="0.2">
      <c r="M10597" s="275"/>
      <c r="N10597" s="275"/>
    </row>
    <row r="10598" spans="13:14" x14ac:dyDescent="0.2">
      <c r="M10598" s="275"/>
      <c r="N10598" s="275"/>
    </row>
    <row r="10599" spans="13:14" x14ac:dyDescent="0.2">
      <c r="M10599" s="275"/>
      <c r="N10599" s="275"/>
    </row>
    <row r="10600" spans="13:14" x14ac:dyDescent="0.2">
      <c r="M10600" s="275"/>
      <c r="N10600" s="275"/>
    </row>
    <row r="10601" spans="13:14" x14ac:dyDescent="0.2">
      <c r="M10601" s="275"/>
      <c r="N10601" s="275"/>
    </row>
    <row r="10602" spans="13:14" x14ac:dyDescent="0.2">
      <c r="M10602" s="275"/>
      <c r="N10602" s="275"/>
    </row>
    <row r="10603" spans="13:14" x14ac:dyDescent="0.2">
      <c r="M10603" s="275"/>
      <c r="N10603" s="275"/>
    </row>
    <row r="10604" spans="13:14" x14ac:dyDescent="0.2">
      <c r="M10604" s="275"/>
      <c r="N10604" s="275"/>
    </row>
    <row r="10605" spans="13:14" x14ac:dyDescent="0.2">
      <c r="M10605" s="275"/>
      <c r="N10605" s="275"/>
    </row>
    <row r="10606" spans="13:14" x14ac:dyDescent="0.2">
      <c r="M10606" s="275"/>
      <c r="N10606" s="275"/>
    </row>
    <row r="10607" spans="13:14" x14ac:dyDescent="0.2">
      <c r="M10607" s="275"/>
      <c r="N10607" s="275"/>
    </row>
    <row r="10608" spans="13:14" x14ac:dyDescent="0.2">
      <c r="M10608" s="275"/>
      <c r="N10608" s="275"/>
    </row>
    <row r="10609" spans="13:14" x14ac:dyDescent="0.2">
      <c r="M10609" s="275"/>
      <c r="N10609" s="275"/>
    </row>
    <row r="10610" spans="13:14" x14ac:dyDescent="0.2">
      <c r="M10610" s="275"/>
      <c r="N10610" s="275"/>
    </row>
    <row r="10611" spans="13:14" x14ac:dyDescent="0.2">
      <c r="M10611" s="275"/>
      <c r="N10611" s="275"/>
    </row>
    <row r="10612" spans="13:14" x14ac:dyDescent="0.2">
      <c r="M10612" s="275"/>
      <c r="N10612" s="275"/>
    </row>
    <row r="10613" spans="13:14" x14ac:dyDescent="0.2">
      <c r="M10613" s="275"/>
      <c r="N10613" s="275"/>
    </row>
    <row r="10614" spans="13:14" x14ac:dyDescent="0.2">
      <c r="M10614" s="275"/>
      <c r="N10614" s="275"/>
    </row>
    <row r="10615" spans="13:14" x14ac:dyDescent="0.2">
      <c r="M10615" s="275"/>
      <c r="N10615" s="275"/>
    </row>
    <row r="10616" spans="13:14" x14ac:dyDescent="0.2">
      <c r="M10616" s="275"/>
      <c r="N10616" s="275"/>
    </row>
    <row r="10617" spans="13:14" x14ac:dyDescent="0.2">
      <c r="M10617" s="275"/>
      <c r="N10617" s="275"/>
    </row>
    <row r="10618" spans="13:14" x14ac:dyDescent="0.2">
      <c r="M10618" s="275"/>
      <c r="N10618" s="275"/>
    </row>
    <row r="10619" spans="13:14" x14ac:dyDescent="0.2">
      <c r="M10619" s="275"/>
      <c r="N10619" s="275"/>
    </row>
    <row r="10620" spans="13:14" x14ac:dyDescent="0.2">
      <c r="M10620" s="275"/>
      <c r="N10620" s="275"/>
    </row>
    <row r="10621" spans="13:14" x14ac:dyDescent="0.2">
      <c r="M10621" s="275"/>
      <c r="N10621" s="275"/>
    </row>
    <row r="10622" spans="13:14" x14ac:dyDescent="0.2">
      <c r="M10622" s="275"/>
      <c r="N10622" s="275"/>
    </row>
    <row r="10623" spans="13:14" x14ac:dyDescent="0.2">
      <c r="M10623" s="275"/>
      <c r="N10623" s="275"/>
    </row>
    <row r="10624" spans="13:14" x14ac:dyDescent="0.2">
      <c r="M10624" s="275"/>
      <c r="N10624" s="275"/>
    </row>
    <row r="10625" spans="13:14" x14ac:dyDescent="0.2">
      <c r="M10625" s="275"/>
      <c r="N10625" s="275"/>
    </row>
    <row r="10626" spans="13:14" x14ac:dyDescent="0.2">
      <c r="M10626" s="275"/>
      <c r="N10626" s="275"/>
    </row>
    <row r="10627" spans="13:14" x14ac:dyDescent="0.2">
      <c r="M10627" s="275"/>
      <c r="N10627" s="275"/>
    </row>
    <row r="10628" spans="13:14" x14ac:dyDescent="0.2">
      <c r="M10628" s="275"/>
      <c r="N10628" s="275"/>
    </row>
    <row r="10629" spans="13:14" x14ac:dyDescent="0.2">
      <c r="M10629" s="275"/>
      <c r="N10629" s="275"/>
    </row>
    <row r="10630" spans="13:14" x14ac:dyDescent="0.2">
      <c r="M10630" s="275"/>
      <c r="N10630" s="275"/>
    </row>
    <row r="10631" spans="13:14" x14ac:dyDescent="0.2">
      <c r="M10631" s="275"/>
      <c r="N10631" s="275"/>
    </row>
    <row r="10632" spans="13:14" x14ac:dyDescent="0.2">
      <c r="M10632" s="275"/>
      <c r="N10632" s="275"/>
    </row>
    <row r="10633" spans="13:14" x14ac:dyDescent="0.2">
      <c r="M10633" s="275"/>
      <c r="N10633" s="275"/>
    </row>
    <row r="10634" spans="13:14" x14ac:dyDescent="0.2">
      <c r="M10634" s="275"/>
      <c r="N10634" s="275"/>
    </row>
    <row r="10635" spans="13:14" x14ac:dyDescent="0.2">
      <c r="M10635" s="275"/>
      <c r="N10635" s="275"/>
    </row>
    <row r="10636" spans="13:14" x14ac:dyDescent="0.2">
      <c r="M10636" s="275"/>
      <c r="N10636" s="275"/>
    </row>
    <row r="10637" spans="13:14" x14ac:dyDescent="0.2">
      <c r="M10637" s="275"/>
      <c r="N10637" s="275"/>
    </row>
    <row r="10638" spans="13:14" x14ac:dyDescent="0.2">
      <c r="M10638" s="275"/>
      <c r="N10638" s="275"/>
    </row>
    <row r="10639" spans="13:14" x14ac:dyDescent="0.2">
      <c r="M10639" s="275"/>
      <c r="N10639" s="275"/>
    </row>
    <row r="10640" spans="13:14" x14ac:dyDescent="0.2">
      <c r="M10640" s="275"/>
      <c r="N10640" s="275"/>
    </row>
    <row r="10641" spans="13:14" x14ac:dyDescent="0.2">
      <c r="M10641" s="275"/>
      <c r="N10641" s="275"/>
    </row>
    <row r="10642" spans="13:14" x14ac:dyDescent="0.2">
      <c r="M10642" s="275"/>
      <c r="N10642" s="275"/>
    </row>
    <row r="10643" spans="13:14" x14ac:dyDescent="0.2">
      <c r="M10643" s="275"/>
      <c r="N10643" s="275"/>
    </row>
    <row r="10644" spans="13:14" x14ac:dyDescent="0.2">
      <c r="M10644" s="275"/>
      <c r="N10644" s="275"/>
    </row>
    <row r="10645" spans="13:14" x14ac:dyDescent="0.2">
      <c r="M10645" s="275"/>
      <c r="N10645" s="275"/>
    </row>
    <row r="10646" spans="13:14" x14ac:dyDescent="0.2">
      <c r="M10646" s="275"/>
      <c r="N10646" s="275"/>
    </row>
    <row r="10647" spans="13:14" x14ac:dyDescent="0.2">
      <c r="M10647" s="275"/>
      <c r="N10647" s="275"/>
    </row>
    <row r="10648" spans="13:14" x14ac:dyDescent="0.2">
      <c r="M10648" s="275"/>
      <c r="N10648" s="275"/>
    </row>
    <row r="10649" spans="13:14" x14ac:dyDescent="0.2">
      <c r="M10649" s="275"/>
      <c r="N10649" s="275"/>
    </row>
    <row r="10650" spans="13:14" x14ac:dyDescent="0.2">
      <c r="M10650" s="275"/>
      <c r="N10650" s="275"/>
    </row>
    <row r="10651" spans="13:14" x14ac:dyDescent="0.2">
      <c r="M10651" s="275"/>
      <c r="N10651" s="275"/>
    </row>
    <row r="10652" spans="13:14" x14ac:dyDescent="0.2">
      <c r="M10652" s="275"/>
      <c r="N10652" s="275"/>
    </row>
    <row r="10653" spans="13:14" x14ac:dyDescent="0.2">
      <c r="M10653" s="275"/>
      <c r="N10653" s="275"/>
    </row>
    <row r="10654" spans="13:14" x14ac:dyDescent="0.2">
      <c r="M10654" s="275"/>
      <c r="N10654" s="275"/>
    </row>
    <row r="10655" spans="13:14" x14ac:dyDescent="0.2">
      <c r="M10655" s="275"/>
      <c r="N10655" s="275"/>
    </row>
    <row r="10656" spans="13:14" x14ac:dyDescent="0.2">
      <c r="M10656" s="275"/>
      <c r="N10656" s="275"/>
    </row>
    <row r="10657" spans="13:14" x14ac:dyDescent="0.2">
      <c r="M10657" s="275"/>
      <c r="N10657" s="275"/>
    </row>
    <row r="10658" spans="13:14" x14ac:dyDescent="0.2">
      <c r="M10658" s="275"/>
      <c r="N10658" s="275"/>
    </row>
    <row r="10659" spans="13:14" x14ac:dyDescent="0.2">
      <c r="M10659" s="275"/>
      <c r="N10659" s="275"/>
    </row>
    <row r="10660" spans="13:14" x14ac:dyDescent="0.2">
      <c r="M10660" s="275"/>
      <c r="N10660" s="275"/>
    </row>
    <row r="10661" spans="13:14" x14ac:dyDescent="0.2">
      <c r="M10661" s="275"/>
      <c r="N10661" s="275"/>
    </row>
    <row r="10662" spans="13:14" x14ac:dyDescent="0.2">
      <c r="M10662" s="275"/>
      <c r="N10662" s="275"/>
    </row>
    <row r="10663" spans="13:14" x14ac:dyDescent="0.2">
      <c r="M10663" s="275"/>
      <c r="N10663" s="275"/>
    </row>
    <row r="10664" spans="13:14" x14ac:dyDescent="0.2">
      <c r="M10664" s="275"/>
      <c r="N10664" s="275"/>
    </row>
    <row r="10665" spans="13:14" x14ac:dyDescent="0.2">
      <c r="M10665" s="275"/>
      <c r="N10665" s="275"/>
    </row>
    <row r="10666" spans="13:14" x14ac:dyDescent="0.2">
      <c r="M10666" s="275"/>
      <c r="N10666" s="275"/>
    </row>
    <row r="10667" spans="13:14" x14ac:dyDescent="0.2">
      <c r="M10667" s="275"/>
      <c r="N10667" s="275"/>
    </row>
    <row r="10668" spans="13:14" x14ac:dyDescent="0.2">
      <c r="M10668" s="275"/>
      <c r="N10668" s="275"/>
    </row>
    <row r="10669" spans="13:14" x14ac:dyDescent="0.2">
      <c r="M10669" s="275"/>
      <c r="N10669" s="275"/>
    </row>
    <row r="10670" spans="13:14" x14ac:dyDescent="0.2">
      <c r="M10670" s="275"/>
      <c r="N10670" s="275"/>
    </row>
    <row r="10671" spans="13:14" x14ac:dyDescent="0.2">
      <c r="M10671" s="275"/>
      <c r="N10671" s="275"/>
    </row>
    <row r="10672" spans="13:14" x14ac:dyDescent="0.2">
      <c r="M10672" s="275"/>
      <c r="N10672" s="275"/>
    </row>
    <row r="10673" spans="13:14" x14ac:dyDescent="0.2">
      <c r="M10673" s="275"/>
      <c r="N10673" s="275"/>
    </row>
    <row r="10674" spans="13:14" x14ac:dyDescent="0.2">
      <c r="M10674" s="275"/>
      <c r="N10674" s="275"/>
    </row>
    <row r="10675" spans="13:14" x14ac:dyDescent="0.2">
      <c r="M10675" s="275"/>
      <c r="N10675" s="275"/>
    </row>
    <row r="10676" spans="13:14" x14ac:dyDescent="0.2">
      <c r="M10676" s="275"/>
      <c r="N10676" s="275"/>
    </row>
    <row r="10677" spans="13:14" x14ac:dyDescent="0.2">
      <c r="M10677" s="275"/>
      <c r="N10677" s="275"/>
    </row>
    <row r="10678" spans="13:14" x14ac:dyDescent="0.2">
      <c r="M10678" s="275"/>
      <c r="N10678" s="275"/>
    </row>
    <row r="10679" spans="13:14" x14ac:dyDescent="0.2">
      <c r="M10679" s="275"/>
      <c r="N10679" s="275"/>
    </row>
    <row r="10680" spans="13:14" x14ac:dyDescent="0.2">
      <c r="M10680" s="275"/>
      <c r="N10680" s="275"/>
    </row>
    <row r="10681" spans="13:14" x14ac:dyDescent="0.2">
      <c r="M10681" s="275"/>
      <c r="N10681" s="275"/>
    </row>
    <row r="10682" spans="13:14" x14ac:dyDescent="0.2">
      <c r="M10682" s="275"/>
      <c r="N10682" s="275"/>
    </row>
    <row r="10683" spans="13:14" x14ac:dyDescent="0.2">
      <c r="M10683" s="275"/>
      <c r="N10683" s="275"/>
    </row>
    <row r="10684" spans="13:14" x14ac:dyDescent="0.2">
      <c r="M10684" s="275"/>
      <c r="N10684" s="275"/>
    </row>
    <row r="10685" spans="13:14" x14ac:dyDescent="0.2">
      <c r="M10685" s="275"/>
      <c r="N10685" s="275"/>
    </row>
    <row r="10686" spans="13:14" x14ac:dyDescent="0.2">
      <c r="M10686" s="275"/>
      <c r="N10686" s="275"/>
    </row>
    <row r="10687" spans="13:14" x14ac:dyDescent="0.2">
      <c r="M10687" s="275"/>
      <c r="N10687" s="275"/>
    </row>
    <row r="10688" spans="13:14" x14ac:dyDescent="0.2">
      <c r="M10688" s="275"/>
      <c r="N10688" s="275"/>
    </row>
    <row r="10689" spans="13:14" x14ac:dyDescent="0.2">
      <c r="M10689" s="275"/>
      <c r="N10689" s="275"/>
    </row>
    <row r="10690" spans="13:14" x14ac:dyDescent="0.2">
      <c r="M10690" s="275"/>
      <c r="N10690" s="275"/>
    </row>
    <row r="10691" spans="13:14" x14ac:dyDescent="0.2">
      <c r="M10691" s="275"/>
      <c r="N10691" s="275"/>
    </row>
    <row r="10692" spans="13:14" x14ac:dyDescent="0.2">
      <c r="M10692" s="275"/>
      <c r="N10692" s="275"/>
    </row>
    <row r="10693" spans="13:14" x14ac:dyDescent="0.2">
      <c r="M10693" s="275"/>
      <c r="N10693" s="275"/>
    </row>
    <row r="10694" spans="13:14" x14ac:dyDescent="0.2">
      <c r="M10694" s="275"/>
      <c r="N10694" s="275"/>
    </row>
    <row r="10695" spans="13:14" x14ac:dyDescent="0.2">
      <c r="M10695" s="275"/>
      <c r="N10695" s="275"/>
    </row>
    <row r="10696" spans="13:14" x14ac:dyDescent="0.2">
      <c r="M10696" s="275"/>
      <c r="N10696" s="275"/>
    </row>
    <row r="10697" spans="13:14" x14ac:dyDescent="0.2">
      <c r="M10697" s="275"/>
      <c r="N10697" s="275"/>
    </row>
    <row r="10698" spans="13:14" x14ac:dyDescent="0.2">
      <c r="M10698" s="275"/>
      <c r="N10698" s="275"/>
    </row>
    <row r="10699" spans="13:14" x14ac:dyDescent="0.2">
      <c r="M10699" s="275"/>
      <c r="N10699" s="275"/>
    </row>
    <row r="10700" spans="13:14" x14ac:dyDescent="0.2">
      <c r="M10700" s="275"/>
      <c r="N10700" s="275"/>
    </row>
    <row r="10701" spans="13:14" x14ac:dyDescent="0.2">
      <c r="M10701" s="275"/>
      <c r="N10701" s="275"/>
    </row>
    <row r="10702" spans="13:14" x14ac:dyDescent="0.2">
      <c r="M10702" s="275"/>
      <c r="N10702" s="275"/>
    </row>
    <row r="10703" spans="13:14" x14ac:dyDescent="0.2">
      <c r="M10703" s="275"/>
      <c r="N10703" s="275"/>
    </row>
    <row r="10704" spans="13:14" x14ac:dyDescent="0.2">
      <c r="M10704" s="275"/>
      <c r="N10704" s="275"/>
    </row>
    <row r="10705" spans="13:14" x14ac:dyDescent="0.2">
      <c r="M10705" s="275"/>
      <c r="N10705" s="275"/>
    </row>
    <row r="10706" spans="13:14" x14ac:dyDescent="0.2">
      <c r="M10706" s="275"/>
      <c r="N10706" s="275"/>
    </row>
    <row r="10707" spans="13:14" x14ac:dyDescent="0.2">
      <c r="M10707" s="275"/>
      <c r="N10707" s="275"/>
    </row>
    <row r="10708" spans="13:14" x14ac:dyDescent="0.2">
      <c r="M10708" s="275"/>
      <c r="N10708" s="275"/>
    </row>
    <row r="10709" spans="13:14" x14ac:dyDescent="0.2">
      <c r="M10709" s="275"/>
      <c r="N10709" s="275"/>
    </row>
    <row r="10710" spans="13:14" x14ac:dyDescent="0.2">
      <c r="M10710" s="275"/>
      <c r="N10710" s="275"/>
    </row>
    <row r="10711" spans="13:14" x14ac:dyDescent="0.2">
      <c r="M10711" s="275"/>
      <c r="N10711" s="275"/>
    </row>
    <row r="10712" spans="13:14" x14ac:dyDescent="0.2">
      <c r="M10712" s="275"/>
      <c r="N10712" s="275"/>
    </row>
    <row r="10713" spans="13:14" x14ac:dyDescent="0.2">
      <c r="M10713" s="275"/>
      <c r="N10713" s="275"/>
    </row>
    <row r="10714" spans="13:14" x14ac:dyDescent="0.2">
      <c r="M10714" s="275"/>
      <c r="N10714" s="275"/>
    </row>
    <row r="10715" spans="13:14" x14ac:dyDescent="0.2">
      <c r="M10715" s="275"/>
      <c r="N10715" s="275"/>
    </row>
    <row r="10716" spans="13:14" x14ac:dyDescent="0.2">
      <c r="M10716" s="275"/>
      <c r="N10716" s="275"/>
    </row>
    <row r="10717" spans="13:14" x14ac:dyDescent="0.2">
      <c r="M10717" s="275"/>
      <c r="N10717" s="275"/>
    </row>
    <row r="10718" spans="13:14" x14ac:dyDescent="0.2">
      <c r="M10718" s="275"/>
      <c r="N10718" s="275"/>
    </row>
    <row r="10719" spans="13:14" x14ac:dyDescent="0.2">
      <c r="M10719" s="275"/>
      <c r="N10719" s="275"/>
    </row>
    <row r="10720" spans="13:14" x14ac:dyDescent="0.2">
      <c r="M10720" s="275"/>
      <c r="N10720" s="275"/>
    </row>
    <row r="10721" spans="13:14" x14ac:dyDescent="0.2">
      <c r="M10721" s="275"/>
      <c r="N10721" s="275"/>
    </row>
    <row r="10722" spans="13:14" x14ac:dyDescent="0.2">
      <c r="M10722" s="275"/>
      <c r="N10722" s="275"/>
    </row>
    <row r="10723" spans="13:14" x14ac:dyDescent="0.2">
      <c r="M10723" s="275"/>
      <c r="N10723" s="275"/>
    </row>
    <row r="10724" spans="13:14" x14ac:dyDescent="0.2">
      <c r="M10724" s="275"/>
      <c r="N10724" s="275"/>
    </row>
    <row r="10725" spans="13:14" x14ac:dyDescent="0.2">
      <c r="M10725" s="275"/>
      <c r="N10725" s="275"/>
    </row>
    <row r="10726" spans="13:14" x14ac:dyDescent="0.2">
      <c r="M10726" s="275"/>
      <c r="N10726" s="275"/>
    </row>
    <row r="10727" spans="13:14" x14ac:dyDescent="0.2">
      <c r="M10727" s="275"/>
      <c r="N10727" s="275"/>
    </row>
    <row r="10728" spans="13:14" x14ac:dyDescent="0.2">
      <c r="M10728" s="275"/>
      <c r="N10728" s="275"/>
    </row>
    <row r="10729" spans="13:14" x14ac:dyDescent="0.2">
      <c r="M10729" s="275"/>
      <c r="N10729" s="275"/>
    </row>
    <row r="10730" spans="13:14" x14ac:dyDescent="0.2">
      <c r="M10730" s="275"/>
      <c r="N10730" s="275"/>
    </row>
    <row r="10731" spans="13:14" x14ac:dyDescent="0.2">
      <c r="M10731" s="275"/>
      <c r="N10731" s="275"/>
    </row>
    <row r="10732" spans="13:14" x14ac:dyDescent="0.2">
      <c r="M10732" s="275"/>
      <c r="N10732" s="275"/>
    </row>
    <row r="10733" spans="13:14" x14ac:dyDescent="0.2">
      <c r="M10733" s="275"/>
      <c r="N10733" s="275"/>
    </row>
    <row r="10734" spans="13:14" x14ac:dyDescent="0.2">
      <c r="M10734" s="275"/>
      <c r="N10734" s="275"/>
    </row>
    <row r="10735" spans="13:14" x14ac:dyDescent="0.2">
      <c r="M10735" s="275"/>
      <c r="N10735" s="275"/>
    </row>
    <row r="10736" spans="13:14" x14ac:dyDescent="0.2">
      <c r="M10736" s="275"/>
      <c r="N10736" s="275"/>
    </row>
    <row r="10737" spans="13:14" x14ac:dyDescent="0.2">
      <c r="M10737" s="275"/>
      <c r="N10737" s="275"/>
    </row>
    <row r="10738" spans="13:14" x14ac:dyDescent="0.2">
      <c r="M10738" s="275"/>
      <c r="N10738" s="275"/>
    </row>
    <row r="10739" spans="13:14" x14ac:dyDescent="0.2">
      <c r="M10739" s="275"/>
      <c r="N10739" s="275"/>
    </row>
    <row r="10740" spans="13:14" x14ac:dyDescent="0.2">
      <c r="M10740" s="275"/>
      <c r="N10740" s="275"/>
    </row>
    <row r="10741" spans="13:14" x14ac:dyDescent="0.2">
      <c r="M10741" s="275"/>
      <c r="N10741" s="275"/>
    </row>
    <row r="10742" spans="13:14" x14ac:dyDescent="0.2">
      <c r="M10742" s="275"/>
      <c r="N10742" s="275"/>
    </row>
    <row r="10743" spans="13:14" x14ac:dyDescent="0.2">
      <c r="M10743" s="275"/>
      <c r="N10743" s="275"/>
    </row>
    <row r="10744" spans="13:14" x14ac:dyDescent="0.2">
      <c r="M10744" s="275"/>
      <c r="N10744" s="275"/>
    </row>
    <row r="10745" spans="13:14" x14ac:dyDescent="0.2">
      <c r="M10745" s="275"/>
      <c r="N10745" s="275"/>
    </row>
    <row r="10746" spans="13:14" x14ac:dyDescent="0.2">
      <c r="M10746" s="275"/>
      <c r="N10746" s="275"/>
    </row>
    <row r="10747" spans="13:14" x14ac:dyDescent="0.2">
      <c r="M10747" s="275"/>
      <c r="N10747" s="275"/>
    </row>
    <row r="10748" spans="13:14" x14ac:dyDescent="0.2">
      <c r="M10748" s="275"/>
      <c r="N10748" s="275"/>
    </row>
    <row r="10749" spans="13:14" x14ac:dyDescent="0.2">
      <c r="M10749" s="275"/>
      <c r="N10749" s="275"/>
    </row>
    <row r="10750" spans="13:14" x14ac:dyDescent="0.2">
      <c r="M10750" s="275"/>
      <c r="N10750" s="275"/>
    </row>
    <row r="10751" spans="13:14" x14ac:dyDescent="0.2">
      <c r="M10751" s="275"/>
      <c r="N10751" s="275"/>
    </row>
    <row r="10752" spans="13:14" x14ac:dyDescent="0.2">
      <c r="M10752" s="275"/>
      <c r="N10752" s="275"/>
    </row>
    <row r="10753" spans="13:14" x14ac:dyDescent="0.2">
      <c r="M10753" s="275"/>
      <c r="N10753" s="275"/>
    </row>
    <row r="10754" spans="13:14" x14ac:dyDescent="0.2">
      <c r="M10754" s="275"/>
      <c r="N10754" s="275"/>
    </row>
    <row r="10755" spans="13:14" x14ac:dyDescent="0.2">
      <c r="M10755" s="275"/>
      <c r="N10755" s="275"/>
    </row>
    <row r="10756" spans="13:14" x14ac:dyDescent="0.2">
      <c r="M10756" s="275"/>
      <c r="N10756" s="275"/>
    </row>
    <row r="10757" spans="13:14" x14ac:dyDescent="0.2">
      <c r="M10757" s="275"/>
      <c r="N10757" s="275"/>
    </row>
    <row r="10758" spans="13:14" x14ac:dyDescent="0.2">
      <c r="M10758" s="275"/>
      <c r="N10758" s="275"/>
    </row>
    <row r="10759" spans="13:14" x14ac:dyDescent="0.2">
      <c r="M10759" s="275"/>
      <c r="N10759" s="275"/>
    </row>
    <row r="10760" spans="13:14" x14ac:dyDescent="0.2">
      <c r="M10760" s="275"/>
      <c r="N10760" s="275"/>
    </row>
    <row r="10761" spans="13:14" x14ac:dyDescent="0.2">
      <c r="M10761" s="275"/>
      <c r="N10761" s="275"/>
    </row>
    <row r="10762" spans="13:14" x14ac:dyDescent="0.2">
      <c r="M10762" s="275"/>
      <c r="N10762" s="275"/>
    </row>
    <row r="10763" spans="13:14" x14ac:dyDescent="0.2">
      <c r="M10763" s="275"/>
      <c r="N10763" s="275"/>
    </row>
    <row r="10764" spans="13:14" x14ac:dyDescent="0.2">
      <c r="M10764" s="275"/>
      <c r="N10764" s="275"/>
    </row>
    <row r="10765" spans="13:14" x14ac:dyDescent="0.2">
      <c r="M10765" s="275"/>
      <c r="N10765" s="275"/>
    </row>
    <row r="10766" spans="13:14" x14ac:dyDescent="0.2">
      <c r="M10766" s="275"/>
      <c r="N10766" s="275"/>
    </row>
    <row r="10767" spans="13:14" x14ac:dyDescent="0.2">
      <c r="M10767" s="275"/>
      <c r="N10767" s="275"/>
    </row>
    <row r="10768" spans="13:14" x14ac:dyDescent="0.2">
      <c r="M10768" s="275"/>
      <c r="N10768" s="275"/>
    </row>
    <row r="10769" spans="13:14" x14ac:dyDescent="0.2">
      <c r="M10769" s="275"/>
      <c r="N10769" s="275"/>
    </row>
    <row r="10770" spans="13:14" x14ac:dyDescent="0.2">
      <c r="M10770" s="275"/>
      <c r="N10770" s="275"/>
    </row>
    <row r="10771" spans="13:14" x14ac:dyDescent="0.2">
      <c r="M10771" s="275"/>
      <c r="N10771" s="275"/>
    </row>
    <row r="10772" spans="13:14" x14ac:dyDescent="0.2">
      <c r="M10772" s="275"/>
      <c r="N10772" s="275"/>
    </row>
    <row r="10773" spans="13:14" x14ac:dyDescent="0.2">
      <c r="M10773" s="275"/>
      <c r="N10773" s="275"/>
    </row>
    <row r="10774" spans="13:14" x14ac:dyDescent="0.2">
      <c r="M10774" s="275"/>
      <c r="N10774" s="275"/>
    </row>
    <row r="10775" spans="13:14" x14ac:dyDescent="0.2">
      <c r="M10775" s="275"/>
      <c r="N10775" s="275"/>
    </row>
    <row r="10776" spans="13:14" x14ac:dyDescent="0.2">
      <c r="M10776" s="275"/>
      <c r="N10776" s="275"/>
    </row>
    <row r="10777" spans="13:14" x14ac:dyDescent="0.2">
      <c r="M10777" s="275"/>
      <c r="N10777" s="275"/>
    </row>
    <row r="10778" spans="13:14" x14ac:dyDescent="0.2">
      <c r="M10778" s="275"/>
      <c r="N10778" s="275"/>
    </row>
    <row r="10779" spans="13:14" x14ac:dyDescent="0.2">
      <c r="M10779" s="275"/>
      <c r="N10779" s="275"/>
    </row>
    <row r="10780" spans="13:14" x14ac:dyDescent="0.2">
      <c r="M10780" s="275"/>
      <c r="N10780" s="275"/>
    </row>
    <row r="10781" spans="13:14" x14ac:dyDescent="0.2">
      <c r="M10781" s="275"/>
      <c r="N10781" s="275"/>
    </row>
    <row r="10782" spans="13:14" x14ac:dyDescent="0.2">
      <c r="M10782" s="275"/>
      <c r="N10782" s="275"/>
    </row>
    <row r="10783" spans="13:14" x14ac:dyDescent="0.2">
      <c r="M10783" s="275"/>
      <c r="N10783" s="275"/>
    </row>
    <row r="10784" spans="13:14" x14ac:dyDescent="0.2">
      <c r="M10784" s="275"/>
      <c r="N10784" s="275"/>
    </row>
    <row r="10785" spans="13:14" x14ac:dyDescent="0.2">
      <c r="M10785" s="275"/>
      <c r="N10785" s="275"/>
    </row>
    <row r="10786" spans="13:14" x14ac:dyDescent="0.2">
      <c r="M10786" s="275"/>
      <c r="N10786" s="275"/>
    </row>
    <row r="10787" spans="13:14" x14ac:dyDescent="0.2">
      <c r="M10787" s="275"/>
      <c r="N10787" s="275"/>
    </row>
    <row r="10788" spans="13:14" x14ac:dyDescent="0.2">
      <c r="M10788" s="275"/>
      <c r="N10788" s="275"/>
    </row>
    <row r="10789" spans="13:14" x14ac:dyDescent="0.2">
      <c r="M10789" s="275"/>
      <c r="N10789" s="275"/>
    </row>
    <row r="10790" spans="13:14" x14ac:dyDescent="0.2">
      <c r="M10790" s="275"/>
      <c r="N10790" s="275"/>
    </row>
    <row r="10791" spans="13:14" x14ac:dyDescent="0.2">
      <c r="M10791" s="275"/>
      <c r="N10791" s="275"/>
    </row>
    <row r="10792" spans="13:14" x14ac:dyDescent="0.2">
      <c r="M10792" s="275"/>
      <c r="N10792" s="275"/>
    </row>
    <row r="10793" spans="13:14" x14ac:dyDescent="0.2">
      <c r="M10793" s="275"/>
      <c r="N10793" s="275"/>
    </row>
    <row r="10794" spans="13:14" x14ac:dyDescent="0.2">
      <c r="M10794" s="275"/>
      <c r="N10794" s="275"/>
    </row>
    <row r="10795" spans="13:14" x14ac:dyDescent="0.2">
      <c r="M10795" s="275"/>
      <c r="N10795" s="275"/>
    </row>
    <row r="10796" spans="13:14" x14ac:dyDescent="0.2">
      <c r="M10796" s="275"/>
      <c r="N10796" s="275"/>
    </row>
    <row r="10797" spans="13:14" x14ac:dyDescent="0.2">
      <c r="M10797" s="275"/>
      <c r="N10797" s="275"/>
    </row>
    <row r="10798" spans="13:14" x14ac:dyDescent="0.2">
      <c r="M10798" s="275"/>
      <c r="N10798" s="275"/>
    </row>
    <row r="10799" spans="13:14" x14ac:dyDescent="0.2">
      <c r="M10799" s="275"/>
      <c r="N10799" s="275"/>
    </row>
    <row r="10800" spans="13:14" x14ac:dyDescent="0.2">
      <c r="M10800" s="275"/>
      <c r="N10800" s="275"/>
    </row>
    <row r="10801" spans="13:14" x14ac:dyDescent="0.2">
      <c r="M10801" s="274"/>
      <c r="N10801" s="274"/>
    </row>
    <row r="10802" spans="13:14" x14ac:dyDescent="0.2">
      <c r="M10802" s="274"/>
      <c r="N10802" s="274"/>
    </row>
    <row r="10803" spans="13:14" x14ac:dyDescent="0.2">
      <c r="M10803" s="274"/>
      <c r="N10803" s="274"/>
    </row>
    <row r="10804" spans="13:14" x14ac:dyDescent="0.2">
      <c r="M10804" s="274"/>
      <c r="N10804" s="274"/>
    </row>
    <row r="10805" spans="13:14" x14ac:dyDescent="0.2">
      <c r="M10805" s="274"/>
      <c r="N10805" s="274"/>
    </row>
    <row r="10806" spans="13:14" x14ac:dyDescent="0.2">
      <c r="M10806" s="274"/>
      <c r="N10806" s="274"/>
    </row>
    <row r="10807" spans="13:14" x14ac:dyDescent="0.2">
      <c r="M10807" s="274"/>
      <c r="N10807" s="274"/>
    </row>
    <row r="10808" spans="13:14" x14ac:dyDescent="0.2">
      <c r="M10808" s="274"/>
      <c r="N10808" s="274"/>
    </row>
  </sheetData>
  <sheetProtection password="B58D" sheet="1" objects="1" scenarios="1"/>
  <mergeCells count="14">
    <mergeCell ref="A1:K1"/>
    <mergeCell ref="AG1:AI1"/>
    <mergeCell ref="AK1:AM1"/>
    <mergeCell ref="AW1:AY1"/>
    <mergeCell ref="M1:O1"/>
    <mergeCell ref="Q1:S1"/>
    <mergeCell ref="U1:W1"/>
    <mergeCell ref="Y1:AA1"/>
    <mergeCell ref="AC1:AE1"/>
    <mergeCell ref="D3:D4"/>
    <mergeCell ref="E3:E4"/>
    <mergeCell ref="F3:F4"/>
    <mergeCell ref="G3:J3"/>
    <mergeCell ref="A3:B4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Dégâts all-in</vt:lpstr>
      <vt:lpstr>Évaluation</vt:lpstr>
      <vt:lpstr>Calcul facilités</vt:lpstr>
      <vt:lpstr>Monstres expé</vt:lpstr>
      <vt:lpstr>BDD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BW SIM</dc:title>
  <dc:creator/>
  <cp:lastModifiedBy/>
  <dcterms:created xsi:type="dcterms:W3CDTF">2006-09-16T00:00:00Z</dcterms:created>
  <dcterms:modified xsi:type="dcterms:W3CDTF">2014-03-27T22:49:00Z</dcterms:modified>
</cp:coreProperties>
</file>