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0" yWindow="0" windowWidth="19200" windowHeight="6765" tabRatio="799" activeTab="1"/>
  </bookViews>
  <sheets>
    <sheet name="Votre sélection" sheetId="6" r:id="rId1"/>
    <sheet name="Vos pronos" sheetId="2" r:id="rId2"/>
  </sheets>
  <definedNames>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3000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2</definedName>
    <definedName name="RiskTemplateSheetName">"myTemplate"</definedName>
    <definedName name="RiskUpdateDisplay">FALSE</definedName>
    <definedName name="RiskUseDifferentSeedForEachSim">FALSE</definedName>
    <definedName name="RiskUseFixedSeed">FALSE</definedName>
    <definedName name="RiskUseMultipleCPUs">FALSE</definedName>
    <definedName name="_xlnm.Print_Area" localSheetId="1">'Vos pronos'!$A$72:$AS$139</definedName>
  </definedNames>
  <calcPr calcId="145621"/>
</workbook>
</file>

<file path=xl/calcChain.xml><?xml version="1.0" encoding="utf-8"?>
<calcChain xmlns="http://schemas.openxmlformats.org/spreadsheetml/2006/main">
  <c r="B11" i="2" l="1"/>
  <c r="CP156" i="2"/>
  <c r="AI93" i="2"/>
  <c r="AH93" i="2"/>
  <c r="AI92" i="2"/>
  <c r="AH92" i="2"/>
  <c r="AI91" i="2"/>
  <c r="AH91" i="2"/>
  <c r="AI90" i="2"/>
  <c r="AH90" i="2"/>
  <c r="AI89" i="2"/>
  <c r="AH89" i="2"/>
  <c r="AI88" i="2"/>
  <c r="AH88" i="2"/>
  <c r="AI87" i="2"/>
  <c r="AH87" i="2"/>
  <c r="AI86" i="2"/>
  <c r="AH86" i="2"/>
  <c r="AI85" i="2"/>
  <c r="AH85" i="2"/>
  <c r="AI84" i="2"/>
  <c r="AH84" i="2"/>
  <c r="AI83" i="2"/>
  <c r="AH83" i="2"/>
  <c r="AI82" i="2"/>
  <c r="AH82" i="2"/>
  <c r="AI81" i="2"/>
  <c r="AH81" i="2"/>
  <c r="AI80" i="2"/>
  <c r="AH80" i="2"/>
  <c r="AI79" i="2"/>
  <c r="AH79" i="2"/>
  <c r="AI78" i="2"/>
  <c r="AH78" i="2"/>
  <c r="AI114" i="2"/>
  <c r="AH114" i="2"/>
  <c r="AI113" i="2"/>
  <c r="AH113" i="2"/>
  <c r="AI109" i="2"/>
  <c r="AH109" i="2"/>
  <c r="AI108" i="2"/>
  <c r="AH108" i="2"/>
  <c r="AI107" i="2"/>
  <c r="AH107" i="2"/>
  <c r="AI106" i="2"/>
  <c r="AH106" i="2"/>
  <c r="AI103" i="2"/>
  <c r="AH103" i="2"/>
  <c r="AI102" i="2"/>
  <c r="AH102" i="2"/>
  <c r="AI101" i="2"/>
  <c r="AH101" i="2"/>
  <c r="AI100" i="2"/>
  <c r="AH100" i="2"/>
  <c r="AI99" i="2"/>
  <c r="AH99" i="2"/>
  <c r="AI98" i="2"/>
  <c r="AH98" i="2"/>
  <c r="AI97" i="2"/>
  <c r="AH97" i="2"/>
  <c r="AI96" i="2"/>
  <c r="AH96" i="2"/>
  <c r="CP139" i="2" l="1"/>
  <c r="CP140" i="2"/>
  <c r="CP141" i="2"/>
  <c r="CP142" i="2"/>
  <c r="CP143" i="2"/>
  <c r="CP144" i="2"/>
  <c r="CP145" i="2"/>
  <c r="CP146" i="2"/>
  <c r="CP147" i="2"/>
  <c r="CP148" i="2"/>
  <c r="CP149" i="2"/>
  <c r="CP150" i="2"/>
  <c r="CP151" i="2"/>
  <c r="CP152" i="2"/>
  <c r="CP153" i="2"/>
  <c r="CP154" i="2"/>
  <c r="CP155" i="2"/>
  <c r="CP138" i="2"/>
  <c r="CP137" i="2"/>
  <c r="CP120" i="2"/>
  <c r="CP121" i="2"/>
  <c r="CP122" i="2"/>
  <c r="CP123" i="2"/>
  <c r="CP124" i="2"/>
  <c r="CP125" i="2"/>
  <c r="CP126" i="2"/>
  <c r="CP127" i="2"/>
  <c r="CP128" i="2"/>
  <c r="CP129" i="2"/>
  <c r="CP130" i="2"/>
  <c r="CP131" i="2"/>
  <c r="CP132" i="2"/>
  <c r="CP133" i="2"/>
  <c r="CP134" i="2"/>
  <c r="CP135" i="2"/>
  <c r="CP136" i="2"/>
  <c r="CP119" i="2"/>
  <c r="CP118" i="2"/>
  <c r="CP105" i="2"/>
  <c r="CP106" i="2"/>
  <c r="CP107" i="2"/>
  <c r="CP108" i="2"/>
  <c r="CP109" i="2"/>
  <c r="CP110" i="2"/>
  <c r="CP111" i="2"/>
  <c r="CP112" i="2"/>
  <c r="CP113" i="2"/>
  <c r="CP114" i="2"/>
  <c r="CP115" i="2"/>
  <c r="CP116" i="2"/>
  <c r="CP117" i="2"/>
  <c r="CP104" i="2"/>
  <c r="CP100" i="2"/>
  <c r="CP101" i="2"/>
  <c r="CP102" i="2"/>
  <c r="CP103" i="2"/>
  <c r="CP99" i="2"/>
  <c r="CR95" i="2" l="1"/>
  <c r="CR94" i="2"/>
  <c r="CR93" i="2"/>
  <c r="CR92" i="2"/>
  <c r="CQ95" i="2"/>
  <c r="CQ94" i="2"/>
  <c r="CQ93" i="2"/>
  <c r="CQ92" i="2"/>
  <c r="CR91" i="2"/>
  <c r="CR90" i="2"/>
  <c r="CR89" i="2"/>
  <c r="CR88" i="2"/>
  <c r="CQ91" i="2"/>
  <c r="CQ90" i="2"/>
  <c r="CQ89" i="2"/>
  <c r="CQ88" i="2"/>
  <c r="CR87" i="2"/>
  <c r="CR86" i="2"/>
  <c r="CR85" i="2"/>
  <c r="CR84" i="2"/>
  <c r="CR83" i="2"/>
  <c r="CR82" i="2"/>
  <c r="CQ87" i="2"/>
  <c r="CQ86" i="2"/>
  <c r="CQ85" i="2"/>
  <c r="CQ84" i="2"/>
  <c r="CQ83" i="2"/>
  <c r="CQ82" i="2"/>
  <c r="CR81" i="2"/>
  <c r="CQ81" i="2"/>
  <c r="CR80" i="2"/>
  <c r="CQ80" i="2"/>
  <c r="CP72" i="2"/>
  <c r="CP73" i="2"/>
  <c r="CP76" i="2"/>
  <c r="CP77" i="2"/>
  <c r="CQ71" i="2"/>
  <c r="CR71" i="2"/>
  <c r="CQ72" i="2"/>
  <c r="CR72" i="2"/>
  <c r="CQ73" i="2"/>
  <c r="CR73" i="2"/>
  <c r="CQ74" i="2"/>
  <c r="CR74" i="2"/>
  <c r="CQ75" i="2"/>
  <c r="CR75" i="2"/>
  <c r="CQ76" i="2"/>
  <c r="CR76" i="2"/>
  <c r="CQ77" i="2"/>
  <c r="CR77" i="2"/>
  <c r="CQ78" i="2"/>
  <c r="CR78" i="2"/>
  <c r="CQ79" i="2"/>
  <c r="CR79" i="2"/>
  <c r="CP69" i="2"/>
  <c r="CQ69" i="2"/>
  <c r="CR69" i="2"/>
  <c r="CQ70" i="2"/>
  <c r="CR70" i="2"/>
  <c r="CP64" i="2"/>
  <c r="CQ64" i="2"/>
  <c r="CR64" i="2"/>
  <c r="CP65" i="2"/>
  <c r="CQ65" i="2"/>
  <c r="CR65" i="2"/>
  <c r="CQ66" i="2"/>
  <c r="CR66" i="2"/>
  <c r="CQ67" i="2"/>
  <c r="CR67" i="2"/>
  <c r="CP68" i="2"/>
  <c r="CQ68" i="2"/>
  <c r="CR68" i="2"/>
  <c r="CQ51" i="2"/>
  <c r="CR51" i="2"/>
  <c r="CP52" i="2"/>
  <c r="CQ52" i="2"/>
  <c r="CR52" i="2"/>
  <c r="CP53" i="2"/>
  <c r="CQ53" i="2"/>
  <c r="CR53" i="2"/>
  <c r="CQ54" i="2"/>
  <c r="CR54" i="2"/>
  <c r="CQ55" i="2"/>
  <c r="CR55" i="2"/>
  <c r="CP56" i="2"/>
  <c r="CQ56" i="2"/>
  <c r="CR56" i="2"/>
  <c r="CP57" i="2"/>
  <c r="CQ57" i="2"/>
  <c r="CR57" i="2"/>
  <c r="CQ58" i="2"/>
  <c r="CR58" i="2"/>
  <c r="CQ59" i="2"/>
  <c r="CR59" i="2"/>
  <c r="CP60" i="2"/>
  <c r="CQ60" i="2"/>
  <c r="CR60" i="2"/>
  <c r="CP61" i="2"/>
  <c r="CQ61" i="2"/>
  <c r="CR61" i="2"/>
  <c r="CQ62" i="2"/>
  <c r="CR62" i="2"/>
  <c r="CQ63" i="2"/>
  <c r="CR63" i="2"/>
  <c r="CR50" i="2"/>
  <c r="CQ50" i="2"/>
  <c r="CQ44" i="2"/>
  <c r="CQ45" i="2"/>
  <c r="CQ46" i="2"/>
  <c r="CQ47" i="2"/>
  <c r="CQ48" i="2"/>
  <c r="CQ49" i="2"/>
  <c r="CP45" i="2"/>
  <c r="CP46" i="2"/>
  <c r="CP47" i="2"/>
  <c r="CP48" i="2"/>
  <c r="CP49" i="2"/>
  <c r="CP44" i="2"/>
  <c r="CP39" i="2"/>
  <c r="CQ39" i="2"/>
  <c r="CP40" i="2"/>
  <c r="CQ40" i="2"/>
  <c r="CP41" i="2"/>
  <c r="CQ41" i="2"/>
  <c r="CP42" i="2"/>
  <c r="CQ42" i="2"/>
  <c r="CP43" i="2"/>
  <c r="CQ43" i="2"/>
  <c r="CQ38" i="2"/>
  <c r="CP38" i="2"/>
  <c r="CP33" i="2"/>
  <c r="CQ33" i="2"/>
  <c r="CP34" i="2"/>
  <c r="CQ34" i="2"/>
  <c r="CP35" i="2"/>
  <c r="CQ35" i="2"/>
  <c r="CP36" i="2"/>
  <c r="CQ36" i="2"/>
  <c r="CP37" i="2"/>
  <c r="CQ37" i="2"/>
  <c r="CQ32" i="2"/>
  <c r="CP32" i="2"/>
  <c r="CP27" i="2"/>
  <c r="CQ27" i="2"/>
  <c r="CP28" i="2"/>
  <c r="CQ28" i="2"/>
  <c r="CP29" i="2"/>
  <c r="CQ29" i="2"/>
  <c r="CP30" i="2"/>
  <c r="CQ30" i="2"/>
  <c r="CP31" i="2"/>
  <c r="CQ31" i="2"/>
  <c r="CQ26" i="2"/>
  <c r="CP26" i="2"/>
  <c r="CP21" i="2"/>
  <c r="CQ21" i="2"/>
  <c r="CP22" i="2"/>
  <c r="CQ22" i="2"/>
  <c r="CP23" i="2"/>
  <c r="CQ23" i="2"/>
  <c r="CP24" i="2"/>
  <c r="CQ24" i="2"/>
  <c r="CP25" i="2"/>
  <c r="CQ25" i="2"/>
  <c r="CQ20" i="2"/>
  <c r="CP20" i="2"/>
  <c r="CQ14" i="2"/>
  <c r="CQ15" i="2"/>
  <c r="CQ16" i="2"/>
  <c r="CQ17" i="2"/>
  <c r="CQ18" i="2"/>
  <c r="CQ19" i="2"/>
  <c r="CP15" i="2"/>
  <c r="CP16" i="2"/>
  <c r="CP17" i="2"/>
  <c r="CP18" i="2"/>
  <c r="CP19" i="2"/>
  <c r="CP14" i="2"/>
  <c r="CQ8" i="2"/>
  <c r="CQ9" i="2"/>
  <c r="CQ10" i="2"/>
  <c r="CQ11" i="2"/>
  <c r="CQ12" i="2"/>
  <c r="CQ13" i="2"/>
  <c r="CP9" i="2"/>
  <c r="CP10" i="2"/>
  <c r="CP11" i="2"/>
  <c r="CP12" i="2"/>
  <c r="CP13" i="2"/>
  <c r="CP8" i="2"/>
  <c r="CP3" i="2"/>
  <c r="CQ3" i="2"/>
  <c r="CP4" i="2"/>
  <c r="CQ4" i="2"/>
  <c r="CP5" i="2"/>
  <c r="CQ5" i="2"/>
  <c r="CP6" i="2"/>
  <c r="CQ6" i="2"/>
  <c r="CP7" i="2"/>
  <c r="CQ7" i="2"/>
  <c r="CQ2" i="2"/>
  <c r="CP2" i="2"/>
  <c r="AP114" i="2" l="1"/>
  <c r="AP113" i="2"/>
  <c r="AS114" i="2"/>
  <c r="AS113" i="2"/>
  <c r="R1" i="6" l="1"/>
  <c r="R2" i="6" l="1"/>
  <c r="S1" i="6"/>
  <c r="F23" i="6" s="1"/>
  <c r="H134" i="2" l="1"/>
  <c r="H135" i="2"/>
  <c r="H136" i="2"/>
  <c r="H137" i="2"/>
  <c r="H138" i="2"/>
  <c r="H139" i="2"/>
  <c r="G135" i="2"/>
  <c r="G136" i="2"/>
  <c r="G137" i="2"/>
  <c r="G138" i="2"/>
  <c r="G139" i="2"/>
  <c r="H126" i="2"/>
  <c r="H127" i="2"/>
  <c r="H128" i="2"/>
  <c r="H129" i="2"/>
  <c r="H130" i="2"/>
  <c r="H131" i="2"/>
  <c r="G127" i="2"/>
  <c r="G128" i="2"/>
  <c r="G129" i="2"/>
  <c r="G130" i="2"/>
  <c r="G131" i="2"/>
  <c r="H118" i="2"/>
  <c r="H119" i="2"/>
  <c r="H120" i="2"/>
  <c r="H121" i="2"/>
  <c r="H122" i="2"/>
  <c r="H123" i="2"/>
  <c r="G119" i="2"/>
  <c r="G120" i="2"/>
  <c r="G121" i="2"/>
  <c r="G122" i="2"/>
  <c r="G123" i="2"/>
  <c r="H110" i="2"/>
  <c r="H111" i="2"/>
  <c r="H112" i="2"/>
  <c r="H113" i="2"/>
  <c r="H114" i="2"/>
  <c r="H115" i="2"/>
  <c r="G111" i="2"/>
  <c r="G112" i="2"/>
  <c r="G113" i="2"/>
  <c r="G114" i="2"/>
  <c r="G115" i="2"/>
  <c r="H102" i="2"/>
  <c r="H103" i="2"/>
  <c r="H104" i="2"/>
  <c r="H105" i="2"/>
  <c r="H106" i="2"/>
  <c r="H107" i="2"/>
  <c r="G103" i="2"/>
  <c r="G104" i="2"/>
  <c r="G105" i="2"/>
  <c r="G106" i="2"/>
  <c r="G107" i="2"/>
  <c r="H94" i="2"/>
  <c r="H95" i="2"/>
  <c r="H96" i="2"/>
  <c r="H97" i="2"/>
  <c r="H98" i="2"/>
  <c r="H99" i="2"/>
  <c r="G95" i="2"/>
  <c r="G96" i="2"/>
  <c r="G97" i="2"/>
  <c r="G98" i="2"/>
  <c r="G99" i="2"/>
  <c r="H86" i="2"/>
  <c r="H87" i="2"/>
  <c r="H88" i="2"/>
  <c r="H89" i="2"/>
  <c r="H90" i="2"/>
  <c r="H91" i="2"/>
  <c r="G87" i="2"/>
  <c r="G88" i="2"/>
  <c r="G89" i="2"/>
  <c r="G90" i="2"/>
  <c r="G91" i="2"/>
  <c r="G134" i="2"/>
  <c r="G126" i="2"/>
  <c r="G118" i="2"/>
  <c r="G110" i="2"/>
  <c r="G102" i="2"/>
  <c r="G94" i="2"/>
  <c r="G86" i="2"/>
  <c r="H78" i="2"/>
  <c r="H79" i="2"/>
  <c r="H80" i="2"/>
  <c r="H81" i="2"/>
  <c r="H82" i="2"/>
  <c r="H83" i="2"/>
  <c r="G79" i="2"/>
  <c r="G80" i="2"/>
  <c r="G81" i="2"/>
  <c r="G82" i="2"/>
  <c r="G83" i="2"/>
  <c r="G78" i="2"/>
  <c r="I81" i="2" l="1"/>
  <c r="I82" i="2"/>
  <c r="I83" i="2"/>
  <c r="M87" i="2"/>
  <c r="M11" i="2" s="1"/>
  <c r="Z20" i="2"/>
  <c r="T21" i="2"/>
  <c r="Z21" i="2"/>
  <c r="T22" i="2"/>
  <c r="Z22" i="2"/>
  <c r="AP22" i="2"/>
  <c r="AK22" i="2"/>
  <c r="AP21" i="2"/>
  <c r="AK21" i="2"/>
  <c r="AP20" i="2"/>
  <c r="AK20" i="2"/>
  <c r="AP19" i="2"/>
  <c r="AK19" i="2"/>
  <c r="AE22" i="2"/>
  <c r="AE21" i="2"/>
  <c r="AE20" i="2"/>
  <c r="AE19" i="2"/>
  <c r="Z19" i="2"/>
  <c r="O21" i="2"/>
  <c r="O20" i="2"/>
  <c r="T19" i="2"/>
  <c r="O19" i="2"/>
  <c r="I22" i="2"/>
  <c r="D22" i="2"/>
  <c r="I21" i="2"/>
  <c r="D21" i="2"/>
  <c r="I20" i="2"/>
  <c r="D20" i="2"/>
  <c r="I19" i="2"/>
  <c r="D19" i="2"/>
  <c r="AP8" i="2"/>
  <c r="AK8" i="2"/>
  <c r="AP7" i="2"/>
  <c r="AK7" i="2"/>
  <c r="AP6" i="2"/>
  <c r="AK6" i="2"/>
  <c r="AP5" i="2"/>
  <c r="AK5" i="2"/>
  <c r="AE8" i="2"/>
  <c r="Z8" i="2"/>
  <c r="AE7" i="2"/>
  <c r="Z7" i="2"/>
  <c r="AE6" i="2"/>
  <c r="Z6" i="2"/>
  <c r="AE5" i="2"/>
  <c r="Z5" i="2"/>
  <c r="T8" i="2"/>
  <c r="O8" i="2"/>
  <c r="T7" i="2"/>
  <c r="O7" i="2"/>
  <c r="T6" i="2"/>
  <c r="O6" i="2"/>
  <c r="T5" i="2"/>
  <c r="O5" i="2"/>
  <c r="I8" i="2"/>
  <c r="D8" i="2"/>
  <c r="I7" i="2"/>
  <c r="D7" i="2"/>
  <c r="I6" i="2"/>
  <c r="D6" i="2"/>
  <c r="I5" i="2"/>
  <c r="D5" i="2"/>
  <c r="I104" i="2" l="1"/>
  <c r="I112" i="2"/>
  <c r="AJ96" i="2" l="1"/>
  <c r="AJ103" i="2"/>
  <c r="AJ102" i="2"/>
  <c r="AJ101" i="2"/>
  <c r="AJ100" i="2"/>
  <c r="AJ99" i="2"/>
  <c r="AJ98" i="2"/>
  <c r="AJ97" i="2"/>
  <c r="M127" i="2" l="1"/>
  <c r="X25" i="2" s="1"/>
  <c r="BC127" i="2"/>
  <c r="BE127" i="2"/>
  <c r="BF127" i="2"/>
  <c r="BI127" i="2"/>
  <c r="BH128" i="2" s="1"/>
  <c r="BJ127" i="2"/>
  <c r="BH129" i="2" s="1"/>
  <c r="BK127" i="2"/>
  <c r="BC128" i="2"/>
  <c r="BE128" i="2"/>
  <c r="BF128" i="2"/>
  <c r="BK128" i="2"/>
  <c r="BC129" i="2"/>
  <c r="BE129" i="2"/>
  <c r="BF129" i="2"/>
  <c r="BI129" i="2"/>
  <c r="BJ128" i="2" s="1"/>
  <c r="BK129" i="2"/>
  <c r="BG127" i="2" l="1"/>
  <c r="BS128" i="2"/>
  <c r="BS129" i="2"/>
  <c r="BD128" i="2"/>
  <c r="BG129" i="2"/>
  <c r="BD127" i="2"/>
  <c r="BD129" i="2"/>
  <c r="BG128" i="2"/>
  <c r="BQ128" i="2"/>
  <c r="BP128" i="2"/>
  <c r="BQ127" i="2"/>
  <c r="BP127" i="2"/>
  <c r="BR129" i="2"/>
  <c r="BP129" i="2"/>
  <c r="BR127" i="2"/>
  <c r="D89" i="2"/>
  <c r="BM127" i="2" l="1"/>
  <c r="BN127" i="2"/>
  <c r="BL129" i="2"/>
  <c r="BN128" i="2"/>
  <c r="BL128" i="2"/>
  <c r="BM129" i="2"/>
  <c r="CM77" i="2"/>
  <c r="T78" i="2"/>
  <c r="M79" i="2"/>
  <c r="BC79" i="2"/>
  <c r="BE79" i="2"/>
  <c r="BF79" i="2"/>
  <c r="BI79" i="2"/>
  <c r="BH80" i="2" s="1"/>
  <c r="BJ79" i="2"/>
  <c r="BH81" i="2" s="1"/>
  <c r="BK79" i="2"/>
  <c r="D80" i="2"/>
  <c r="I80" i="2"/>
  <c r="BC80" i="2"/>
  <c r="BE80" i="2"/>
  <c r="BF80" i="2"/>
  <c r="BK80" i="2"/>
  <c r="BI82" i="2" s="1"/>
  <c r="D81" i="2"/>
  <c r="BC81" i="2"/>
  <c r="BE81" i="2"/>
  <c r="BF81" i="2"/>
  <c r="BI81" i="2"/>
  <c r="BJ80" i="2" s="1"/>
  <c r="BK81" i="2"/>
  <c r="BJ82" i="2" s="1"/>
  <c r="D82" i="2"/>
  <c r="BC82" i="2"/>
  <c r="BE82" i="2"/>
  <c r="BF82" i="2"/>
  <c r="D83" i="2"/>
  <c r="T86" i="2"/>
  <c r="BC87" i="2"/>
  <c r="BE87" i="2"/>
  <c r="BF87" i="2"/>
  <c r="BI87" i="2"/>
  <c r="BH88" i="2" s="1"/>
  <c r="BJ87" i="2"/>
  <c r="BH89" i="2" s="1"/>
  <c r="BK87" i="2"/>
  <c r="D88" i="2"/>
  <c r="I88" i="2"/>
  <c r="BC88" i="2"/>
  <c r="BE88" i="2"/>
  <c r="BF88" i="2"/>
  <c r="BK88" i="2"/>
  <c r="BI90" i="2" s="1"/>
  <c r="I89" i="2"/>
  <c r="BC89" i="2"/>
  <c r="BE89" i="2"/>
  <c r="BF89" i="2"/>
  <c r="BI89" i="2"/>
  <c r="BJ88" i="2" s="1"/>
  <c r="BK89" i="2"/>
  <c r="BJ90" i="2" s="1"/>
  <c r="D90" i="2"/>
  <c r="I90" i="2"/>
  <c r="BC90" i="2"/>
  <c r="BE90" i="2"/>
  <c r="BF90" i="2"/>
  <c r="D91" i="2"/>
  <c r="I91" i="2"/>
  <c r="T94" i="2"/>
  <c r="M95" i="2"/>
  <c r="X11" i="2" s="1"/>
  <c r="BC95" i="2"/>
  <c r="BE95" i="2"/>
  <c r="BF95" i="2"/>
  <c r="BI95" i="2"/>
  <c r="BH96" i="2" s="1"/>
  <c r="BJ95" i="2"/>
  <c r="BH97" i="2" s="1"/>
  <c r="BK95" i="2"/>
  <c r="D96" i="2"/>
  <c r="I96" i="2"/>
  <c r="BC96" i="2"/>
  <c r="BE96" i="2"/>
  <c r="BF96" i="2"/>
  <c r="BK96" i="2"/>
  <c r="BI98" i="2" s="1"/>
  <c r="D97" i="2"/>
  <c r="I97" i="2"/>
  <c r="BC97" i="2"/>
  <c r="BE97" i="2"/>
  <c r="BF97" i="2"/>
  <c r="BI97" i="2"/>
  <c r="BJ96" i="2" s="1"/>
  <c r="BK97" i="2"/>
  <c r="D98" i="2"/>
  <c r="I98" i="2"/>
  <c r="BC98" i="2"/>
  <c r="BE98" i="2"/>
  <c r="BF98" i="2"/>
  <c r="D99" i="2"/>
  <c r="I99" i="2"/>
  <c r="T102" i="2"/>
  <c r="M103" i="2"/>
  <c r="AI11" i="2" s="1"/>
  <c r="BC103" i="2"/>
  <c r="BE103" i="2"/>
  <c r="BF103" i="2"/>
  <c r="BI103" i="2"/>
  <c r="BH104" i="2" s="1"/>
  <c r="BJ103" i="2"/>
  <c r="BH105" i="2" s="1"/>
  <c r="BK103" i="2"/>
  <c r="BH106" i="2" s="1"/>
  <c r="D104" i="2"/>
  <c r="BC104" i="2"/>
  <c r="BE104" i="2"/>
  <c r="BF104" i="2"/>
  <c r="BK104" i="2"/>
  <c r="BI106" i="2" s="1"/>
  <c r="D105" i="2"/>
  <c r="I105" i="2"/>
  <c r="BC105" i="2"/>
  <c r="BE105" i="2"/>
  <c r="BF105" i="2"/>
  <c r="BI105" i="2"/>
  <c r="BJ104" i="2" s="1"/>
  <c r="BK105" i="2"/>
  <c r="BJ106" i="2" s="1"/>
  <c r="D106" i="2"/>
  <c r="I106" i="2"/>
  <c r="BC106" i="2"/>
  <c r="BE106" i="2"/>
  <c r="BF106" i="2"/>
  <c r="D107" i="2"/>
  <c r="I107" i="2"/>
  <c r="T110" i="2"/>
  <c r="M111" i="2"/>
  <c r="B25" i="2" s="1"/>
  <c r="BC111" i="2"/>
  <c r="BE111" i="2"/>
  <c r="BF111" i="2"/>
  <c r="BI111" i="2"/>
  <c r="BH112" i="2" s="1"/>
  <c r="BJ111" i="2"/>
  <c r="BH113" i="2" s="1"/>
  <c r="BK111" i="2"/>
  <c r="BH114" i="2" s="1"/>
  <c r="D112" i="2"/>
  <c r="BC112" i="2"/>
  <c r="BE112" i="2"/>
  <c r="BF112" i="2"/>
  <c r="BK112" i="2"/>
  <c r="BI114" i="2" s="1"/>
  <c r="D113" i="2"/>
  <c r="I113" i="2"/>
  <c r="BC113" i="2"/>
  <c r="BE113" i="2"/>
  <c r="BF113" i="2"/>
  <c r="BI113" i="2"/>
  <c r="BJ112" i="2" s="1"/>
  <c r="BK113" i="2"/>
  <c r="BJ114" i="2" s="1"/>
  <c r="D114" i="2"/>
  <c r="I114" i="2"/>
  <c r="BC114" i="2"/>
  <c r="BE114" i="2"/>
  <c r="BF114" i="2"/>
  <c r="D115" i="2"/>
  <c r="I115" i="2"/>
  <c r="T118" i="2"/>
  <c r="M119" i="2"/>
  <c r="M25" i="2" s="1"/>
  <c r="BC119" i="2"/>
  <c r="BE119" i="2"/>
  <c r="BF119" i="2"/>
  <c r="BI119" i="2"/>
  <c r="BH120" i="2" s="1"/>
  <c r="BJ119" i="2"/>
  <c r="BH121" i="2" s="1"/>
  <c r="BK119" i="2"/>
  <c r="BH122" i="2" s="1"/>
  <c r="D120" i="2"/>
  <c r="I120" i="2"/>
  <c r="BC120" i="2"/>
  <c r="BE120" i="2"/>
  <c r="BF120" i="2"/>
  <c r="BK120" i="2"/>
  <c r="BI122" i="2" s="1"/>
  <c r="D121" i="2"/>
  <c r="I121" i="2"/>
  <c r="BC121" i="2"/>
  <c r="BE121" i="2"/>
  <c r="BF121" i="2"/>
  <c r="BI121" i="2"/>
  <c r="BJ120" i="2" s="1"/>
  <c r="BK121" i="2"/>
  <c r="BJ122" i="2" s="1"/>
  <c r="D122" i="2"/>
  <c r="I122" i="2"/>
  <c r="BC122" i="2"/>
  <c r="BE122" i="2"/>
  <c r="BF122" i="2"/>
  <c r="D123" i="2"/>
  <c r="I123" i="2"/>
  <c r="T126" i="2"/>
  <c r="D128" i="2"/>
  <c r="I128" i="2"/>
  <c r="D129" i="2"/>
  <c r="I129" i="2"/>
  <c r="D130" i="2"/>
  <c r="I130" i="2"/>
  <c r="BC130" i="2"/>
  <c r="BE130" i="2"/>
  <c r="BF130" i="2"/>
  <c r="BH130" i="2"/>
  <c r="BI130" i="2"/>
  <c r="D131" i="2"/>
  <c r="I131" i="2"/>
  <c r="T134" i="2"/>
  <c r="M135" i="2"/>
  <c r="AI25" i="2" s="1"/>
  <c r="BC135" i="2"/>
  <c r="BE135" i="2"/>
  <c r="BF135" i="2"/>
  <c r="BI135" i="2"/>
  <c r="BH136" i="2" s="1"/>
  <c r="BJ135" i="2"/>
  <c r="BH137" i="2" s="1"/>
  <c r="BK135" i="2"/>
  <c r="BH138" i="2" s="1"/>
  <c r="D136" i="2"/>
  <c r="I136" i="2"/>
  <c r="BC136" i="2"/>
  <c r="BE136" i="2"/>
  <c r="BF136" i="2"/>
  <c r="BK136" i="2"/>
  <c r="BI138" i="2" s="1"/>
  <c r="D137" i="2"/>
  <c r="I137" i="2"/>
  <c r="BC137" i="2"/>
  <c r="BE137" i="2"/>
  <c r="BF137" i="2"/>
  <c r="BI137" i="2"/>
  <c r="BJ136" i="2" s="1"/>
  <c r="BK137" i="2"/>
  <c r="BJ138" i="2" s="1"/>
  <c r="D138" i="2"/>
  <c r="I138" i="2"/>
  <c r="BC138" i="2"/>
  <c r="BE138" i="2"/>
  <c r="BF138" i="2"/>
  <c r="D139" i="2"/>
  <c r="I139" i="2"/>
  <c r="BQ130" i="2" l="1"/>
  <c r="BS121" i="2"/>
  <c r="BP137" i="2"/>
  <c r="BP135" i="2"/>
  <c r="BR122" i="2"/>
  <c r="BR119" i="2"/>
  <c r="BP119" i="2"/>
  <c r="BR97" i="2"/>
  <c r="BQ135" i="2"/>
  <c r="BG120" i="2"/>
  <c r="BR113" i="2"/>
  <c r="BQ103" i="2"/>
  <c r="BG119" i="2"/>
  <c r="BR87" i="2"/>
  <c r="BQ119" i="2"/>
  <c r="BQ120" i="2"/>
  <c r="BS114" i="2"/>
  <c r="BQ114" i="2"/>
  <c r="BR111" i="2"/>
  <c r="BG97" i="2"/>
  <c r="BQ96" i="2"/>
  <c r="BR95" i="2"/>
  <c r="BH90" i="2"/>
  <c r="BR90" i="2" s="1"/>
  <c r="BS89" i="2"/>
  <c r="BP89" i="2"/>
  <c r="BG87" i="2"/>
  <c r="BR79" i="2"/>
  <c r="BP79" i="2"/>
  <c r="BP103" i="2"/>
  <c r="BG106" i="2"/>
  <c r="BG105" i="2"/>
  <c r="BH98" i="2"/>
  <c r="BQ98" i="2" s="1"/>
  <c r="BJ98" i="2"/>
  <c r="BS98" i="2" s="1"/>
  <c r="BG138" i="2"/>
  <c r="BG135" i="2"/>
  <c r="BG111" i="2"/>
  <c r="BQ104" i="2"/>
  <c r="BG103" i="2"/>
  <c r="BG95" i="2"/>
  <c r="BP87" i="2"/>
  <c r="BG90" i="2"/>
  <c r="BR89" i="2"/>
  <c r="BG88" i="2"/>
  <c r="BQ87" i="2"/>
  <c r="BQ88" i="2"/>
  <c r="BG137" i="2"/>
  <c r="BN138" i="2" s="1"/>
  <c r="BQ136" i="2"/>
  <c r="BR135" i="2"/>
  <c r="BG121" i="2"/>
  <c r="BS113" i="2"/>
  <c r="BQ106" i="2"/>
  <c r="BS105" i="2"/>
  <c r="BR103" i="2"/>
  <c r="BG89" i="2"/>
  <c r="BQ138" i="2"/>
  <c r="BG136" i="2"/>
  <c r="BJ130" i="2"/>
  <c r="BS130" i="2" s="1"/>
  <c r="BG122" i="2"/>
  <c r="BG113" i="2"/>
  <c r="BQ112" i="2"/>
  <c r="BQ111" i="2"/>
  <c r="BS138" i="2"/>
  <c r="BR138" i="2"/>
  <c r="BS137" i="2"/>
  <c r="BG130" i="2"/>
  <c r="BL130" i="2" s="1"/>
  <c r="BG114" i="2"/>
  <c r="BG112" i="2"/>
  <c r="BG104" i="2"/>
  <c r="BR106" i="2"/>
  <c r="BQ95" i="2"/>
  <c r="BS97" i="2"/>
  <c r="BG96" i="2"/>
  <c r="BG98" i="2"/>
  <c r="BG80" i="2"/>
  <c r="BS81" i="2"/>
  <c r="BG81" i="2"/>
  <c r="BH82" i="2"/>
  <c r="BQ82" i="2" s="1"/>
  <c r="BS82" i="2"/>
  <c r="BG82" i="2"/>
  <c r="BQ80" i="2"/>
  <c r="BR81" i="2"/>
  <c r="BQ79" i="2"/>
  <c r="BG79" i="2"/>
  <c r="BD121" i="2"/>
  <c r="BR121" i="2"/>
  <c r="BP121" i="2"/>
  <c r="BD105" i="2"/>
  <c r="BR105" i="2"/>
  <c r="BP105" i="2"/>
  <c r="BD137" i="2"/>
  <c r="BR137" i="2"/>
  <c r="BQ122" i="2"/>
  <c r="BS122" i="2"/>
  <c r="BD114" i="2"/>
  <c r="BD113" i="2"/>
  <c r="BD111" i="2"/>
  <c r="BD97" i="2"/>
  <c r="BD95" i="2"/>
  <c r="BD81" i="2"/>
  <c r="BD79" i="2"/>
  <c r="BD138" i="2"/>
  <c r="BD135" i="2"/>
  <c r="BD122" i="2"/>
  <c r="BD119" i="2"/>
  <c r="BR114" i="2"/>
  <c r="BP113" i="2"/>
  <c r="BP111" i="2"/>
  <c r="BS106" i="2"/>
  <c r="BD106" i="2"/>
  <c r="BD103" i="2"/>
  <c r="BP97" i="2"/>
  <c r="BP95" i="2"/>
  <c r="BS90" i="2"/>
  <c r="BD89" i="2"/>
  <c r="BD87" i="2"/>
  <c r="BP81" i="2"/>
  <c r="BP136" i="2"/>
  <c r="BS136" i="2"/>
  <c r="BP120" i="2"/>
  <c r="BS120" i="2"/>
  <c r="BP112" i="2"/>
  <c r="BS112" i="2"/>
  <c r="BP104" i="2"/>
  <c r="BS104" i="2"/>
  <c r="BD136" i="2"/>
  <c r="BD120" i="2"/>
  <c r="BD112" i="2"/>
  <c r="BD104" i="2"/>
  <c r="BP96" i="2"/>
  <c r="BS96" i="2"/>
  <c r="BP88" i="2"/>
  <c r="BS88" i="2"/>
  <c r="BP80" i="2"/>
  <c r="BS80" i="2"/>
  <c r="BD96" i="2"/>
  <c r="BD88" i="2"/>
  <c r="BD80" i="2"/>
  <c r="BO136" i="2" l="1"/>
  <c r="BN130" i="2"/>
  <c r="BM103" i="2"/>
  <c r="BM138" i="2"/>
  <c r="BL114" i="2"/>
  <c r="BO137" i="2"/>
  <c r="BD90" i="2"/>
  <c r="BX87" i="2" s="1"/>
  <c r="BN136" i="2"/>
  <c r="BL138" i="2"/>
  <c r="BM137" i="2"/>
  <c r="BO119" i="2"/>
  <c r="BL120" i="2"/>
  <c r="BM122" i="2"/>
  <c r="BM119" i="2"/>
  <c r="BO105" i="2"/>
  <c r="BO113" i="2"/>
  <c r="BL97" i="2"/>
  <c r="BM98" i="2"/>
  <c r="BO79" i="2"/>
  <c r="BL136" i="2"/>
  <c r="BL137" i="2"/>
  <c r="BD130" i="2"/>
  <c r="BX127" i="2" s="1"/>
  <c r="BM130" i="2"/>
  <c r="BO129" i="2"/>
  <c r="BO127" i="2"/>
  <c r="BO128" i="2"/>
  <c r="BO120" i="2"/>
  <c r="BL113" i="2"/>
  <c r="BL104" i="2"/>
  <c r="BN96" i="2"/>
  <c r="BL98" i="2"/>
  <c r="BN119" i="2"/>
  <c r="BL121" i="2"/>
  <c r="BN111" i="2"/>
  <c r="BM95" i="2"/>
  <c r="BN98" i="2"/>
  <c r="BO95" i="2"/>
  <c r="BQ90" i="2"/>
  <c r="BN87" i="2"/>
  <c r="BL82" i="2"/>
  <c r="BR82" i="2"/>
  <c r="BD82" i="2"/>
  <c r="BX79" i="2" s="1"/>
  <c r="BM79" i="2"/>
  <c r="BL89" i="2"/>
  <c r="BM87" i="2"/>
  <c r="BO87" i="2"/>
  <c r="BL112" i="2"/>
  <c r="BM111" i="2"/>
  <c r="BN88" i="2"/>
  <c r="BN112" i="2"/>
  <c r="BN120" i="2"/>
  <c r="BO121" i="2"/>
  <c r="BM121" i="2"/>
  <c r="BM97" i="2"/>
  <c r="BM114" i="2"/>
  <c r="BM135" i="2"/>
  <c r="BN135" i="2"/>
  <c r="BL90" i="2"/>
  <c r="BL105" i="2"/>
  <c r="BR130" i="2"/>
  <c r="BL122" i="2"/>
  <c r="BN122" i="2"/>
  <c r="BL96" i="2"/>
  <c r="BO135" i="2"/>
  <c r="BO104" i="2"/>
  <c r="BM105" i="2"/>
  <c r="BM106" i="2"/>
  <c r="BN103" i="2"/>
  <c r="BL106" i="2"/>
  <c r="BN106" i="2"/>
  <c r="BN104" i="2"/>
  <c r="BO103" i="2"/>
  <c r="BO97" i="2"/>
  <c r="BR98" i="2"/>
  <c r="BD98" i="2"/>
  <c r="BX95" i="2" s="1"/>
  <c r="BO96" i="2"/>
  <c r="BN95" i="2"/>
  <c r="BM82" i="2"/>
  <c r="BO89" i="2"/>
  <c r="BN90" i="2"/>
  <c r="BO88" i="2"/>
  <c r="BL88" i="2"/>
  <c r="BM89" i="2"/>
  <c r="BM90" i="2"/>
  <c r="BN80" i="2"/>
  <c r="BM81" i="2"/>
  <c r="BO80" i="2"/>
  <c r="BL80" i="2"/>
  <c r="BO81" i="2"/>
  <c r="BN82" i="2"/>
  <c r="BN79" i="2"/>
  <c r="BL81" i="2"/>
  <c r="BN114" i="2"/>
  <c r="BO112" i="2"/>
  <c r="BM113" i="2"/>
  <c r="BO111" i="2"/>
  <c r="BX103" i="2"/>
  <c r="BX111" i="2"/>
  <c r="BX119" i="2"/>
  <c r="BX135" i="2"/>
  <c r="BY127" i="2" l="1"/>
  <c r="BZ127" i="2"/>
  <c r="CB127" i="2"/>
  <c r="CA127" i="2"/>
  <c r="BY135" i="2"/>
  <c r="BZ135" i="2"/>
  <c r="CA135" i="2"/>
  <c r="CB135" i="2"/>
  <c r="BY119" i="2"/>
  <c r="BZ119" i="2"/>
  <c r="CA119" i="2"/>
  <c r="CB119" i="2"/>
  <c r="BY111" i="2"/>
  <c r="BZ111" i="2"/>
  <c r="CA111" i="2"/>
  <c r="CB111" i="2"/>
  <c r="BY103" i="2"/>
  <c r="BZ103" i="2"/>
  <c r="CA103" i="2"/>
  <c r="CB103" i="2"/>
  <c r="BY95" i="2"/>
  <c r="BZ95" i="2"/>
  <c r="CA95" i="2"/>
  <c r="CB95" i="2"/>
  <c r="BY87" i="2"/>
  <c r="BZ87" i="2"/>
  <c r="CA87" i="2"/>
  <c r="CB87" i="2"/>
  <c r="BY79" i="2"/>
  <c r="BZ79" i="2"/>
  <c r="CA79" i="2"/>
  <c r="CB79" i="2"/>
  <c r="CD111" i="2" l="1"/>
  <c r="CL111" i="2" s="1"/>
  <c r="BV111" i="2" s="1"/>
  <c r="BT113" i="2" s="1"/>
  <c r="CC119" i="2"/>
  <c r="CK119" i="2" s="1"/>
  <c r="BU119" i="2" s="1"/>
  <c r="BT120" i="2" s="1"/>
  <c r="CG135" i="2"/>
  <c r="CM136" i="2" s="1"/>
  <c r="BW136" i="2" s="1"/>
  <c r="BU138" i="2" s="1"/>
  <c r="CD135" i="2"/>
  <c r="CL135" i="2" s="1"/>
  <c r="BV135" i="2" s="1"/>
  <c r="BT137" i="2" s="1"/>
  <c r="CC135" i="2"/>
  <c r="CK135" i="2" s="1"/>
  <c r="BU135" i="2" s="1"/>
  <c r="BT136" i="2" s="1"/>
  <c r="CG127" i="2"/>
  <c r="CM128" i="2" s="1"/>
  <c r="BW128" i="2" s="1"/>
  <c r="BU130" i="2" s="1"/>
  <c r="CC127" i="2"/>
  <c r="CK127" i="2" s="1"/>
  <c r="BU127" i="2" s="1"/>
  <c r="CD95" i="2"/>
  <c r="CL95" i="2" s="1"/>
  <c r="BV95" i="2" s="1"/>
  <c r="BT97" i="2" s="1"/>
  <c r="CG87" i="2"/>
  <c r="CM88" i="2" s="1"/>
  <c r="BW88" i="2" s="1"/>
  <c r="BU90" i="2" s="1"/>
  <c r="CH127" i="2"/>
  <c r="CM129" i="2" s="1"/>
  <c r="BW129" i="2" s="1"/>
  <c r="BV130" i="2" s="1"/>
  <c r="CF127" i="2"/>
  <c r="CL128" i="2" s="1"/>
  <c r="BV128" i="2" s="1"/>
  <c r="BU129" i="2" s="1"/>
  <c r="CE127" i="2"/>
  <c r="CM127" i="2" s="1"/>
  <c r="BW127" i="2" s="1"/>
  <c r="BT130" i="2" s="1"/>
  <c r="CD127" i="2"/>
  <c r="CL127" i="2" s="1"/>
  <c r="BV127" i="2" s="1"/>
  <c r="BT129" i="2" s="1"/>
  <c r="CF95" i="2"/>
  <c r="CL96" i="2" s="1"/>
  <c r="BV96" i="2" s="1"/>
  <c r="BU97" i="2" s="1"/>
  <c r="CG119" i="2"/>
  <c r="CM120" i="2" s="1"/>
  <c r="BW120" i="2" s="1"/>
  <c r="BU122" i="2" s="1"/>
  <c r="CF135" i="2"/>
  <c r="CL136" i="2" s="1"/>
  <c r="BV136" i="2" s="1"/>
  <c r="BU137" i="2" s="1"/>
  <c r="CC87" i="2"/>
  <c r="CK87" i="2" s="1"/>
  <c r="BU87" i="2" s="1"/>
  <c r="BT88" i="2" s="1"/>
  <c r="CH95" i="2"/>
  <c r="CM97" i="2" s="1"/>
  <c r="BW97" i="2" s="1"/>
  <c r="BV98" i="2" s="1"/>
  <c r="CC95" i="2"/>
  <c r="CK95" i="2" s="1"/>
  <c r="BU95" i="2" s="1"/>
  <c r="BT96" i="2" s="1"/>
  <c r="CF111" i="2"/>
  <c r="CL112" i="2" s="1"/>
  <c r="BV112" i="2" s="1"/>
  <c r="BU113" i="2" s="1"/>
  <c r="CH119" i="2"/>
  <c r="CM121" i="2" s="1"/>
  <c r="BW121" i="2" s="1"/>
  <c r="BV122" i="2" s="1"/>
  <c r="CH135" i="2"/>
  <c r="CM137" i="2" s="1"/>
  <c r="BW137" i="2" s="1"/>
  <c r="BV138" i="2" s="1"/>
  <c r="CC103" i="2"/>
  <c r="CK103" i="2" s="1"/>
  <c r="BU103" i="2" s="1"/>
  <c r="BT104" i="2" s="1"/>
  <c r="CG103" i="2"/>
  <c r="CM104" i="2" s="1"/>
  <c r="BW104" i="2" s="1"/>
  <c r="BU106" i="2" s="1"/>
  <c r="CE135" i="2"/>
  <c r="CH87" i="2"/>
  <c r="CM89" i="2" s="1"/>
  <c r="BW89" i="2" s="1"/>
  <c r="BV90" i="2" s="1"/>
  <c r="CH103" i="2"/>
  <c r="CM105" i="2" s="1"/>
  <c r="BW105" i="2" s="1"/>
  <c r="BV106" i="2" s="1"/>
  <c r="CD79" i="2"/>
  <c r="CL79" i="2" s="1"/>
  <c r="BV79" i="2" s="1"/>
  <c r="BT81" i="2" s="1"/>
  <c r="CH79" i="2"/>
  <c r="CM81" i="2" s="1"/>
  <c r="BW81" i="2" s="1"/>
  <c r="BV82" i="2" s="1"/>
  <c r="CH111" i="2"/>
  <c r="CM113" i="2" s="1"/>
  <c r="BW113" i="2" s="1"/>
  <c r="BV114" i="2" s="1"/>
  <c r="CC111" i="2"/>
  <c r="CK111" i="2" s="1"/>
  <c r="BU111" i="2" s="1"/>
  <c r="CE119" i="2"/>
  <c r="CM119" i="2" s="1"/>
  <c r="BW119" i="2" s="1"/>
  <c r="BT122" i="2" s="1"/>
  <c r="CD119" i="2"/>
  <c r="CL119" i="2" s="1"/>
  <c r="BV119" i="2" s="1"/>
  <c r="BT121" i="2" s="1"/>
  <c r="CD103" i="2"/>
  <c r="CL103" i="2" s="1"/>
  <c r="BV103" i="2" s="1"/>
  <c r="BT105" i="2" s="1"/>
  <c r="CE103" i="2"/>
  <c r="CM103" i="2" s="1"/>
  <c r="BW103" i="2" s="1"/>
  <c r="BT106" i="2" s="1"/>
  <c r="CD87" i="2"/>
  <c r="CL87" i="2" s="1"/>
  <c r="BV87" i="2" s="1"/>
  <c r="BT89" i="2" s="1"/>
  <c r="CE87" i="2"/>
  <c r="CM87" i="2" s="1"/>
  <c r="BW87" i="2" s="1"/>
  <c r="BT90" i="2" s="1"/>
  <c r="CC79" i="2"/>
  <c r="CK79" i="2" s="1"/>
  <c r="BU79" i="2" s="1"/>
  <c r="CF79" i="2"/>
  <c r="CL80" i="2" s="1"/>
  <c r="BV80" i="2" s="1"/>
  <c r="BU81" i="2" s="1"/>
  <c r="CG79" i="2"/>
  <c r="CM80" i="2" s="1"/>
  <c r="BW80" i="2" s="1"/>
  <c r="BU82" i="2" s="1"/>
  <c r="CE79" i="2"/>
  <c r="CM79" i="2" s="1"/>
  <c r="BW79" i="2" s="1"/>
  <c r="BT82" i="2" s="1"/>
  <c r="CF87" i="2"/>
  <c r="CL88" i="2" s="1"/>
  <c r="BV88" i="2" s="1"/>
  <c r="BU89" i="2" s="1"/>
  <c r="CG95" i="2"/>
  <c r="CM96" i="2" s="1"/>
  <c r="BW96" i="2" s="1"/>
  <c r="BU98" i="2" s="1"/>
  <c r="CE95" i="2"/>
  <c r="CM95" i="2" s="1"/>
  <c r="BW95" i="2" s="1"/>
  <c r="BT98" i="2" s="1"/>
  <c r="CF103" i="2"/>
  <c r="CL104" i="2" s="1"/>
  <c r="BV104" i="2" s="1"/>
  <c r="BU105" i="2" s="1"/>
  <c r="CG111" i="2"/>
  <c r="CM112" i="2" s="1"/>
  <c r="BW112" i="2" s="1"/>
  <c r="BU114" i="2" s="1"/>
  <c r="CE111" i="2"/>
  <c r="CM111" i="2" s="1"/>
  <c r="BW111" i="2" s="1"/>
  <c r="BT114" i="2" s="1"/>
  <c r="CF119" i="2"/>
  <c r="CL120" i="2" s="1"/>
  <c r="BV120" i="2" s="1"/>
  <c r="BU121" i="2" s="1"/>
  <c r="BB136" i="2" l="1"/>
  <c r="CK77" i="2"/>
  <c r="BB137" i="2"/>
  <c r="BB105" i="2"/>
  <c r="BB97" i="2"/>
  <c r="BB90" i="2"/>
  <c r="BB129" i="2"/>
  <c r="BB127" i="2"/>
  <c r="BT128" i="2"/>
  <c r="BB128" i="2" s="1"/>
  <c r="CI127" i="2" a="1"/>
  <c r="CI127" i="2" s="1"/>
  <c r="BB89" i="2"/>
  <c r="BB122" i="2"/>
  <c r="BB130" i="2"/>
  <c r="BB106" i="2"/>
  <c r="BB98" i="2"/>
  <c r="BB114" i="2"/>
  <c r="BB119" i="2"/>
  <c r="CM135" i="2"/>
  <c r="BW135" i="2" s="1"/>
  <c r="CI135" i="2" a="1"/>
  <c r="CI135" i="2" s="1"/>
  <c r="BB81" i="2"/>
  <c r="BB121" i="2"/>
  <c r="BT112" i="2"/>
  <c r="BB112" i="2" s="1"/>
  <c r="BB111" i="2"/>
  <c r="BB113" i="2"/>
  <c r="BB103" i="2"/>
  <c r="BB96" i="2"/>
  <c r="BB95" i="2"/>
  <c r="BB87" i="2"/>
  <c r="BB120" i="2"/>
  <c r="BB104" i="2"/>
  <c r="BB88" i="2"/>
  <c r="BT80" i="2"/>
  <c r="BB80" i="2" s="1"/>
  <c r="BB79" i="2"/>
  <c r="BB82" i="2"/>
  <c r="CI87" i="2" a="1"/>
  <c r="CI87" i="2" s="1"/>
  <c r="CI119" i="2" a="1"/>
  <c r="CI119" i="2" s="1"/>
  <c r="CI103" i="2" a="1"/>
  <c r="CI103" i="2" s="1"/>
  <c r="CI111" i="2" a="1"/>
  <c r="CI111" i="2" s="1"/>
  <c r="CI95" i="2" a="1"/>
  <c r="CI95" i="2" s="1"/>
  <c r="CI79" i="2" a="1"/>
  <c r="CI79" i="2" s="1"/>
  <c r="BA127" i="2" l="1"/>
  <c r="AZ127" i="2" s="1"/>
  <c r="BA129" i="2"/>
  <c r="AZ129" i="2" s="1"/>
  <c r="BA128" i="2"/>
  <c r="BA96" i="2"/>
  <c r="N96" i="2" s="1"/>
  <c r="Z12" i="2" s="1"/>
  <c r="BT138" i="2"/>
  <c r="BB138" i="2" s="1"/>
  <c r="BB135" i="2"/>
  <c r="BA130" i="2"/>
  <c r="BA112" i="2"/>
  <c r="BA114" i="2"/>
  <c r="BA111" i="2"/>
  <c r="BA113" i="2"/>
  <c r="BA98" i="2"/>
  <c r="BA95" i="2"/>
  <c r="BA97" i="2"/>
  <c r="BA119" i="2"/>
  <c r="BA121" i="2"/>
  <c r="BA120" i="2"/>
  <c r="BA122" i="2"/>
  <c r="BA104" i="2"/>
  <c r="BA106" i="2"/>
  <c r="BA103" i="2"/>
  <c r="BA105" i="2"/>
  <c r="BA87" i="2"/>
  <c r="BA89" i="2"/>
  <c r="BA88" i="2"/>
  <c r="BA90" i="2"/>
  <c r="BA79" i="2"/>
  <c r="O79" i="2" s="1"/>
  <c r="G11" i="2" s="1"/>
  <c r="BA81" i="2"/>
  <c r="BA82" i="2"/>
  <c r="BA80" i="2"/>
  <c r="AY128" i="2" l="1"/>
  <c r="N81" i="2"/>
  <c r="D13" i="2" s="1"/>
  <c r="R81" i="2"/>
  <c r="H13" i="2" s="1"/>
  <c r="O81" i="2"/>
  <c r="G13" i="2" s="1"/>
  <c r="O82" i="2"/>
  <c r="G14" i="2" s="1"/>
  <c r="N82" i="2"/>
  <c r="D14" i="2" s="1"/>
  <c r="R82" i="2"/>
  <c r="H14" i="2" s="1"/>
  <c r="O87" i="2"/>
  <c r="R11" i="2" s="1"/>
  <c r="N87" i="2"/>
  <c r="O11" i="2" s="1"/>
  <c r="R87" i="2"/>
  <c r="S11" i="2" s="1"/>
  <c r="AY129" i="2"/>
  <c r="AY130" i="2" s="1"/>
  <c r="AZ128" i="2"/>
  <c r="N127" i="2"/>
  <c r="Z25" i="2" s="1"/>
  <c r="T96" i="2"/>
  <c r="AF12" i="2" s="1"/>
  <c r="O96" i="2"/>
  <c r="AC12" i="2" s="1"/>
  <c r="R96" i="2"/>
  <c r="AD12" i="2" s="1"/>
  <c r="AZ96" i="2"/>
  <c r="S96" i="2"/>
  <c r="AE12" i="2" s="1"/>
  <c r="BA135" i="2"/>
  <c r="BA136" i="2"/>
  <c r="BA138" i="2"/>
  <c r="BA137" i="2"/>
  <c r="O130" i="2"/>
  <c r="AC28" i="2" s="1"/>
  <c r="S130" i="2"/>
  <c r="AE28" i="2" s="1"/>
  <c r="AZ130" i="2"/>
  <c r="N130" i="2"/>
  <c r="Z28" i="2" s="1"/>
  <c r="R130" i="2"/>
  <c r="AD28" i="2" s="1"/>
  <c r="T130" i="2"/>
  <c r="AF28" i="2" s="1"/>
  <c r="O129" i="2"/>
  <c r="AC27" i="2" s="1"/>
  <c r="S129" i="2"/>
  <c r="AE27" i="2" s="1"/>
  <c r="N129" i="2"/>
  <c r="Z27" i="2" s="1"/>
  <c r="R129" i="2"/>
  <c r="AD27" i="2" s="1"/>
  <c r="T129" i="2"/>
  <c r="AF27" i="2" s="1"/>
  <c r="N128" i="2"/>
  <c r="Z26" i="2" s="1"/>
  <c r="R128" i="2"/>
  <c r="AD26" i="2" s="1"/>
  <c r="T128" i="2"/>
  <c r="AF26" i="2" s="1"/>
  <c r="O128" i="2"/>
  <c r="AC26" i="2" s="1"/>
  <c r="S128" i="2"/>
  <c r="AE26" i="2" s="1"/>
  <c r="O127" i="2"/>
  <c r="AC25" i="2" s="1"/>
  <c r="S127" i="2"/>
  <c r="AE25" i="2" s="1"/>
  <c r="R127" i="2"/>
  <c r="AD25" i="2" s="1"/>
  <c r="T127" i="2"/>
  <c r="AF25" i="2" s="1"/>
  <c r="N113" i="2"/>
  <c r="D27" i="2" s="1"/>
  <c r="R113" i="2"/>
  <c r="H27" i="2" s="1"/>
  <c r="T113" i="2"/>
  <c r="J27" i="2" s="1"/>
  <c r="AZ113" i="2"/>
  <c r="O113" i="2"/>
  <c r="G27" i="2" s="1"/>
  <c r="S113" i="2"/>
  <c r="I27" i="2" s="1"/>
  <c r="N114" i="2"/>
  <c r="D28" i="2" s="1"/>
  <c r="R114" i="2"/>
  <c r="H28" i="2" s="1"/>
  <c r="T114" i="2"/>
  <c r="J28" i="2" s="1"/>
  <c r="O114" i="2"/>
  <c r="G28" i="2" s="1"/>
  <c r="S114" i="2"/>
  <c r="I28" i="2" s="1"/>
  <c r="AZ114" i="2"/>
  <c r="AZ111" i="2"/>
  <c r="N111" i="2"/>
  <c r="D25" i="2" s="1"/>
  <c r="R111" i="2"/>
  <c r="H25" i="2" s="1"/>
  <c r="T111" i="2"/>
  <c r="J25" i="2" s="1"/>
  <c r="O111" i="2"/>
  <c r="G25" i="2" s="1"/>
  <c r="S111" i="2"/>
  <c r="I25" i="2" s="1"/>
  <c r="O112" i="2"/>
  <c r="G26" i="2" s="1"/>
  <c r="S112" i="2"/>
  <c r="I26" i="2" s="1"/>
  <c r="AY112" i="2"/>
  <c r="M112" i="2" s="1"/>
  <c r="N112" i="2"/>
  <c r="D26" i="2" s="1"/>
  <c r="R112" i="2"/>
  <c r="H26" i="2" s="1"/>
  <c r="T112" i="2"/>
  <c r="J26" i="2" s="1"/>
  <c r="AZ112" i="2"/>
  <c r="O95" i="2"/>
  <c r="AC11" i="2" s="1"/>
  <c r="S95" i="2"/>
  <c r="AE11" i="2" s="1"/>
  <c r="AZ95" i="2"/>
  <c r="N95" i="2"/>
  <c r="Z11" i="2" s="1"/>
  <c r="R95" i="2"/>
  <c r="AD11" i="2" s="1"/>
  <c r="T95" i="2"/>
  <c r="AF11" i="2" s="1"/>
  <c r="O97" i="2"/>
  <c r="AC13" i="2" s="1"/>
  <c r="S97" i="2"/>
  <c r="AE13" i="2" s="1"/>
  <c r="N97" i="2"/>
  <c r="Z13" i="2" s="1"/>
  <c r="R97" i="2"/>
  <c r="AD13" i="2" s="1"/>
  <c r="T97" i="2"/>
  <c r="AF13" i="2" s="1"/>
  <c r="AZ97" i="2"/>
  <c r="O98" i="2"/>
  <c r="AC14" i="2" s="1"/>
  <c r="S98" i="2"/>
  <c r="AE14" i="2" s="1"/>
  <c r="AZ98" i="2"/>
  <c r="N98" i="2"/>
  <c r="Z14" i="2" s="1"/>
  <c r="R98" i="2"/>
  <c r="AD14" i="2" s="1"/>
  <c r="T98" i="2"/>
  <c r="AF14" i="2" s="1"/>
  <c r="AY96" i="2"/>
  <c r="M96" i="2" s="1"/>
  <c r="N122" i="2"/>
  <c r="O28" i="2" s="1"/>
  <c r="R122" i="2"/>
  <c r="S28" i="2" s="1"/>
  <c r="T122" i="2"/>
  <c r="U28" i="2" s="1"/>
  <c r="AZ122" i="2"/>
  <c r="O122" i="2"/>
  <c r="R28" i="2" s="1"/>
  <c r="S122" i="2"/>
  <c r="T28" i="2" s="1"/>
  <c r="O121" i="2"/>
  <c r="R27" i="2" s="1"/>
  <c r="S121" i="2"/>
  <c r="T27" i="2" s="1"/>
  <c r="N121" i="2"/>
  <c r="O27" i="2" s="1"/>
  <c r="R121" i="2"/>
  <c r="S27" i="2" s="1"/>
  <c r="T121" i="2"/>
  <c r="U27" i="2" s="1"/>
  <c r="AZ121" i="2"/>
  <c r="N120" i="2"/>
  <c r="O26" i="2" s="1"/>
  <c r="R120" i="2"/>
  <c r="S26" i="2" s="1"/>
  <c r="T120" i="2"/>
  <c r="U26" i="2" s="1"/>
  <c r="AZ120" i="2"/>
  <c r="O120" i="2"/>
  <c r="R26" i="2" s="1"/>
  <c r="S120" i="2"/>
  <c r="T26" i="2" s="1"/>
  <c r="AY120" i="2"/>
  <c r="M120" i="2" s="1"/>
  <c r="O119" i="2"/>
  <c r="R25" i="2" s="1"/>
  <c r="S119" i="2"/>
  <c r="T25" i="2" s="1"/>
  <c r="AZ119" i="2"/>
  <c r="N119" i="2"/>
  <c r="O25" i="2" s="1"/>
  <c r="R119" i="2"/>
  <c r="S25" i="2" s="1"/>
  <c r="T119" i="2"/>
  <c r="U25" i="2" s="1"/>
  <c r="O103" i="2"/>
  <c r="AN11" i="2" s="1"/>
  <c r="S103" i="2"/>
  <c r="AP11" i="2" s="1"/>
  <c r="AZ103" i="2"/>
  <c r="R103" i="2"/>
  <c r="AO11" i="2" s="1"/>
  <c r="N103" i="2"/>
  <c r="AK11" i="2" s="1"/>
  <c r="T103" i="2"/>
  <c r="AQ11" i="2" s="1"/>
  <c r="O105" i="2"/>
  <c r="AN13" i="2" s="1"/>
  <c r="S105" i="2"/>
  <c r="AP13" i="2" s="1"/>
  <c r="N105" i="2"/>
  <c r="AK13" i="2" s="1"/>
  <c r="T105" i="2"/>
  <c r="AQ13" i="2" s="1"/>
  <c r="R105" i="2"/>
  <c r="AO13" i="2" s="1"/>
  <c r="AZ105" i="2"/>
  <c r="N106" i="2"/>
  <c r="AK14" i="2" s="1"/>
  <c r="R106" i="2"/>
  <c r="AO14" i="2" s="1"/>
  <c r="T106" i="2"/>
  <c r="AQ14" i="2" s="1"/>
  <c r="AZ106" i="2"/>
  <c r="O106" i="2"/>
  <c r="AN14" i="2" s="1"/>
  <c r="S106" i="2"/>
  <c r="AP14" i="2" s="1"/>
  <c r="N104" i="2"/>
  <c r="AK12" i="2" s="1"/>
  <c r="R104" i="2"/>
  <c r="AO12" i="2" s="1"/>
  <c r="T104" i="2"/>
  <c r="AQ12" i="2" s="1"/>
  <c r="AZ104" i="2"/>
  <c r="O104" i="2"/>
  <c r="AN12" i="2" s="1"/>
  <c r="S104" i="2"/>
  <c r="AP12" i="2" s="1"/>
  <c r="AY104" i="2"/>
  <c r="M104" i="2" s="1"/>
  <c r="AE84" i="2" s="1"/>
  <c r="N88" i="2"/>
  <c r="O12" i="2" s="1"/>
  <c r="R88" i="2"/>
  <c r="S12" i="2" s="1"/>
  <c r="T88" i="2"/>
  <c r="U12" i="2" s="1"/>
  <c r="AZ88" i="2"/>
  <c r="O88" i="2"/>
  <c r="R12" i="2" s="1"/>
  <c r="AY88" i="2"/>
  <c r="M88" i="2" s="1"/>
  <c r="S88" i="2"/>
  <c r="T12" i="2" s="1"/>
  <c r="N90" i="2"/>
  <c r="O14" i="2" s="1"/>
  <c r="R90" i="2"/>
  <c r="S14" i="2" s="1"/>
  <c r="T90" i="2"/>
  <c r="U14" i="2" s="1"/>
  <c r="AZ90" i="2"/>
  <c r="O90" i="2"/>
  <c r="R14" i="2" s="1"/>
  <c r="S90" i="2"/>
  <c r="T14" i="2" s="1"/>
  <c r="O89" i="2"/>
  <c r="R13" i="2" s="1"/>
  <c r="S89" i="2"/>
  <c r="T13" i="2" s="1"/>
  <c r="N89" i="2"/>
  <c r="O13" i="2" s="1"/>
  <c r="R89" i="2"/>
  <c r="S13" i="2" s="1"/>
  <c r="AZ89" i="2"/>
  <c r="T89" i="2"/>
  <c r="U13" i="2" s="1"/>
  <c r="S87" i="2"/>
  <c r="T11" i="2" s="1"/>
  <c r="AZ87" i="2"/>
  <c r="T87" i="2"/>
  <c r="U11" i="2" s="1"/>
  <c r="S82" i="2"/>
  <c r="I14" i="2" s="1"/>
  <c r="T82" i="2"/>
  <c r="J14" i="2" s="1"/>
  <c r="AZ82" i="2"/>
  <c r="O80" i="2"/>
  <c r="G12" i="2" s="1"/>
  <c r="S80" i="2"/>
  <c r="I12" i="2" s="1"/>
  <c r="AY80" i="2"/>
  <c r="M80" i="2" s="1"/>
  <c r="N80" i="2"/>
  <c r="D12" i="2" s="1"/>
  <c r="T80" i="2"/>
  <c r="J12" i="2" s="1"/>
  <c r="R80" i="2"/>
  <c r="H12" i="2" s="1"/>
  <c r="AZ80" i="2"/>
  <c r="T81" i="2"/>
  <c r="J13" i="2" s="1"/>
  <c r="AZ81" i="2"/>
  <c r="S81" i="2"/>
  <c r="I13" i="2" s="1"/>
  <c r="N79" i="2"/>
  <c r="D11" i="2" s="1"/>
  <c r="R79" i="2"/>
  <c r="H11" i="2" s="1"/>
  <c r="T79" i="2"/>
  <c r="J11" i="2" s="1"/>
  <c r="S79" i="2"/>
  <c r="I11" i="2" s="1"/>
  <c r="AZ79" i="2"/>
  <c r="M26" i="2" l="1"/>
  <c r="AE90" i="2"/>
  <c r="D57" i="2" s="1"/>
  <c r="CP74" i="2" s="1"/>
  <c r="B26" i="2"/>
  <c r="AE86" i="2"/>
  <c r="X12" i="2"/>
  <c r="AE80" i="2"/>
  <c r="M12" i="2"/>
  <c r="AE82" i="2"/>
  <c r="D49" i="2" s="1"/>
  <c r="CP66" i="2" s="1"/>
  <c r="B12" i="2"/>
  <c r="AE78" i="2"/>
  <c r="D33" i="2" s="1"/>
  <c r="CP50" i="2" s="1"/>
  <c r="D53" i="2"/>
  <c r="CP70" i="2" s="1"/>
  <c r="AI12" i="2"/>
  <c r="AY89" i="2"/>
  <c r="M89" i="2" s="1"/>
  <c r="AE79" i="2" s="1"/>
  <c r="AY81" i="2"/>
  <c r="AY82" i="2" s="1"/>
  <c r="M82" i="2" s="1"/>
  <c r="B14" i="2" s="1"/>
  <c r="M128" i="2"/>
  <c r="AE88" i="2" s="1"/>
  <c r="N137" i="2"/>
  <c r="AK27" i="2" s="1"/>
  <c r="R137" i="2"/>
  <c r="AO27" i="2" s="1"/>
  <c r="T137" i="2"/>
  <c r="AQ27" i="2" s="1"/>
  <c r="O137" i="2"/>
  <c r="AN27" i="2" s="1"/>
  <c r="S137" i="2"/>
  <c r="AP27" i="2" s="1"/>
  <c r="AZ137" i="2"/>
  <c r="N136" i="2"/>
  <c r="AK26" i="2" s="1"/>
  <c r="R136" i="2"/>
  <c r="AO26" i="2" s="1"/>
  <c r="T136" i="2"/>
  <c r="AQ26" i="2" s="1"/>
  <c r="AZ136" i="2"/>
  <c r="O136" i="2"/>
  <c r="AN26" i="2" s="1"/>
  <c r="S136" i="2"/>
  <c r="AP26" i="2" s="1"/>
  <c r="AY136" i="2"/>
  <c r="M136" i="2" s="1"/>
  <c r="N138" i="2"/>
  <c r="AK28" i="2" s="1"/>
  <c r="R138" i="2"/>
  <c r="AO28" i="2" s="1"/>
  <c r="T138" i="2"/>
  <c r="AQ28" i="2" s="1"/>
  <c r="O138" i="2"/>
  <c r="AN28" i="2" s="1"/>
  <c r="S138" i="2"/>
  <c r="AP28" i="2" s="1"/>
  <c r="AZ138" i="2"/>
  <c r="O135" i="2"/>
  <c r="AN25" i="2" s="1"/>
  <c r="S135" i="2"/>
  <c r="AP25" i="2" s="1"/>
  <c r="AZ135" i="2"/>
  <c r="N135" i="2"/>
  <c r="AK25" i="2" s="1"/>
  <c r="R135" i="2"/>
  <c r="AO25" i="2" s="1"/>
  <c r="T135" i="2"/>
  <c r="AQ25" i="2" s="1"/>
  <c r="AY121" i="2"/>
  <c r="AY113" i="2"/>
  <c r="AY105" i="2"/>
  <c r="AY97" i="2"/>
  <c r="AI26" i="2" l="1"/>
  <c r="AE92" i="2"/>
  <c r="D61" i="2" s="1"/>
  <c r="CP78" i="2" s="1"/>
  <c r="D41" i="2"/>
  <c r="CP58" i="2" s="1"/>
  <c r="D37" i="2"/>
  <c r="CP54" i="2" s="1"/>
  <c r="AE96" i="2"/>
  <c r="N91" i="2"/>
  <c r="AY90" i="2"/>
  <c r="M90" i="2" s="1"/>
  <c r="M14" i="2" s="1"/>
  <c r="D34" i="2"/>
  <c r="CP51" i="2" s="1"/>
  <c r="M13" i="2"/>
  <c r="D45" i="2"/>
  <c r="CP62" i="2" s="1"/>
  <c r="X26" i="2"/>
  <c r="M81" i="2"/>
  <c r="AE83" i="2" s="1"/>
  <c r="AE98" i="2" s="1"/>
  <c r="M130" i="2"/>
  <c r="X28" i="2" s="1"/>
  <c r="M129" i="2"/>
  <c r="AE93" i="2" s="1"/>
  <c r="AY137" i="2"/>
  <c r="M121" i="2"/>
  <c r="AE87" i="2" s="1"/>
  <c r="AE100" i="2" s="1"/>
  <c r="AY122" i="2"/>
  <c r="M122" i="2" s="1"/>
  <c r="M28" i="2" s="1"/>
  <c r="M113" i="2"/>
  <c r="AE91" i="2" s="1"/>
  <c r="AE102" i="2" s="1"/>
  <c r="AY114" i="2"/>
  <c r="M114" i="2" s="1"/>
  <c r="B28" i="2" s="1"/>
  <c r="M105" i="2"/>
  <c r="AE81" i="2" s="1"/>
  <c r="AE97" i="2" s="1"/>
  <c r="AY106" i="2"/>
  <c r="M106" i="2" s="1"/>
  <c r="AI14" i="2" s="1"/>
  <c r="M97" i="2"/>
  <c r="AE85" i="2" s="1"/>
  <c r="AE99" i="2" s="1"/>
  <c r="AY98" i="2"/>
  <c r="M98" i="2" s="1"/>
  <c r="X14" i="2" s="1"/>
  <c r="AE103" i="2" l="1"/>
  <c r="AE109" i="2" s="1"/>
  <c r="AE114" i="2" s="1"/>
  <c r="AE106" i="2"/>
  <c r="AE113" i="2" s="1"/>
  <c r="O34" i="2"/>
  <c r="CP80" i="2" s="1"/>
  <c r="AE107" i="2"/>
  <c r="AE108" i="2"/>
  <c r="D54" i="2"/>
  <c r="CP71" i="2" s="1"/>
  <c r="X13" i="2"/>
  <c r="D58" i="2"/>
  <c r="CP75" i="2" s="1"/>
  <c r="B27" i="2"/>
  <c r="D62" i="2"/>
  <c r="CP79" i="2" s="1"/>
  <c r="X27" i="2"/>
  <c r="D38" i="2"/>
  <c r="CP55" i="2" s="1"/>
  <c r="AI13" i="2"/>
  <c r="D42" i="2"/>
  <c r="CP59" i="2" s="1"/>
  <c r="M27" i="2"/>
  <c r="N83" i="2"/>
  <c r="B13" i="2"/>
  <c r="D50" i="2"/>
  <c r="CP67" i="2" s="1"/>
  <c r="M137" i="2"/>
  <c r="AE89" i="2" s="1"/>
  <c r="AE101" i="2" s="1"/>
  <c r="AY138" i="2"/>
  <c r="M138" i="2" s="1"/>
  <c r="AI28" i="2" s="1"/>
  <c r="N131" i="2"/>
  <c r="N123" i="2"/>
  <c r="N115" i="2"/>
  <c r="N107" i="2"/>
  <c r="N99" i="2"/>
  <c r="O52" i="2"/>
  <c r="CP85" i="2" s="1"/>
  <c r="O60" i="2" l="1"/>
  <c r="CP87" i="2" s="1"/>
  <c r="O42" i="2"/>
  <c r="CP82" i="2" s="1"/>
  <c r="O58" i="2"/>
  <c r="CP86" i="2" s="1"/>
  <c r="Z38" i="2"/>
  <c r="CP88" i="2" s="1"/>
  <c r="D46" i="2"/>
  <c r="CP63" i="2" s="1"/>
  <c r="AI27" i="2"/>
  <c r="O50" i="2"/>
  <c r="CP84" i="2" s="1"/>
  <c r="N139" i="2"/>
  <c r="AK46" i="2" l="1"/>
  <c r="CP92" i="2" s="1"/>
  <c r="O44" i="2"/>
  <c r="CP83" i="2" s="1"/>
  <c r="Z56" i="2"/>
  <c r="CP91" i="2" s="1"/>
  <c r="O36" i="2"/>
  <c r="CP81" i="2" s="1"/>
  <c r="AO114" i="2"/>
  <c r="AK60" i="2" l="1"/>
  <c r="CP95" i="2" s="1"/>
  <c r="AO120" i="2"/>
  <c r="Z40" i="2"/>
  <c r="CP89" i="2" s="1"/>
  <c r="AO113" i="2"/>
  <c r="Z54" i="2"/>
  <c r="CP90" i="2" s="1"/>
  <c r="AE116" i="2"/>
  <c r="G65" i="2" s="1"/>
  <c r="CP96" i="2" s="1"/>
  <c r="AO116" i="2" l="1"/>
  <c r="P65" i="2" s="1"/>
  <c r="CP97" i="2" s="1"/>
  <c r="AK48" i="2"/>
  <c r="CP93" i="2" s="1"/>
  <c r="AO118" i="2"/>
  <c r="Z65" i="2" s="1"/>
  <c r="CP98" i="2" s="1"/>
  <c r="AK58" i="2"/>
  <c r="CP94" i="2" s="1"/>
</calcChain>
</file>

<file path=xl/sharedStrings.xml><?xml version="1.0" encoding="utf-8"?>
<sst xmlns="http://schemas.openxmlformats.org/spreadsheetml/2006/main" count="855" uniqueCount="246">
  <si>
    <t>Pts</t>
  </si>
  <si>
    <t>GF</t>
  </si>
  <si>
    <t>GA</t>
  </si>
  <si>
    <t>GD</t>
  </si>
  <si>
    <t>Ag1</t>
  </si>
  <si>
    <t>Ag2</t>
  </si>
  <si>
    <t>Ag3</t>
  </si>
  <si>
    <t>Ag4</t>
  </si>
  <si>
    <t>T12</t>
  </si>
  <si>
    <t>Rk1</t>
  </si>
  <si>
    <t>Rk2</t>
  </si>
  <si>
    <t>Rk3</t>
  </si>
  <si>
    <t>Rk4</t>
  </si>
  <si>
    <t>Rank</t>
  </si>
  <si>
    <t>Team</t>
  </si>
  <si>
    <t>x</t>
  </si>
  <si>
    <t>T123</t>
  </si>
  <si>
    <t>T124</t>
  </si>
  <si>
    <t>T134</t>
  </si>
  <si>
    <t>T234</t>
  </si>
  <si>
    <t>T1234</t>
  </si>
  <si>
    <t>T13</t>
  </si>
  <si>
    <t>T14</t>
  </si>
  <si>
    <t>T23</t>
  </si>
  <si>
    <t>T24</t>
  </si>
  <si>
    <t>T34</t>
  </si>
  <si>
    <t>NoT</t>
  </si>
  <si>
    <t>Sp1</t>
  </si>
  <si>
    <t>Sp2</t>
  </si>
  <si>
    <t>Sp3</t>
  </si>
  <si>
    <t>Sp4</t>
  </si>
  <si>
    <t>Vainqueur</t>
  </si>
  <si>
    <t>Finale</t>
  </si>
  <si>
    <t>Demi-finales</t>
  </si>
  <si>
    <t>Quarts de finale</t>
  </si>
  <si>
    <t>Groupe A</t>
  </si>
  <si>
    <t>Groupe B</t>
  </si>
  <si>
    <t>Groupe C</t>
  </si>
  <si>
    <t>Groupe D</t>
  </si>
  <si>
    <t>BP</t>
  </si>
  <si>
    <t>BC</t>
  </si>
  <si>
    <t>Groupe E</t>
  </si>
  <si>
    <t>Groupe H</t>
  </si>
  <si>
    <t>Groupe G</t>
  </si>
  <si>
    <t>Groupe F</t>
  </si>
  <si>
    <t>Huitièmes de finale</t>
  </si>
  <si>
    <t>Finaliste</t>
  </si>
  <si>
    <t>Troisième</t>
  </si>
  <si>
    <t>Quatrième</t>
  </si>
  <si>
    <t>Petite Finale</t>
  </si>
  <si>
    <t>AJ</t>
  </si>
  <si>
    <t>AK</t>
  </si>
  <si>
    <t>AL</t>
  </si>
  <si>
    <t>AM</t>
  </si>
  <si>
    <t>AN</t>
  </si>
  <si>
    <t>AO</t>
  </si>
  <si>
    <t>AP</t>
  </si>
  <si>
    <t>AQ</t>
  </si>
  <si>
    <t>AR</t>
  </si>
  <si>
    <t>AS</t>
  </si>
  <si>
    <t>AT</t>
  </si>
  <si>
    <t>AU</t>
  </si>
  <si>
    <t>AV</t>
  </si>
  <si>
    <t>AW</t>
  </si>
  <si>
    <t>AX</t>
  </si>
  <si>
    <t>AY</t>
  </si>
  <si>
    <t>AZ</t>
  </si>
  <si>
    <t>BA</t>
  </si>
  <si>
    <t>BB</t>
  </si>
  <si>
    <t>BD</t>
  </si>
  <si>
    <t>BE</t>
  </si>
  <si>
    <t>BF</t>
  </si>
  <si>
    <t>BG</t>
  </si>
  <si>
    <t>BH</t>
  </si>
  <si>
    <t>BI</t>
  </si>
  <si>
    <t>BJ</t>
  </si>
  <si>
    <t>BK</t>
  </si>
  <si>
    <t>BL</t>
  </si>
  <si>
    <t>BM</t>
  </si>
  <si>
    <t>BN</t>
  </si>
  <si>
    <t>BO</t>
  </si>
  <si>
    <t>sRk3</t>
  </si>
  <si>
    <t>sRk2</t>
  </si>
  <si>
    <t>sRk1</t>
  </si>
  <si>
    <t>sRk4</t>
  </si>
  <si>
    <t>Pen</t>
  </si>
  <si>
    <t>La revanche de 1966 ! Pas besoin de vidéo : Tout s'équilre un jour :-)</t>
  </si>
  <si>
    <t>YEAH, mes ancêtres sont en finale !</t>
  </si>
  <si>
    <t>Soyez le meilleur aux pronostics avec Office 365</t>
  </si>
  <si>
    <t>Brésil</t>
  </si>
  <si>
    <t>Espagne</t>
  </si>
  <si>
    <t>Colombie</t>
  </si>
  <si>
    <t>Uruguay</t>
  </si>
  <si>
    <t>Suisse</t>
  </si>
  <si>
    <t>Argentine</t>
  </si>
  <si>
    <t>Allemagne</t>
  </si>
  <si>
    <t>Belgique</t>
  </si>
  <si>
    <t>Italie</t>
  </si>
  <si>
    <t>Chili</t>
  </si>
  <si>
    <t>Cameroun</t>
  </si>
  <si>
    <t>Equateur</t>
  </si>
  <si>
    <t>Côte d'Ivoire</t>
  </si>
  <si>
    <t>Nigéria</t>
  </si>
  <si>
    <t>Ghana</t>
  </si>
  <si>
    <t>Algérie</t>
  </si>
  <si>
    <t>Mexique</t>
  </si>
  <si>
    <t>Australie</t>
  </si>
  <si>
    <t>Japon</t>
  </si>
  <si>
    <t>Costa Rica</t>
  </si>
  <si>
    <t>Honduras</t>
  </si>
  <si>
    <t>Iran</t>
  </si>
  <si>
    <t>Etats-Unis</t>
  </si>
  <si>
    <t>Corée du Sud</t>
  </si>
  <si>
    <t>Croatie</t>
  </si>
  <si>
    <t>Pays-Bas</t>
  </si>
  <si>
    <t>Grèce</t>
  </si>
  <si>
    <t>Angleterre</t>
  </si>
  <si>
    <t>France</t>
  </si>
  <si>
    <t>Portugal</t>
  </si>
  <si>
    <t>Russie</t>
  </si>
  <si>
    <t>Que pensez-vous du Tableau de la Coupe du Monde ?</t>
  </si>
  <si>
    <t>Votre avis nous intéresse pour améliorer le Tableau et qu'il soit fin prêt en juin 2014.
Merci !</t>
  </si>
  <si>
    <t>Cliquez ici</t>
  </si>
  <si>
    <t>Bosnie</t>
  </si>
  <si>
    <t>Classement</t>
  </si>
  <si>
    <t>Equipe</t>
  </si>
  <si>
    <t>Diff</t>
  </si>
  <si>
    <t>Class</t>
  </si>
  <si>
    <t>Gardiens</t>
  </si>
  <si>
    <t>Défenseurs</t>
  </si>
  <si>
    <t>Milieux</t>
  </si>
  <si>
    <t>Attaquants</t>
  </si>
  <si>
    <t>La liste de 23</t>
  </si>
  <si>
    <t>LLORIS Hugo</t>
  </si>
  <si>
    <t>MANDANDA Steve</t>
  </si>
  <si>
    <t>RUFFIER Stéphane</t>
  </si>
  <si>
    <t>LANDREAU Mickaël</t>
  </si>
  <si>
    <t>CLICHY Gaël</t>
  </si>
  <si>
    <t>EVRA Patrice</t>
  </si>
  <si>
    <t>VARANE Raphaël</t>
  </si>
  <si>
    <t>DEBUCHY Matthieu</t>
  </si>
  <si>
    <t>ABIDAL Eric</t>
  </si>
  <si>
    <t>MATUIDI Blaise</t>
  </si>
  <si>
    <t>CABAYE Yohan</t>
  </si>
  <si>
    <t>VALBUENA Matthieu</t>
  </si>
  <si>
    <t>GIROUD Olivier</t>
  </si>
  <si>
    <t>BENZEMA Karim</t>
  </si>
  <si>
    <t>REMY Loïc</t>
  </si>
  <si>
    <t>THAUVIN Florian</t>
  </si>
  <si>
    <t>LACAZETTE Alexandre</t>
  </si>
  <si>
    <t>RIBERY Franck</t>
  </si>
  <si>
    <t>POGBA Paul</t>
  </si>
  <si>
    <t>PAYET Dimitri</t>
  </si>
  <si>
    <t>GRENIER Clément</t>
  </si>
  <si>
    <t>KOSCIELNY Laurent</t>
  </si>
  <si>
    <t>DIGNE Lucas</t>
  </si>
  <si>
    <t>MANGALA Eliaquim</t>
  </si>
  <si>
    <t>SAGNA Bacary</t>
  </si>
  <si>
    <t>SAKHO Mamadou</t>
  </si>
  <si>
    <t>GUILAVOGUI Josuha</t>
  </si>
  <si>
    <t>SISSOKO Moussa</t>
  </si>
  <si>
    <t>GRIEZMANN Antoine</t>
  </si>
  <si>
    <t>MAVUBA Rio</t>
  </si>
  <si>
    <t>CISSE Djibril</t>
  </si>
  <si>
    <t>TOULALAN Jérémy</t>
  </si>
  <si>
    <t>DIARRA Alou</t>
  </si>
  <si>
    <t>DIARRA Lassana</t>
  </si>
  <si>
    <t>GOURCUFF Yoann</t>
  </si>
  <si>
    <t>NASRI Samir</t>
  </si>
  <si>
    <t>GIGNAC André-Pierre</t>
  </si>
  <si>
    <t>CAPOUE Etienne</t>
  </si>
  <si>
    <t>RAMI Adil</t>
  </si>
  <si>
    <t>MEXES Philippe</t>
  </si>
  <si>
    <t>RABIOT Adrien</t>
  </si>
  <si>
    <t>GOMIS Bafétimbi</t>
  </si>
  <si>
    <t>Tottenham</t>
  </si>
  <si>
    <t>Marseille</t>
  </si>
  <si>
    <t>St Etienne</t>
  </si>
  <si>
    <t>Bastia</t>
  </si>
  <si>
    <t>Manchester U</t>
  </si>
  <si>
    <t>R. Madrid</t>
  </si>
  <si>
    <t>Liverpool</t>
  </si>
  <si>
    <t>Newcastle</t>
  </si>
  <si>
    <t>Arsenal</t>
  </si>
  <si>
    <t>Monaco</t>
  </si>
  <si>
    <t>Paris</t>
  </si>
  <si>
    <t>Porto</t>
  </si>
  <si>
    <t>Milan AC</t>
  </si>
  <si>
    <t>Manchester C</t>
  </si>
  <si>
    <t>Lyon</t>
  </si>
  <si>
    <t>Juventus Turin</t>
  </si>
  <si>
    <t>Lille</t>
  </si>
  <si>
    <t>Real Sociedad</t>
  </si>
  <si>
    <t>Bayern Munich</t>
  </si>
  <si>
    <t>MARTIN Marvin</t>
  </si>
  <si>
    <t>MENEZ Jérémy</t>
  </si>
  <si>
    <t>BEN ARFA Hatem</t>
  </si>
  <si>
    <t>Bordeaux</t>
  </si>
  <si>
    <t>ALESSANDRINI Romain</t>
  </si>
  <si>
    <t>Rennes</t>
  </si>
  <si>
    <t>YANGA-MBIWA Mapou</t>
  </si>
  <si>
    <t>CABELLA Rémy</t>
  </si>
  <si>
    <t>Montpellier</t>
  </si>
  <si>
    <t>REVEILLERE Anthony</t>
  </si>
  <si>
    <t>CARASSO Cédric</t>
  </si>
  <si>
    <t>KABOUL Younès</t>
  </si>
  <si>
    <t>M'VILA Yann</t>
  </si>
  <si>
    <t>DIABY Abou</t>
  </si>
  <si>
    <t>GONALONS Maxime</t>
  </si>
  <si>
    <t>GAMEIRO Kévin</t>
  </si>
  <si>
    <t>ANELKA Nicolas</t>
  </si>
  <si>
    <t>West Bromwich</t>
  </si>
  <si>
    <t>Rubin Kazan</t>
  </si>
  <si>
    <t>Naples</t>
  </si>
  <si>
    <t>Loko Moscou</t>
  </si>
  <si>
    <t>West Ham</t>
  </si>
  <si>
    <t>FC Séville</t>
  </si>
  <si>
    <t>Autres</t>
  </si>
  <si>
    <t>NOM Prénom</t>
  </si>
  <si>
    <t>Club</t>
  </si>
  <si>
    <t>Demis finale</t>
  </si>
  <si>
    <t>1er Gr. A</t>
  </si>
  <si>
    <t>2ème Gr. B</t>
  </si>
  <si>
    <t>1er Gr. C</t>
  </si>
  <si>
    <t>2ème Gr. D</t>
  </si>
  <si>
    <t>1er Gr. B</t>
  </si>
  <si>
    <t>2ème Gr. A</t>
  </si>
  <si>
    <t>1er Gr. D</t>
  </si>
  <si>
    <t>2ème Gr. C</t>
  </si>
  <si>
    <t>1er Gr. E</t>
  </si>
  <si>
    <t>2ème Gr. F</t>
  </si>
  <si>
    <t>1er Gr. G</t>
  </si>
  <si>
    <t>2ème Gr. H</t>
  </si>
  <si>
    <t>1er Gr. F</t>
  </si>
  <si>
    <t>2ème Gr. E</t>
  </si>
  <si>
    <t>1er Gr. H</t>
  </si>
  <si>
    <t>2ème Gr. G</t>
  </si>
  <si>
    <t>TAB</t>
  </si>
  <si>
    <t>Petite finale</t>
  </si>
  <si>
    <t>1er</t>
  </si>
  <si>
    <t>2ème</t>
  </si>
  <si>
    <t>3ème</t>
  </si>
  <si>
    <t>GOUFFRAN Yoann</t>
  </si>
  <si>
    <t>Pour sélectionner un joueur, saisir un "X" dans la colonne à droite du nom du joueur.</t>
  </si>
  <si>
    <t>Mettre le nom ici</t>
  </si>
  <si>
    <t>Meilleur buteur de la compétition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</si>
</sst>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d/m;@"/>
  </numFmts>
  <fonts count="29" x14ac:knownFonts="1">
    <font>
      <sz val="10"/>
      <name val="Arial"/>
    </font>
    <font>
      <u/>
      <sz val="10"/>
      <color indexed="12"/>
      <name val="Arial"/>
      <family val="2"/>
    </font>
    <font>
      <sz val="8"/>
      <name val="Arial"/>
      <family val="2"/>
    </font>
    <font>
      <b/>
      <sz val="8"/>
      <color indexed="9"/>
      <name val="Arial"/>
      <family val="2"/>
    </font>
    <font>
      <sz val="12"/>
      <name val="Arial"/>
      <family val="2"/>
    </font>
    <font>
      <sz val="8"/>
      <color indexed="13"/>
      <name val="Arial"/>
      <family val="2"/>
    </font>
    <font>
      <b/>
      <sz val="8"/>
      <name val="Arial"/>
      <family val="2"/>
    </font>
    <font>
      <b/>
      <sz val="10"/>
      <name val="Arial"/>
      <family val="2"/>
    </font>
    <font>
      <b/>
      <sz val="12"/>
      <name val="Arial"/>
      <family val="2"/>
    </font>
    <font>
      <b/>
      <sz val="14"/>
      <name val="Arial"/>
      <family val="2"/>
    </font>
    <font>
      <u/>
      <sz val="11"/>
      <color indexed="12"/>
      <name val="Arial"/>
      <family val="2"/>
    </font>
    <font>
      <sz val="8"/>
      <color theme="0"/>
      <name val="Arial"/>
      <family val="2"/>
    </font>
    <font>
      <b/>
      <sz val="8"/>
      <color theme="0"/>
      <name val="Arial"/>
      <family val="2"/>
    </font>
    <font>
      <u/>
      <sz val="11"/>
      <color theme="0"/>
      <name val="Arial"/>
      <family val="2"/>
    </font>
    <font>
      <b/>
      <sz val="11"/>
      <name val="Arial"/>
      <family val="2"/>
    </font>
    <font>
      <b/>
      <sz val="9"/>
      <name val="Arial"/>
      <family val="2"/>
    </font>
    <font>
      <b/>
      <sz val="9"/>
      <name val="Calibri"/>
      <family val="2"/>
    </font>
    <font>
      <sz val="8"/>
      <color rgb="FFFF0000"/>
      <name val="Arial"/>
      <family val="2"/>
    </font>
    <font>
      <b/>
      <sz val="18"/>
      <name val="Arial"/>
      <family val="2"/>
    </font>
    <font>
      <sz val="10"/>
      <name val="Arial"/>
      <family val="2"/>
    </font>
    <font>
      <b/>
      <sz val="16"/>
      <name val="Arial"/>
      <family val="2"/>
    </font>
    <font>
      <sz val="14"/>
      <name val="Arial"/>
      <family val="2"/>
    </font>
    <font>
      <u/>
      <sz val="22"/>
      <color indexed="12"/>
      <name val="Arial"/>
      <family val="2"/>
    </font>
    <font>
      <b/>
      <sz val="16"/>
      <color theme="6" tint="-0.499984740745262"/>
      <name val="Arial"/>
      <family val="2"/>
    </font>
    <font>
      <b/>
      <sz val="10"/>
      <color theme="6" tint="-0.499984740745262"/>
      <name val="Arial"/>
      <family val="2"/>
    </font>
    <font>
      <b/>
      <sz val="10"/>
      <color theme="0"/>
      <name val="Arial"/>
      <family val="2"/>
    </font>
    <font>
      <b/>
      <sz val="12"/>
      <color rgb="FFFF0000"/>
      <name val="Arial"/>
      <family val="2"/>
    </font>
    <font>
      <b/>
      <sz val="11"/>
      <color theme="0"/>
      <name val="Arial"/>
      <family val="2"/>
    </font>
    <font>
      <sz val="16"/>
      <name val="Arial"/>
      <family val="2"/>
    </font>
  </fonts>
  <fills count="3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18"/>
        <bgColor indexed="64"/>
      </patternFill>
    </fill>
    <fill>
      <patternFill patternType="solid">
        <fgColor indexed="17"/>
        <bgColor indexed="64"/>
      </patternFill>
    </fill>
    <fill>
      <patternFill patternType="solid">
        <fgColor theme="1"/>
        <bgColor indexed="64"/>
      </patternFill>
    </fill>
    <fill>
      <patternFill patternType="solid">
        <fgColor rgb="FFF20000"/>
        <bgColor indexed="64"/>
      </patternFill>
    </fill>
    <fill>
      <patternFill patternType="solid">
        <fgColor theme="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theme="7" tint="0.39997558519241921"/>
        <bgColor indexed="64"/>
      </patternFill>
    </fill>
    <fill>
      <patternFill patternType="solid">
        <fgColor rgb="FFFFFF66"/>
        <bgColor indexed="64"/>
      </patternFill>
    </fill>
    <fill>
      <patternFill patternType="solid">
        <fgColor rgb="FFFFFFCC"/>
        <bgColor indexed="64"/>
      </patternFill>
    </fill>
    <fill>
      <patternFill patternType="solid">
        <fgColor theme="4" tint="-0.249977111117893"/>
        <bgColor indexed="64"/>
      </patternFill>
    </fill>
    <fill>
      <patternFill patternType="solid">
        <fgColor theme="7" tint="-0.249977111117893"/>
        <bgColor indexed="64"/>
      </patternFill>
    </fill>
    <fill>
      <patternFill patternType="solid">
        <fgColor theme="9" tint="0.39997558519241921"/>
        <bgColor indexed="64"/>
      </patternFill>
    </fill>
    <fill>
      <patternFill patternType="solid">
        <fgColor theme="1" tint="0.249977111117893"/>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rgb="FFCC3300"/>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style="thin">
        <color auto="1"/>
      </right>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2">
    <xf numFmtId="0" fontId="0" fillId="0" borderId="0"/>
    <xf numFmtId="0" fontId="1" fillId="0" borderId="0" applyNumberFormat="0" applyFill="0" applyBorder="0" applyAlignment="0" applyProtection="0">
      <alignment vertical="top"/>
      <protection locked="0"/>
    </xf>
  </cellStyleXfs>
  <cellXfs count="660">
    <xf numFmtId="0" fontId="0" fillId="0" borderId="0" xfId="0"/>
    <xf numFmtId="0" fontId="6" fillId="8" borderId="5" xfId="0" applyFont="1" applyFill="1" applyBorder="1" applyAlignment="1" applyProtection="1">
      <alignment horizontal="center" vertical="center"/>
      <protection locked="0"/>
    </xf>
    <xf numFmtId="0" fontId="6" fillId="8" borderId="12" xfId="0" applyFont="1" applyFill="1" applyBorder="1" applyAlignment="1" applyProtection="1">
      <alignment horizontal="center" vertical="center"/>
      <protection locked="0"/>
    </xf>
    <xf numFmtId="0" fontId="0" fillId="0" borderId="0" xfId="0" applyAlignment="1">
      <alignment vertical="center"/>
    </xf>
    <xf numFmtId="0" fontId="0" fillId="16" borderId="0" xfId="0" applyFill="1" applyAlignment="1">
      <alignment vertical="center"/>
    </xf>
    <xf numFmtId="0" fontId="24" fillId="16" borderId="0" xfId="0" applyFont="1" applyFill="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7" fillId="16" borderId="0" xfId="0" applyFont="1" applyFill="1" applyAlignment="1">
      <alignment horizontal="center" vertical="center"/>
    </xf>
    <xf numFmtId="0" fontId="7" fillId="0" borderId="0" xfId="0" applyFont="1" applyAlignment="1">
      <alignment horizontal="center" vertical="center"/>
    </xf>
    <xf numFmtId="0" fontId="2" fillId="15" borderId="18" xfId="0" applyFont="1" applyFill="1" applyBorder="1" applyAlignment="1" applyProtection="1">
      <alignment horizontal="center" vertical="center"/>
      <protection locked="0"/>
    </xf>
    <xf numFmtId="0" fontId="6" fillId="21" borderId="16" xfId="0" applyFont="1" applyFill="1" applyBorder="1" applyAlignment="1" applyProtection="1">
      <alignment horizontal="center" vertical="center"/>
      <protection locked="0"/>
    </xf>
    <xf numFmtId="0" fontId="2" fillId="15" borderId="16" xfId="0" applyFont="1" applyFill="1" applyBorder="1" applyAlignment="1" applyProtection="1">
      <alignment horizontal="center" vertical="center"/>
      <protection locked="0"/>
    </xf>
    <xf numFmtId="0" fontId="6" fillId="21" borderId="18" xfId="0" applyFont="1" applyFill="1" applyBorder="1" applyAlignment="1" applyProtection="1">
      <alignment horizontal="center" vertical="center"/>
      <protection locked="0"/>
    </xf>
    <xf numFmtId="0" fontId="6" fillId="21" borderId="17" xfId="0" applyFont="1" applyFill="1" applyBorder="1" applyAlignment="1" applyProtection="1">
      <alignment horizontal="center" vertical="center"/>
      <protection locked="0"/>
    </xf>
    <xf numFmtId="0" fontId="6" fillId="21" borderId="18" xfId="0" applyFont="1" applyFill="1" applyBorder="1" applyAlignment="1" applyProtection="1">
      <alignment horizontal="center" vertical="center"/>
      <protection locked="0"/>
    </xf>
    <xf numFmtId="0" fontId="2" fillId="15" borderId="17" xfId="0" applyFont="1" applyFill="1" applyBorder="1" applyAlignment="1" applyProtection="1">
      <alignment horizontal="center" vertical="center"/>
      <protection locked="0"/>
    </xf>
    <xf numFmtId="0" fontId="2" fillId="15" borderId="18" xfId="0" applyFont="1" applyFill="1" applyBorder="1" applyAlignment="1" applyProtection="1">
      <alignment horizontal="center" vertical="center"/>
      <protection locked="0"/>
    </xf>
    <xf numFmtId="0" fontId="6" fillId="21" borderId="16" xfId="0" applyFont="1" applyFill="1" applyBorder="1" applyAlignment="1" applyProtection="1">
      <alignment horizontal="center" vertical="center"/>
      <protection locked="0"/>
    </xf>
    <xf numFmtId="0" fontId="2" fillId="15" borderId="16" xfId="0" applyFont="1" applyFill="1" applyBorder="1" applyAlignment="1" applyProtection="1">
      <alignment horizontal="center" vertical="center"/>
      <protection locked="0"/>
    </xf>
    <xf numFmtId="0" fontId="6" fillId="21" borderId="1" xfId="0" applyFont="1" applyFill="1" applyBorder="1" applyAlignment="1" applyProtection="1">
      <alignment horizontal="center" vertical="center"/>
      <protection locked="0"/>
    </xf>
    <xf numFmtId="0" fontId="6" fillId="21" borderId="23" xfId="0" applyFont="1" applyFill="1" applyBorder="1" applyAlignment="1" applyProtection="1">
      <alignment horizontal="center" vertical="center"/>
      <protection locked="0"/>
    </xf>
    <xf numFmtId="0" fontId="2" fillId="15" borderId="1" xfId="0" applyFont="1" applyFill="1" applyBorder="1" applyAlignment="1" applyProtection="1">
      <alignment horizontal="center" vertical="center"/>
      <protection locked="0"/>
    </xf>
    <xf numFmtId="0" fontId="2" fillId="15" borderId="23" xfId="0" applyFont="1" applyFill="1" applyBorder="1" applyAlignment="1" applyProtection="1">
      <alignment horizontal="center" vertical="center"/>
      <protection locked="0"/>
    </xf>
    <xf numFmtId="0" fontId="2" fillId="15" borderId="19" xfId="0" applyFont="1" applyFill="1" applyBorder="1" applyAlignment="1" applyProtection="1">
      <alignment horizontal="center" vertical="center"/>
      <protection locked="0"/>
    </xf>
    <xf numFmtId="0" fontId="2" fillId="15" borderId="12" xfId="0" applyFont="1" applyFill="1" applyBorder="1" applyAlignment="1" applyProtection="1">
      <alignment horizontal="center" vertical="center"/>
      <protection locked="0"/>
    </xf>
    <xf numFmtId="0" fontId="23" fillId="20" borderId="0" xfId="0" applyFont="1" applyFill="1" applyAlignment="1">
      <alignment horizontal="center" vertical="center"/>
    </xf>
    <xf numFmtId="0" fontId="24" fillId="12" borderId="3" xfId="0" applyFont="1" applyFill="1" applyBorder="1" applyAlignment="1">
      <alignment horizontal="center" vertical="center"/>
    </xf>
    <xf numFmtId="0" fontId="9" fillId="8" borderId="0" xfId="0" applyFont="1" applyFill="1" applyAlignment="1">
      <alignment horizontal="center" vertical="center"/>
    </xf>
    <xf numFmtId="0" fontId="19" fillId="0" borderId="16" xfId="0" applyFont="1" applyBorder="1" applyAlignment="1" applyProtection="1">
      <alignment vertical="center"/>
      <protection locked="0"/>
    </xf>
    <xf numFmtId="0" fontId="7" fillId="0" borderId="16" xfId="0" applyFont="1" applyBorder="1" applyAlignment="1" applyProtection="1">
      <alignment horizontal="center" vertical="center"/>
      <protection locked="0"/>
    </xf>
    <xf numFmtId="0" fontId="19" fillId="0" borderId="17" xfId="0" applyFont="1" applyBorder="1" applyAlignment="1" applyProtection="1">
      <alignment vertical="center"/>
      <protection locked="0"/>
    </xf>
    <xf numFmtId="0" fontId="7" fillId="0" borderId="17" xfId="0" applyFont="1" applyBorder="1" applyAlignment="1" applyProtection="1">
      <alignment horizontal="center" vertical="center"/>
      <protection locked="0"/>
    </xf>
    <xf numFmtId="0" fontId="19" fillId="0" borderId="18" xfId="0" applyFont="1" applyBorder="1" applyAlignment="1" applyProtection="1">
      <alignment vertical="center"/>
      <protection locked="0"/>
    </xf>
    <xf numFmtId="0" fontId="7" fillId="0" borderId="18" xfId="0" applyFont="1" applyBorder="1" applyAlignment="1" applyProtection="1">
      <alignment horizontal="center" vertical="center"/>
      <protection locked="0"/>
    </xf>
    <xf numFmtId="0" fontId="0" fillId="0" borderId="16" xfId="0" applyBorder="1" applyAlignment="1" applyProtection="1">
      <alignment vertical="center"/>
    </xf>
    <xf numFmtId="0" fontId="26" fillId="38" borderId="14" xfId="0" applyFont="1" applyFill="1" applyBorder="1" applyAlignment="1">
      <alignment horizontal="center" vertical="center" wrapText="1"/>
    </xf>
    <xf numFmtId="0" fontId="26" fillId="38" borderId="2" xfId="0" applyFont="1" applyFill="1" applyBorder="1" applyAlignment="1">
      <alignment horizontal="center" vertical="center" wrapText="1"/>
    </xf>
    <xf numFmtId="0" fontId="26" fillId="38" borderId="9" xfId="0" applyFont="1" applyFill="1" applyBorder="1" applyAlignment="1">
      <alignment horizontal="center" vertical="center" wrapText="1"/>
    </xf>
    <xf numFmtId="0" fontId="26" fillId="38" borderId="10" xfId="0" applyFont="1" applyFill="1" applyBorder="1" applyAlignment="1">
      <alignment horizontal="center" vertical="center" wrapText="1"/>
    </xf>
    <xf numFmtId="0" fontId="26" fillId="38" borderId="13" xfId="0" applyFont="1" applyFill="1" applyBorder="1" applyAlignment="1">
      <alignment horizontal="center" vertical="center" wrapText="1"/>
    </xf>
    <xf numFmtId="0" fontId="26" fillId="38" borderId="5" xfId="0" applyFont="1" applyFill="1" applyBorder="1" applyAlignment="1">
      <alignment horizontal="center" vertical="center" wrapText="1"/>
    </xf>
    <xf numFmtId="0" fontId="28" fillId="0" borderId="14" xfId="0" applyFont="1" applyFill="1" applyBorder="1" applyAlignment="1" applyProtection="1">
      <alignment horizontal="center" vertical="center"/>
      <protection locked="0"/>
    </xf>
    <xf numFmtId="0" fontId="28" fillId="0" borderId="15" xfId="0" applyFont="1" applyFill="1" applyBorder="1" applyAlignment="1" applyProtection="1">
      <alignment horizontal="center" vertical="center"/>
      <protection locked="0"/>
    </xf>
    <xf numFmtId="0" fontId="28" fillId="0" borderId="2" xfId="0" applyFont="1" applyFill="1" applyBorder="1" applyAlignment="1" applyProtection="1">
      <alignment horizontal="center" vertical="center"/>
      <protection locked="0"/>
    </xf>
    <xf numFmtId="0" fontId="28" fillId="0" borderId="13" xfId="0" applyFont="1" applyFill="1" applyBorder="1" applyAlignment="1" applyProtection="1">
      <alignment horizontal="center" vertical="center"/>
      <protection locked="0"/>
    </xf>
    <xf numFmtId="0" fontId="28" fillId="0" borderId="11" xfId="0" applyFont="1" applyFill="1" applyBorder="1" applyAlignment="1" applyProtection="1">
      <alignment horizontal="center" vertical="center"/>
      <protection locked="0"/>
    </xf>
    <xf numFmtId="0" fontId="28" fillId="0" borderId="5" xfId="0" applyFont="1" applyFill="1" applyBorder="1" applyAlignment="1" applyProtection="1">
      <alignment horizontal="center" vertical="center"/>
      <protection locked="0"/>
    </xf>
    <xf numFmtId="0" fontId="6" fillId="21" borderId="0" xfId="0" applyFont="1" applyFill="1" applyBorder="1" applyAlignment="1" applyProtection="1">
      <alignment horizontal="center" vertical="center"/>
    </xf>
    <xf numFmtId="0" fontId="2" fillId="21" borderId="0" xfId="0" applyFont="1" applyFill="1" applyBorder="1" applyAlignment="1" applyProtection="1">
      <alignment horizontal="center" vertical="center"/>
    </xf>
    <xf numFmtId="0" fontId="2" fillId="15" borderId="16" xfId="0" applyFont="1" applyFill="1" applyBorder="1" applyAlignment="1" applyProtection="1">
      <alignment horizontal="center" vertical="center"/>
    </xf>
    <xf numFmtId="0" fontId="2" fillId="15" borderId="18" xfId="0" applyFont="1" applyFill="1" applyBorder="1" applyAlignment="1" applyProtection="1">
      <alignment horizontal="center" vertical="center"/>
    </xf>
    <xf numFmtId="0" fontId="6" fillId="21" borderId="0" xfId="0" applyFont="1" applyFill="1" applyBorder="1" applyAlignment="1" applyProtection="1"/>
    <xf numFmtId="0" fontId="2" fillId="21" borderId="0" xfId="0" applyFont="1" applyFill="1" applyBorder="1" applyAlignment="1" applyProtection="1"/>
    <xf numFmtId="0" fontId="2" fillId="21" borderId="0" xfId="0" applyFont="1" applyFill="1" applyBorder="1" applyAlignment="1" applyProtection="1">
      <alignment horizontal="center"/>
    </xf>
    <xf numFmtId="0" fontId="6" fillId="21" borderId="0" xfId="0" applyFont="1" applyFill="1" applyProtection="1"/>
    <xf numFmtId="0" fontId="2" fillId="21" borderId="0" xfId="0" applyFont="1" applyFill="1" applyProtection="1"/>
    <xf numFmtId="0" fontId="2" fillId="21" borderId="0" xfId="0" applyFont="1" applyFill="1" applyAlignment="1" applyProtection="1">
      <alignment vertical="center"/>
    </xf>
    <xf numFmtId="0" fontId="2" fillId="21" borderId="0" xfId="0" applyFont="1" applyFill="1" applyBorder="1" applyAlignment="1" applyProtection="1">
      <alignment vertical="center"/>
    </xf>
    <xf numFmtId="20" fontId="2" fillId="21" borderId="0" xfId="0" applyNumberFormat="1" applyFont="1" applyFill="1" applyBorder="1" applyAlignment="1" applyProtection="1">
      <alignment vertical="center"/>
    </xf>
    <xf numFmtId="0" fontId="2" fillId="21" borderId="0" xfId="0" applyFont="1" applyFill="1" applyAlignment="1" applyProtection="1">
      <alignment horizontal="center" vertical="center"/>
    </xf>
    <xf numFmtId="0" fontId="2" fillId="21" borderId="0" xfId="0" applyFont="1" applyFill="1" applyBorder="1" applyAlignment="1" applyProtection="1">
      <alignment horizontal="right" vertical="center"/>
    </xf>
    <xf numFmtId="0" fontId="2" fillId="3" borderId="0" xfId="0" applyFont="1" applyFill="1" applyProtection="1"/>
    <xf numFmtId="0" fontId="12" fillId="25" borderId="7" xfId="0" applyNumberFormat="1" applyFont="1" applyFill="1" applyBorder="1" applyAlignment="1" applyProtection="1">
      <alignment horizontal="center" vertical="center"/>
    </xf>
    <xf numFmtId="0" fontId="12" fillId="25" borderId="6" xfId="0" applyNumberFormat="1" applyFont="1" applyFill="1" applyBorder="1" applyAlignment="1" applyProtection="1">
      <alignment horizontal="center" vertical="center"/>
    </xf>
    <xf numFmtId="0" fontId="12" fillId="25" borderId="4" xfId="0" applyNumberFormat="1" applyFont="1" applyFill="1" applyBorder="1" applyAlignment="1" applyProtection="1">
      <alignment horizontal="center" vertical="center"/>
    </xf>
    <xf numFmtId="0" fontId="12" fillId="26" borderId="7" xfId="0" applyNumberFormat="1" applyFont="1" applyFill="1" applyBorder="1" applyAlignment="1" applyProtection="1">
      <alignment horizontal="center" vertical="center"/>
    </xf>
    <xf numFmtId="0" fontId="12" fillId="26" borderId="6" xfId="0" applyNumberFormat="1" applyFont="1" applyFill="1" applyBorder="1" applyAlignment="1" applyProtection="1">
      <alignment horizontal="center" vertical="center"/>
    </xf>
    <xf numFmtId="0" fontId="12" fillId="26" borderId="4" xfId="0" applyNumberFormat="1" applyFont="1" applyFill="1" applyBorder="1" applyAlignment="1" applyProtection="1">
      <alignment horizontal="center" vertical="center"/>
    </xf>
    <xf numFmtId="0" fontId="6" fillId="28" borderId="7" xfId="0" applyNumberFormat="1" applyFont="1" applyFill="1" applyBorder="1" applyAlignment="1" applyProtection="1">
      <alignment horizontal="center" vertical="center"/>
    </xf>
    <xf numFmtId="0" fontId="6" fillId="28" borderId="6" xfId="0" applyNumberFormat="1" applyFont="1" applyFill="1" applyBorder="1" applyAlignment="1" applyProtection="1">
      <alignment horizontal="center" vertical="center"/>
    </xf>
    <xf numFmtId="0" fontId="6" fillId="28" borderId="4" xfId="0" applyNumberFormat="1" applyFont="1" applyFill="1" applyBorder="1" applyAlignment="1" applyProtection="1">
      <alignment horizontal="center" vertical="center"/>
    </xf>
    <xf numFmtId="0" fontId="12" fillId="30" borderId="7" xfId="0" applyNumberFormat="1" applyFont="1" applyFill="1" applyBorder="1" applyAlignment="1" applyProtection="1">
      <alignment horizontal="center" vertical="center"/>
    </xf>
    <xf numFmtId="0" fontId="12" fillId="30" borderId="6" xfId="0" applyNumberFormat="1" applyFont="1" applyFill="1" applyBorder="1" applyAlignment="1" applyProtection="1">
      <alignment horizontal="center" vertical="center"/>
    </xf>
    <xf numFmtId="0" fontId="12" fillId="30" borderId="4" xfId="0" applyNumberFormat="1" applyFont="1" applyFill="1" applyBorder="1" applyAlignment="1" applyProtection="1">
      <alignment horizontal="center" vertical="center"/>
    </xf>
    <xf numFmtId="165" fontId="2" fillId="11" borderId="9" xfId="0" applyNumberFormat="1" applyFont="1" applyFill="1" applyBorder="1" applyAlignment="1" applyProtection="1">
      <alignment vertical="center" wrapText="1"/>
    </xf>
    <xf numFmtId="20" fontId="2" fillId="11" borderId="0" xfId="0" applyNumberFormat="1" applyFont="1" applyFill="1" applyBorder="1" applyAlignment="1" applyProtection="1">
      <alignment vertical="center"/>
    </xf>
    <xf numFmtId="0" fontId="2" fillId="11" borderId="9" xfId="0" applyFont="1" applyFill="1" applyBorder="1" applyAlignment="1" applyProtection="1">
      <alignment horizontal="center" vertical="center"/>
    </xf>
    <xf numFmtId="0" fontId="2" fillId="11" borderId="0" xfId="0" applyFont="1" applyFill="1" applyBorder="1" applyAlignment="1" applyProtection="1">
      <alignment horizontal="center" vertical="center"/>
    </xf>
    <xf numFmtId="0" fontId="2" fillId="11" borderId="10" xfId="0" applyFont="1" applyFill="1" applyBorder="1" applyAlignment="1" applyProtection="1">
      <alignment horizontal="center" vertical="center"/>
    </xf>
    <xf numFmtId="165" fontId="2" fillId="12" borderId="9" xfId="0" applyNumberFormat="1" applyFont="1" applyFill="1" applyBorder="1" applyAlignment="1" applyProtection="1">
      <alignment vertical="center" wrapText="1"/>
    </xf>
    <xf numFmtId="20" fontId="2" fillId="12" borderId="10" xfId="0" applyNumberFormat="1" applyFont="1" applyFill="1" applyBorder="1" applyAlignment="1" applyProtection="1">
      <alignment vertical="center"/>
    </xf>
    <xf numFmtId="0" fontId="2" fillId="12" borderId="9" xfId="0" applyFont="1" applyFill="1" applyBorder="1" applyAlignment="1" applyProtection="1">
      <alignment horizontal="center" vertical="center"/>
    </xf>
    <xf numFmtId="0" fontId="2" fillId="12" borderId="0" xfId="0" applyFont="1" applyFill="1" applyBorder="1" applyAlignment="1" applyProtection="1">
      <alignment horizontal="center" vertical="center"/>
    </xf>
    <xf numFmtId="0" fontId="2" fillId="12" borderId="10" xfId="0" applyFont="1" applyFill="1" applyBorder="1" applyAlignment="1" applyProtection="1">
      <alignment horizontal="center" vertical="center"/>
    </xf>
    <xf numFmtId="165" fontId="2" fillId="29" borderId="9" xfId="0" applyNumberFormat="1" applyFont="1" applyFill="1" applyBorder="1" applyAlignment="1" applyProtection="1">
      <alignment vertical="center" wrapText="1"/>
    </xf>
    <xf numFmtId="20" fontId="2" fillId="29" borderId="10" xfId="0" applyNumberFormat="1" applyFont="1" applyFill="1" applyBorder="1" applyAlignment="1" applyProtection="1">
      <alignment vertical="center"/>
    </xf>
    <xf numFmtId="0" fontId="2" fillId="29" borderId="9" xfId="0" applyFont="1" applyFill="1" applyBorder="1" applyAlignment="1" applyProtection="1">
      <alignment horizontal="center" vertical="center"/>
    </xf>
    <xf numFmtId="0" fontId="2" fillId="29" borderId="0" xfId="0" applyFont="1" applyFill="1" applyBorder="1" applyAlignment="1" applyProtection="1">
      <alignment horizontal="center" vertical="center"/>
    </xf>
    <xf numFmtId="0" fontId="2" fillId="29" borderId="10" xfId="0" applyFont="1" applyFill="1" applyBorder="1" applyAlignment="1" applyProtection="1">
      <alignment horizontal="center" vertical="center"/>
    </xf>
    <xf numFmtId="165" fontId="2" fillId="10" borderId="9" xfId="0" applyNumberFormat="1" applyFont="1" applyFill="1" applyBorder="1" applyAlignment="1" applyProtection="1">
      <alignment vertical="center" wrapText="1"/>
    </xf>
    <xf numFmtId="20" fontId="2" fillId="10" borderId="10" xfId="0" applyNumberFormat="1" applyFont="1" applyFill="1" applyBorder="1" applyAlignment="1" applyProtection="1">
      <alignment vertical="center"/>
    </xf>
    <xf numFmtId="0" fontId="2" fillId="10" borderId="9" xfId="0" applyFont="1" applyFill="1" applyBorder="1" applyAlignment="1" applyProtection="1">
      <alignment horizontal="center" vertical="center"/>
    </xf>
    <xf numFmtId="0" fontId="2" fillId="10" borderId="0" xfId="0" applyFont="1" applyFill="1" applyBorder="1" applyAlignment="1" applyProtection="1">
      <alignment horizontal="center" vertical="center"/>
    </xf>
    <xf numFmtId="0" fontId="2" fillId="10" borderId="10" xfId="0" applyFont="1" applyFill="1" applyBorder="1" applyAlignment="1" applyProtection="1">
      <alignment horizontal="center" vertical="center"/>
    </xf>
    <xf numFmtId="0" fontId="2" fillId="10" borderId="14" xfId="0" applyFont="1" applyFill="1" applyBorder="1" applyAlignment="1" applyProtection="1">
      <alignment horizontal="center" vertical="center"/>
    </xf>
    <xf numFmtId="0" fontId="2" fillId="10" borderId="15" xfId="0" applyFont="1" applyFill="1" applyBorder="1" applyAlignment="1" applyProtection="1">
      <alignment horizontal="center" vertical="center"/>
    </xf>
    <xf numFmtId="0" fontId="2" fillId="10" borderId="2" xfId="0" applyFont="1" applyFill="1" applyBorder="1" applyAlignment="1" applyProtection="1">
      <alignment horizontal="center" vertical="center"/>
    </xf>
    <xf numFmtId="165" fontId="2" fillId="11" borderId="13" xfId="0" applyNumberFormat="1" applyFont="1" applyFill="1" applyBorder="1" applyAlignment="1" applyProtection="1">
      <alignment vertical="center" wrapText="1"/>
    </xf>
    <xf numFmtId="20" fontId="2" fillId="11" borderId="11" xfId="0" applyNumberFormat="1" applyFont="1" applyFill="1" applyBorder="1" applyAlignment="1" applyProtection="1">
      <alignment vertical="center"/>
    </xf>
    <xf numFmtId="0" fontId="2" fillId="11" borderId="13" xfId="0" applyFont="1" applyFill="1" applyBorder="1" applyAlignment="1" applyProtection="1">
      <alignment horizontal="center" vertical="center"/>
    </xf>
    <xf numFmtId="0" fontId="2" fillId="11" borderId="11" xfId="0" applyFont="1" applyFill="1" applyBorder="1" applyAlignment="1" applyProtection="1">
      <alignment horizontal="center" vertical="center"/>
    </xf>
    <xf numFmtId="0" fontId="2" fillId="11" borderId="5" xfId="0" applyFont="1" applyFill="1" applyBorder="1" applyAlignment="1" applyProtection="1">
      <alignment horizontal="center" vertical="center"/>
    </xf>
    <xf numFmtId="165" fontId="2" fillId="12" borderId="13" xfId="0" applyNumberFormat="1" applyFont="1" applyFill="1" applyBorder="1" applyAlignment="1" applyProtection="1">
      <alignment vertical="center" wrapText="1"/>
    </xf>
    <xf numFmtId="20" fontId="2" fillId="12" borderId="5" xfId="0" applyNumberFormat="1" applyFont="1" applyFill="1" applyBorder="1" applyAlignment="1" applyProtection="1">
      <alignment vertical="center"/>
    </xf>
    <xf numFmtId="0" fontId="2" fillId="12" borderId="13" xfId="0" applyFont="1" applyFill="1" applyBorder="1" applyAlignment="1" applyProtection="1">
      <alignment horizontal="center" vertical="center"/>
    </xf>
    <xf numFmtId="0" fontId="2" fillId="12" borderId="11" xfId="0" applyFont="1" applyFill="1" applyBorder="1" applyAlignment="1" applyProtection="1">
      <alignment horizontal="center" vertical="center"/>
    </xf>
    <xf numFmtId="0" fontId="2" fillId="12" borderId="5" xfId="0" applyFont="1" applyFill="1" applyBorder="1" applyAlignment="1" applyProtection="1">
      <alignment horizontal="center" vertical="center"/>
    </xf>
    <xf numFmtId="165" fontId="2" fillId="29" borderId="13" xfId="0" applyNumberFormat="1" applyFont="1" applyFill="1" applyBorder="1" applyAlignment="1" applyProtection="1">
      <alignment vertical="center" wrapText="1"/>
    </xf>
    <xf numFmtId="20" fontId="2" fillId="29" borderId="5" xfId="0" applyNumberFormat="1" applyFont="1" applyFill="1" applyBorder="1" applyAlignment="1" applyProtection="1">
      <alignment vertical="center"/>
    </xf>
    <xf numFmtId="0" fontId="2" fillId="29" borderId="13" xfId="0" applyFont="1" applyFill="1" applyBorder="1" applyAlignment="1" applyProtection="1">
      <alignment horizontal="center" vertical="center"/>
    </xf>
    <xf numFmtId="0" fontId="2" fillId="29" borderId="11" xfId="0" applyFont="1" applyFill="1" applyBorder="1" applyAlignment="1" applyProtection="1">
      <alignment horizontal="center" vertical="center"/>
    </xf>
    <xf numFmtId="0" fontId="2" fillId="29" borderId="5" xfId="0" applyFont="1" applyFill="1" applyBorder="1" applyAlignment="1" applyProtection="1">
      <alignment horizontal="center" vertical="center"/>
    </xf>
    <xf numFmtId="165" fontId="2" fillId="10" borderId="13" xfId="0" applyNumberFormat="1" applyFont="1" applyFill="1" applyBorder="1" applyAlignment="1" applyProtection="1">
      <alignment vertical="center" wrapText="1"/>
    </xf>
    <xf numFmtId="20" fontId="2" fillId="10" borderId="5" xfId="0" applyNumberFormat="1" applyFont="1" applyFill="1" applyBorder="1" applyAlignment="1" applyProtection="1">
      <alignment vertical="center"/>
    </xf>
    <xf numFmtId="0" fontId="2" fillId="10" borderId="13" xfId="0" applyFont="1" applyFill="1" applyBorder="1" applyAlignment="1" applyProtection="1">
      <alignment horizontal="center" vertical="center"/>
    </xf>
    <xf numFmtId="0" fontId="2" fillId="10" borderId="11" xfId="0" applyFont="1" applyFill="1" applyBorder="1" applyAlignment="1" applyProtection="1">
      <alignment horizontal="center" vertical="center"/>
    </xf>
    <xf numFmtId="0" fontId="2" fillId="10" borderId="5" xfId="0" applyFont="1" applyFill="1" applyBorder="1" applyAlignment="1" applyProtection="1">
      <alignment horizontal="center" vertical="center"/>
    </xf>
    <xf numFmtId="0" fontId="12" fillId="24" borderId="7" xfId="0" applyNumberFormat="1" applyFont="1" applyFill="1" applyBorder="1" applyAlignment="1" applyProtection="1">
      <alignment horizontal="center" vertical="center"/>
    </xf>
    <xf numFmtId="0" fontId="12" fillId="24" borderId="4" xfId="0" applyNumberFormat="1" applyFont="1" applyFill="1" applyBorder="1" applyAlignment="1" applyProtection="1">
      <alignment horizontal="center" vertical="center"/>
    </xf>
    <xf numFmtId="0" fontId="12" fillId="24" borderId="6" xfId="0" applyNumberFormat="1" applyFont="1" applyFill="1" applyBorder="1" applyAlignment="1" applyProtection="1">
      <alignment horizontal="center" vertical="center"/>
    </xf>
    <xf numFmtId="0" fontId="12" fillId="24" borderId="3" xfId="0" applyNumberFormat="1" applyFont="1" applyFill="1" applyBorder="1" applyAlignment="1" applyProtection="1">
      <alignment horizontal="center" vertical="center"/>
    </xf>
    <xf numFmtId="0" fontId="12" fillId="20" borderId="7" xfId="0" applyNumberFormat="1" applyFont="1" applyFill="1" applyBorder="1" applyAlignment="1" applyProtection="1">
      <alignment horizontal="center" vertical="center"/>
    </xf>
    <xf numFmtId="0" fontId="12" fillId="20" borderId="4" xfId="0" applyNumberFormat="1" applyFont="1" applyFill="1" applyBorder="1" applyAlignment="1" applyProtection="1">
      <alignment horizontal="center" vertical="center"/>
    </xf>
    <xf numFmtId="0" fontId="12" fillId="20" borderId="6" xfId="0" applyNumberFormat="1" applyFont="1" applyFill="1" applyBorder="1" applyAlignment="1" applyProtection="1">
      <alignment horizontal="center" vertical="center"/>
    </xf>
    <xf numFmtId="0" fontId="12" fillId="20" borderId="3" xfId="0" applyNumberFormat="1" applyFont="1" applyFill="1" applyBorder="1" applyAlignment="1" applyProtection="1">
      <alignment horizontal="center" vertical="center"/>
    </xf>
    <xf numFmtId="0" fontId="6" fillId="18" borderId="7" xfId="0" applyNumberFormat="1" applyFont="1" applyFill="1" applyBorder="1" applyAlignment="1" applyProtection="1">
      <alignment horizontal="center" vertical="center"/>
    </xf>
    <xf numFmtId="0" fontId="6" fillId="18" borderId="4" xfId="0" applyNumberFormat="1" applyFont="1" applyFill="1" applyBorder="1" applyAlignment="1" applyProtection="1">
      <alignment horizontal="center" vertical="center"/>
    </xf>
    <xf numFmtId="0" fontId="6" fillId="18" borderId="6" xfId="0" applyNumberFormat="1" applyFont="1" applyFill="1" applyBorder="1" applyAlignment="1" applyProtection="1">
      <alignment horizontal="center" vertical="center"/>
    </xf>
    <xf numFmtId="0" fontId="6" fillId="18" borderId="3" xfId="0" applyNumberFormat="1" applyFont="1" applyFill="1" applyBorder="1" applyAlignment="1" applyProtection="1">
      <alignment horizontal="center" vertical="center"/>
    </xf>
    <xf numFmtId="0" fontId="12" fillId="23" borderId="7" xfId="0" applyNumberFormat="1" applyFont="1" applyFill="1" applyBorder="1" applyAlignment="1" applyProtection="1">
      <alignment horizontal="center" vertical="center"/>
    </xf>
    <xf numFmtId="0" fontId="12" fillId="23" borderId="4" xfId="0" applyNumberFormat="1" applyFont="1" applyFill="1" applyBorder="1" applyAlignment="1" applyProtection="1">
      <alignment horizontal="center" vertical="center"/>
    </xf>
    <xf numFmtId="0" fontId="12" fillId="23" borderId="6" xfId="0" applyNumberFormat="1" applyFont="1" applyFill="1" applyBorder="1" applyAlignment="1" applyProtection="1">
      <alignment horizontal="center" vertical="center"/>
    </xf>
    <xf numFmtId="0" fontId="12" fillId="23" borderId="3" xfId="0" applyNumberFormat="1" applyFont="1" applyFill="1" applyBorder="1" applyAlignment="1" applyProtection="1">
      <alignment horizontal="center" vertical="center"/>
    </xf>
    <xf numFmtId="0" fontId="2" fillId="21" borderId="0" xfId="0" applyFont="1" applyFill="1" applyAlignment="1" applyProtection="1">
      <alignment horizontal="center"/>
    </xf>
    <xf numFmtId="0" fontId="2" fillId="3" borderId="0" xfId="0" applyFont="1" applyFill="1" applyAlignment="1" applyProtection="1">
      <alignment horizontal="center"/>
    </xf>
    <xf numFmtId="1" fontId="6" fillId="11" borderId="14" xfId="0" applyNumberFormat="1" applyFont="1" applyFill="1" applyBorder="1" applyAlignment="1" applyProtection="1">
      <alignment horizontal="center" vertical="center"/>
    </xf>
    <xf numFmtId="1" fontId="6" fillId="11" borderId="2" xfId="0" applyNumberFormat="1" applyFont="1" applyFill="1" applyBorder="1" applyAlignment="1" applyProtection="1">
      <alignment horizontal="center" vertical="center"/>
    </xf>
    <xf numFmtId="1" fontId="6" fillId="11" borderId="15" xfId="0" applyNumberFormat="1" applyFont="1" applyFill="1" applyBorder="1" applyAlignment="1" applyProtection="1">
      <alignment horizontal="center" vertical="center"/>
    </xf>
    <xf numFmtId="0" fontId="6" fillId="11" borderId="1" xfId="0" applyFont="1" applyFill="1" applyBorder="1" applyAlignment="1" applyProtection="1">
      <alignment horizontal="center" vertical="center"/>
    </xf>
    <xf numFmtId="0" fontId="6" fillId="11" borderId="14" xfId="0" applyFont="1" applyFill="1" applyBorder="1" applyAlignment="1" applyProtection="1">
      <alignment horizontal="center" vertical="center"/>
    </xf>
    <xf numFmtId="0" fontId="6" fillId="11" borderId="2" xfId="0" applyFont="1" applyFill="1" applyBorder="1" applyAlignment="1" applyProtection="1">
      <alignment horizontal="center" vertical="center"/>
    </xf>
    <xf numFmtId="1" fontId="6" fillId="12" borderId="14" xfId="0" applyNumberFormat="1" applyFont="1" applyFill="1" applyBorder="1" applyAlignment="1" applyProtection="1">
      <alignment horizontal="center" vertical="center"/>
    </xf>
    <xf numFmtId="1" fontId="6" fillId="12" borderId="2" xfId="0" applyNumberFormat="1" applyFont="1" applyFill="1" applyBorder="1" applyAlignment="1" applyProtection="1">
      <alignment horizontal="center" vertical="center"/>
    </xf>
    <xf numFmtId="1" fontId="6" fillId="12" borderId="15" xfId="0" applyNumberFormat="1" applyFont="1" applyFill="1" applyBorder="1" applyAlignment="1" applyProtection="1">
      <alignment horizontal="center" vertical="center"/>
    </xf>
    <xf numFmtId="0" fontId="6" fillId="12" borderId="1" xfId="0" applyFont="1" applyFill="1" applyBorder="1" applyAlignment="1" applyProtection="1">
      <alignment horizontal="center" vertical="center"/>
    </xf>
    <xf numFmtId="0" fontId="6" fillId="12" borderId="14" xfId="0" applyFont="1" applyFill="1" applyBorder="1" applyAlignment="1" applyProtection="1">
      <alignment horizontal="center" vertical="center"/>
    </xf>
    <xf numFmtId="0" fontId="6" fillId="12" borderId="2" xfId="0" applyFont="1" applyFill="1" applyBorder="1" applyAlignment="1" applyProtection="1">
      <alignment horizontal="center" vertical="center"/>
    </xf>
    <xf numFmtId="1" fontId="6" fillId="29" borderId="14" xfId="0" applyNumberFormat="1" applyFont="1" applyFill="1" applyBorder="1" applyAlignment="1" applyProtection="1">
      <alignment horizontal="center" vertical="center"/>
    </xf>
    <xf numFmtId="1" fontId="6" fillId="29" borderId="2" xfId="0" applyNumberFormat="1" applyFont="1" applyFill="1" applyBorder="1" applyAlignment="1" applyProtection="1">
      <alignment horizontal="center" vertical="center"/>
    </xf>
    <xf numFmtId="1" fontId="6" fillId="29" borderId="15" xfId="0" applyNumberFormat="1" applyFont="1" applyFill="1" applyBorder="1" applyAlignment="1" applyProtection="1">
      <alignment horizontal="center" vertical="center"/>
    </xf>
    <xf numFmtId="0" fontId="6" fillId="29" borderId="1" xfId="0" applyFont="1" applyFill="1" applyBorder="1" applyAlignment="1" applyProtection="1">
      <alignment horizontal="center" vertical="center"/>
    </xf>
    <xf numFmtId="0" fontId="6" fillId="29" borderId="14" xfId="0" applyFont="1" applyFill="1" applyBorder="1" applyAlignment="1" applyProtection="1">
      <alignment horizontal="center" vertical="center"/>
    </xf>
    <xf numFmtId="0" fontId="6" fillId="29" borderId="2" xfId="0" applyFont="1" applyFill="1" applyBorder="1" applyAlignment="1" applyProtection="1">
      <alignment horizontal="center" vertical="center"/>
    </xf>
    <xf numFmtId="1" fontId="6" fillId="10" borderId="14" xfId="0" applyNumberFormat="1" applyFont="1" applyFill="1" applyBorder="1" applyAlignment="1" applyProtection="1">
      <alignment horizontal="center" vertical="center"/>
    </xf>
    <xf numFmtId="1" fontId="6" fillId="10" borderId="2" xfId="0" applyNumberFormat="1" applyFont="1" applyFill="1" applyBorder="1" applyAlignment="1" applyProtection="1">
      <alignment horizontal="center" vertical="center"/>
    </xf>
    <xf numFmtId="1" fontId="6" fillId="10" borderId="15" xfId="0" applyNumberFormat="1" applyFont="1" applyFill="1" applyBorder="1" applyAlignment="1" applyProtection="1">
      <alignment horizontal="center" vertical="center"/>
    </xf>
    <xf numFmtId="0" fontId="6" fillId="10" borderId="1" xfId="0" applyFont="1" applyFill="1" applyBorder="1" applyAlignment="1" applyProtection="1">
      <alignment horizontal="center" vertical="center"/>
    </xf>
    <xf numFmtId="0" fontId="6" fillId="10" borderId="14" xfId="0" applyFont="1" applyFill="1" applyBorder="1" applyAlignment="1" applyProtection="1">
      <alignment horizontal="center" vertical="center"/>
    </xf>
    <xf numFmtId="0" fontId="6" fillId="10" borderId="2" xfId="0" applyFont="1" applyFill="1" applyBorder="1" applyAlignment="1" applyProtection="1">
      <alignment horizontal="center" vertical="center"/>
    </xf>
    <xf numFmtId="1" fontId="6" fillId="11" borderId="9" xfId="0" applyNumberFormat="1" applyFont="1" applyFill="1" applyBorder="1" applyAlignment="1" applyProtection="1">
      <alignment horizontal="center" vertical="center"/>
    </xf>
    <xf numFmtId="1" fontId="6" fillId="11" borderId="10" xfId="0" applyNumberFormat="1" applyFont="1" applyFill="1" applyBorder="1" applyAlignment="1" applyProtection="1">
      <alignment horizontal="center" vertical="center"/>
    </xf>
    <xf numFmtId="1" fontId="6" fillId="11" borderId="0" xfId="0" applyNumberFormat="1" applyFont="1" applyFill="1" applyBorder="1" applyAlignment="1" applyProtection="1">
      <alignment horizontal="center" vertical="center"/>
    </xf>
    <xf numFmtId="0" fontId="6" fillId="11" borderId="8" xfId="0" applyFont="1" applyFill="1" applyBorder="1" applyAlignment="1" applyProtection="1">
      <alignment horizontal="center" vertical="center"/>
    </xf>
    <xf numFmtId="0" fontId="6" fillId="11" borderId="9" xfId="0" applyFont="1" applyFill="1" applyBorder="1" applyAlignment="1" applyProtection="1">
      <alignment horizontal="center" vertical="center"/>
    </xf>
    <xf numFmtId="0" fontId="6" fillId="11" borderId="10" xfId="0" applyFont="1" applyFill="1" applyBorder="1" applyAlignment="1" applyProtection="1">
      <alignment horizontal="center" vertical="center"/>
    </xf>
    <xf numFmtId="1" fontId="6" fillId="12" borderId="9" xfId="0" applyNumberFormat="1" applyFont="1" applyFill="1" applyBorder="1" applyAlignment="1" applyProtection="1">
      <alignment horizontal="center" vertical="center"/>
    </xf>
    <xf numFmtId="1" fontId="6" fillId="12" borderId="10" xfId="0" applyNumberFormat="1" applyFont="1" applyFill="1" applyBorder="1" applyAlignment="1" applyProtection="1">
      <alignment horizontal="center" vertical="center"/>
    </xf>
    <xf numFmtId="1" fontId="6" fillId="12" borderId="0" xfId="0" applyNumberFormat="1" applyFont="1" applyFill="1" applyBorder="1" applyAlignment="1" applyProtection="1">
      <alignment horizontal="center" vertical="center"/>
    </xf>
    <xf numFmtId="0" fontId="6" fillId="12" borderId="8" xfId="0" applyFont="1" applyFill="1" applyBorder="1" applyAlignment="1" applyProtection="1">
      <alignment horizontal="center" vertical="center"/>
    </xf>
    <xf numFmtId="0" fontId="6" fillId="12" borderId="9" xfId="0" applyFont="1" applyFill="1" applyBorder="1" applyAlignment="1" applyProtection="1">
      <alignment horizontal="center" vertical="center"/>
    </xf>
    <xf numFmtId="0" fontId="6" fillId="12" borderId="10" xfId="0" applyFont="1" applyFill="1" applyBorder="1" applyAlignment="1" applyProtection="1">
      <alignment horizontal="center" vertical="center"/>
    </xf>
    <xf numFmtId="1" fontId="6" fillId="29" borderId="9" xfId="0" applyNumberFormat="1" applyFont="1" applyFill="1" applyBorder="1" applyAlignment="1" applyProtection="1">
      <alignment horizontal="center" vertical="center"/>
    </xf>
    <xf numFmtId="1" fontId="6" fillId="29" borderId="10" xfId="0" applyNumberFormat="1" applyFont="1" applyFill="1" applyBorder="1" applyAlignment="1" applyProtection="1">
      <alignment horizontal="center" vertical="center"/>
    </xf>
    <xf numFmtId="1" fontId="6" fillId="29" borderId="0" xfId="0" applyNumberFormat="1" applyFont="1" applyFill="1" applyBorder="1" applyAlignment="1" applyProtection="1">
      <alignment horizontal="center" vertical="center"/>
    </xf>
    <xf numFmtId="0" fontId="6" fillId="29" borderId="8" xfId="0" applyFont="1" applyFill="1" applyBorder="1" applyAlignment="1" applyProtection="1">
      <alignment horizontal="center" vertical="center"/>
    </xf>
    <xf numFmtId="0" fontId="6" fillId="29" borderId="9" xfId="0" applyFont="1" applyFill="1" applyBorder="1" applyAlignment="1" applyProtection="1">
      <alignment horizontal="center" vertical="center"/>
    </xf>
    <xf numFmtId="0" fontId="6" fillId="29" borderId="10" xfId="0" applyFont="1" applyFill="1" applyBorder="1" applyAlignment="1" applyProtection="1">
      <alignment horizontal="center" vertical="center"/>
    </xf>
    <xf numFmtId="1" fontId="6" fillId="10" borderId="9" xfId="0" applyNumberFormat="1" applyFont="1" applyFill="1" applyBorder="1" applyAlignment="1" applyProtection="1">
      <alignment horizontal="center" vertical="center"/>
    </xf>
    <xf numFmtId="1" fontId="6" fillId="10" borderId="10" xfId="0" applyNumberFormat="1" applyFont="1" applyFill="1" applyBorder="1" applyAlignment="1" applyProtection="1">
      <alignment horizontal="center" vertical="center"/>
    </xf>
    <xf numFmtId="1" fontId="6" fillId="10" borderId="0" xfId="0" applyNumberFormat="1" applyFont="1" applyFill="1" applyBorder="1" applyAlignment="1" applyProtection="1">
      <alignment horizontal="center" vertical="center"/>
    </xf>
    <xf numFmtId="0" fontId="6" fillId="10" borderId="8" xfId="0" applyFont="1" applyFill="1" applyBorder="1" applyAlignment="1" applyProtection="1">
      <alignment horizontal="center" vertical="center"/>
    </xf>
    <xf numFmtId="0" fontId="6" fillId="10" borderId="9" xfId="0" applyFont="1" applyFill="1" applyBorder="1" applyAlignment="1" applyProtection="1">
      <alignment horizontal="center" vertical="center"/>
    </xf>
    <xf numFmtId="0" fontId="6" fillId="10" borderId="10" xfId="0" applyFont="1" applyFill="1" applyBorder="1" applyAlignment="1" applyProtection="1">
      <alignment horizontal="center" vertical="center"/>
    </xf>
    <xf numFmtId="1" fontId="2" fillId="11" borderId="9" xfId="0" applyNumberFormat="1" applyFont="1" applyFill="1" applyBorder="1" applyAlignment="1" applyProtection="1">
      <alignment horizontal="center" vertical="center"/>
    </xf>
    <xf numFmtId="1" fontId="2" fillId="11" borderId="10" xfId="0" applyNumberFormat="1" applyFont="1" applyFill="1" applyBorder="1" applyAlignment="1" applyProtection="1">
      <alignment horizontal="center" vertical="center"/>
    </xf>
    <xf numFmtId="1" fontId="2" fillId="11" borderId="0" xfId="0" applyNumberFormat="1" applyFont="1" applyFill="1" applyBorder="1" applyAlignment="1" applyProtection="1">
      <alignment horizontal="center" vertical="center"/>
    </xf>
    <xf numFmtId="0" fontId="2" fillId="11" borderId="8" xfId="0" applyFont="1" applyFill="1" applyBorder="1" applyAlignment="1" applyProtection="1">
      <alignment horizontal="center" vertical="center"/>
    </xf>
    <xf numFmtId="1" fontId="2" fillId="12" borderId="9" xfId="0" applyNumberFormat="1" applyFont="1" applyFill="1" applyBorder="1" applyAlignment="1" applyProtection="1">
      <alignment horizontal="center" vertical="center"/>
    </xf>
    <xf numFmtId="1" fontId="2" fillId="12" borderId="10" xfId="0" applyNumberFormat="1" applyFont="1" applyFill="1" applyBorder="1" applyAlignment="1" applyProtection="1">
      <alignment horizontal="center" vertical="center"/>
    </xf>
    <xf numFmtId="1" fontId="2" fillId="12" borderId="0" xfId="0" applyNumberFormat="1" applyFont="1" applyFill="1" applyBorder="1" applyAlignment="1" applyProtection="1">
      <alignment horizontal="center" vertical="center"/>
    </xf>
    <xf numFmtId="0" fontId="2" fillId="12" borderId="8" xfId="0" applyFont="1" applyFill="1" applyBorder="1" applyAlignment="1" applyProtection="1">
      <alignment horizontal="center" vertical="center"/>
    </xf>
    <xf numFmtId="1" fontId="2" fillId="29" borderId="9" xfId="0" applyNumberFormat="1" applyFont="1" applyFill="1" applyBorder="1" applyAlignment="1" applyProtection="1">
      <alignment horizontal="center" vertical="center"/>
    </xf>
    <xf numFmtId="1" fontId="2" fillId="29" borderId="10" xfId="0" applyNumberFormat="1" applyFont="1" applyFill="1" applyBorder="1" applyAlignment="1" applyProtection="1">
      <alignment horizontal="center" vertical="center"/>
    </xf>
    <xf numFmtId="1" fontId="2" fillId="29" borderId="0" xfId="0" applyNumberFormat="1" applyFont="1" applyFill="1" applyBorder="1" applyAlignment="1" applyProtection="1">
      <alignment horizontal="center" vertical="center"/>
    </xf>
    <xf numFmtId="0" fontId="2" fillId="29" borderId="8" xfId="0" applyFont="1" applyFill="1" applyBorder="1" applyAlignment="1" applyProtection="1">
      <alignment horizontal="center" vertical="center"/>
    </xf>
    <xf numFmtId="1" fontId="2" fillId="10" borderId="9" xfId="0" applyNumberFormat="1" applyFont="1" applyFill="1" applyBorder="1" applyAlignment="1" applyProtection="1">
      <alignment horizontal="center" vertical="center"/>
    </xf>
    <xf numFmtId="1" fontId="2" fillId="10" borderId="10" xfId="0" applyNumberFormat="1" applyFont="1" applyFill="1" applyBorder="1" applyAlignment="1" applyProtection="1">
      <alignment horizontal="center" vertical="center"/>
    </xf>
    <xf numFmtId="1" fontId="2" fillId="10" borderId="0" xfId="0" applyNumberFormat="1" applyFont="1" applyFill="1" applyBorder="1" applyAlignment="1" applyProtection="1">
      <alignment horizontal="center" vertical="center"/>
    </xf>
    <xf numFmtId="0" fontId="2" fillId="10" borderId="8" xfId="0" applyFont="1" applyFill="1" applyBorder="1" applyAlignment="1" applyProtection="1">
      <alignment horizontal="center" vertical="center"/>
    </xf>
    <xf numFmtId="1" fontId="2" fillId="11" borderId="13" xfId="0" applyNumberFormat="1" applyFont="1" applyFill="1" applyBorder="1" applyAlignment="1" applyProtection="1">
      <alignment horizontal="center" vertical="center"/>
    </xf>
    <xf numFmtId="1" fontId="2" fillId="11" borderId="5" xfId="0" applyNumberFormat="1" applyFont="1" applyFill="1" applyBorder="1" applyAlignment="1" applyProtection="1">
      <alignment horizontal="center" vertical="center"/>
    </xf>
    <xf numFmtId="1" fontId="2" fillId="11" borderId="11" xfId="0" applyNumberFormat="1" applyFont="1" applyFill="1" applyBorder="1" applyAlignment="1" applyProtection="1">
      <alignment horizontal="center" vertical="center"/>
    </xf>
    <xf numFmtId="0" fontId="2" fillId="11" borderId="12" xfId="0" applyFont="1" applyFill="1" applyBorder="1" applyAlignment="1" applyProtection="1">
      <alignment horizontal="center" vertical="center"/>
    </xf>
    <xf numFmtId="1" fontId="2" fillId="12" borderId="13" xfId="0" applyNumberFormat="1" applyFont="1" applyFill="1" applyBorder="1" applyAlignment="1" applyProtection="1">
      <alignment horizontal="center" vertical="center"/>
    </xf>
    <xf numFmtId="1" fontId="2" fillId="12" borderId="5" xfId="0" applyNumberFormat="1" applyFont="1" applyFill="1" applyBorder="1" applyAlignment="1" applyProtection="1">
      <alignment horizontal="center" vertical="center"/>
    </xf>
    <xf numFmtId="1" fontId="2" fillId="12" borderId="11" xfId="0" applyNumberFormat="1" applyFont="1" applyFill="1" applyBorder="1" applyAlignment="1" applyProtection="1">
      <alignment horizontal="center" vertical="center"/>
    </xf>
    <xf numFmtId="0" fontId="2" fillId="12" borderId="12" xfId="0" applyFont="1" applyFill="1" applyBorder="1" applyAlignment="1" applyProtection="1">
      <alignment horizontal="center" vertical="center"/>
    </xf>
    <xf numFmtId="1" fontId="2" fillId="29" borderId="13" xfId="0" applyNumberFormat="1" applyFont="1" applyFill="1" applyBorder="1" applyAlignment="1" applyProtection="1">
      <alignment horizontal="center" vertical="center"/>
    </xf>
    <xf numFmtId="1" fontId="2" fillId="29" borderId="5" xfId="0" applyNumberFormat="1" applyFont="1" applyFill="1" applyBorder="1" applyAlignment="1" applyProtection="1">
      <alignment horizontal="center" vertical="center"/>
    </xf>
    <xf numFmtId="1" fontId="2" fillId="29" borderId="11" xfId="0" applyNumberFormat="1" applyFont="1" applyFill="1" applyBorder="1" applyAlignment="1" applyProtection="1">
      <alignment horizontal="center" vertical="center"/>
    </xf>
    <xf numFmtId="0" fontId="2" fillId="29" borderId="12" xfId="0" applyFont="1" applyFill="1" applyBorder="1" applyAlignment="1" applyProtection="1">
      <alignment horizontal="center" vertical="center"/>
    </xf>
    <xf numFmtId="1" fontId="2" fillId="10" borderId="13" xfId="0" applyNumberFormat="1" applyFont="1" applyFill="1" applyBorder="1" applyAlignment="1" applyProtection="1">
      <alignment horizontal="center" vertical="center"/>
    </xf>
    <xf numFmtId="1" fontId="2" fillId="10" borderId="5" xfId="0" applyNumberFormat="1" applyFont="1" applyFill="1" applyBorder="1" applyAlignment="1" applyProtection="1">
      <alignment horizontal="center" vertical="center"/>
    </xf>
    <xf numFmtId="1" fontId="2" fillId="10" borderId="11" xfId="0" applyNumberFormat="1" applyFont="1" applyFill="1" applyBorder="1" applyAlignment="1" applyProtection="1">
      <alignment horizontal="center" vertical="center"/>
    </xf>
    <xf numFmtId="0" fontId="2" fillId="10" borderId="12" xfId="0" applyFont="1" applyFill="1" applyBorder="1" applyAlignment="1" applyProtection="1">
      <alignment horizontal="center" vertical="center"/>
    </xf>
    <xf numFmtId="0" fontId="12" fillId="31" borderId="7" xfId="0" applyNumberFormat="1" applyFont="1" applyFill="1" applyBorder="1" applyAlignment="1" applyProtection="1">
      <alignment horizontal="center" vertical="center"/>
    </xf>
    <xf numFmtId="0" fontId="12" fillId="31" borderId="6" xfId="0" applyNumberFormat="1" applyFont="1" applyFill="1" applyBorder="1" applyAlignment="1" applyProtection="1">
      <alignment horizontal="center" vertical="center"/>
    </xf>
    <xf numFmtId="0" fontId="12" fillId="31" borderId="4" xfId="0" applyNumberFormat="1" applyFont="1" applyFill="1" applyBorder="1" applyAlignment="1" applyProtection="1">
      <alignment horizontal="center" vertical="center"/>
    </xf>
    <xf numFmtId="0" fontId="12" fillId="14" borderId="7" xfId="0" applyNumberFormat="1" applyFont="1" applyFill="1" applyBorder="1" applyAlignment="1" applyProtection="1">
      <alignment horizontal="center" vertical="center"/>
    </xf>
    <xf numFmtId="0" fontId="12" fillId="14" borderId="6" xfId="0" applyNumberFormat="1" applyFont="1" applyFill="1" applyBorder="1" applyAlignment="1" applyProtection="1">
      <alignment horizontal="center" vertical="center"/>
    </xf>
    <xf numFmtId="0" fontId="12" fillId="14" borderId="4" xfId="0" applyNumberFormat="1" applyFont="1" applyFill="1" applyBorder="1" applyAlignment="1" applyProtection="1">
      <alignment horizontal="center" vertical="center"/>
    </xf>
    <xf numFmtId="0" fontId="6" fillId="17" borderId="7" xfId="0" applyNumberFormat="1" applyFont="1" applyFill="1" applyBorder="1" applyAlignment="1" applyProtection="1">
      <alignment horizontal="center" vertical="center"/>
    </xf>
    <xf numFmtId="0" fontId="6" fillId="17" borderId="6" xfId="0" applyNumberFormat="1" applyFont="1" applyFill="1" applyBorder="1" applyAlignment="1" applyProtection="1">
      <alignment horizontal="center" vertical="center"/>
    </xf>
    <xf numFmtId="0" fontId="6" fillId="17" borderId="4" xfId="0" applyNumberFormat="1" applyFont="1" applyFill="1" applyBorder="1" applyAlignment="1" applyProtection="1">
      <alignment horizontal="center" vertical="center"/>
    </xf>
    <xf numFmtId="0" fontId="12" fillId="6" borderId="13" xfId="0" applyNumberFormat="1" applyFont="1" applyFill="1" applyBorder="1" applyAlignment="1" applyProtection="1">
      <alignment horizontal="center" vertical="center"/>
    </xf>
    <xf numFmtId="0" fontId="12" fillId="6" borderId="11" xfId="0" applyNumberFormat="1" applyFont="1" applyFill="1" applyBorder="1" applyAlignment="1" applyProtection="1">
      <alignment horizontal="center" vertical="center"/>
    </xf>
    <xf numFmtId="165" fontId="2" fillId="19" borderId="9" xfId="0" applyNumberFormat="1" applyFont="1" applyFill="1" applyBorder="1" applyAlignment="1" applyProtection="1">
      <alignment vertical="center" wrapText="1"/>
    </xf>
    <xf numFmtId="20" fontId="2" fillId="19" borderId="10" xfId="0" applyNumberFormat="1" applyFont="1" applyFill="1" applyBorder="1" applyAlignment="1" applyProtection="1">
      <alignment vertical="center"/>
    </xf>
    <xf numFmtId="0" fontId="2" fillId="19" borderId="9" xfId="0" applyFont="1" applyFill="1" applyBorder="1" applyAlignment="1" applyProtection="1">
      <alignment horizontal="center" vertical="center"/>
    </xf>
    <xf numFmtId="0" fontId="2" fillId="19" borderId="0" xfId="0" applyFont="1" applyFill="1" applyBorder="1" applyAlignment="1" applyProtection="1">
      <alignment horizontal="center" vertical="center"/>
    </xf>
    <xf numFmtId="0" fontId="2" fillId="19" borderId="10" xfId="0" applyFont="1" applyFill="1" applyBorder="1" applyAlignment="1" applyProtection="1">
      <alignment horizontal="center" vertical="center"/>
    </xf>
    <xf numFmtId="165" fontId="2" fillId="13" borderId="9" xfId="0" applyNumberFormat="1" applyFont="1" applyFill="1" applyBorder="1" applyAlignment="1" applyProtection="1">
      <alignment vertical="center" wrapText="1"/>
    </xf>
    <xf numFmtId="20" fontId="2" fillId="13" borderId="10" xfId="0" applyNumberFormat="1" applyFont="1" applyFill="1" applyBorder="1" applyAlignment="1" applyProtection="1">
      <alignment vertical="center"/>
    </xf>
    <xf numFmtId="0" fontId="2" fillId="13" borderId="9" xfId="0" applyFont="1" applyFill="1" applyBorder="1" applyAlignment="1" applyProtection="1">
      <alignment horizontal="center" vertical="center"/>
    </xf>
    <xf numFmtId="0" fontId="2" fillId="13" borderId="0" xfId="0" applyFont="1" applyFill="1" applyBorder="1" applyAlignment="1" applyProtection="1">
      <alignment horizontal="center" vertical="center"/>
    </xf>
    <xf numFmtId="0" fontId="2" fillId="13" borderId="10" xfId="0" applyFont="1" applyFill="1" applyBorder="1" applyAlignment="1" applyProtection="1">
      <alignment horizontal="center" vertical="center"/>
    </xf>
    <xf numFmtId="165" fontId="2" fillId="15" borderId="9" xfId="0" applyNumberFormat="1" applyFont="1" applyFill="1" applyBorder="1" applyAlignment="1" applyProtection="1">
      <alignment vertical="center" wrapText="1"/>
    </xf>
    <xf numFmtId="20" fontId="2" fillId="15" borderId="10" xfId="0" applyNumberFormat="1" applyFont="1" applyFill="1" applyBorder="1" applyAlignment="1" applyProtection="1">
      <alignment vertical="center"/>
    </xf>
    <xf numFmtId="0" fontId="2" fillId="15" borderId="9" xfId="0" applyFont="1" applyFill="1" applyBorder="1" applyAlignment="1" applyProtection="1">
      <alignment horizontal="center" vertical="center"/>
    </xf>
    <xf numFmtId="0" fontId="2" fillId="15" borderId="0" xfId="0" applyFont="1" applyFill="1" applyBorder="1" applyAlignment="1" applyProtection="1">
      <alignment horizontal="center" vertical="center"/>
    </xf>
    <xf numFmtId="0" fontId="2" fillId="15" borderId="10" xfId="0" applyFont="1" applyFill="1" applyBorder="1" applyAlignment="1" applyProtection="1">
      <alignment horizontal="center" vertical="center"/>
    </xf>
    <xf numFmtId="165" fontId="11" fillId="22" borderId="14" xfId="0" applyNumberFormat="1" applyFont="1" applyFill="1" applyBorder="1" applyAlignment="1" applyProtection="1">
      <alignment vertical="center" wrapText="1"/>
    </xf>
    <xf numFmtId="20" fontId="11" fillId="22" borderId="2" xfId="0" applyNumberFormat="1" applyFont="1" applyFill="1" applyBorder="1" applyAlignment="1" applyProtection="1">
      <alignment vertical="center"/>
    </xf>
    <xf numFmtId="0" fontId="11" fillId="22" borderId="14" xfId="0" applyFont="1" applyFill="1" applyBorder="1" applyAlignment="1" applyProtection="1">
      <alignment horizontal="center" vertical="center"/>
    </xf>
    <xf numFmtId="0" fontId="11" fillId="22" borderId="15" xfId="0" applyFont="1" applyFill="1" applyBorder="1" applyAlignment="1" applyProtection="1">
      <alignment horizontal="center" vertical="center"/>
    </xf>
    <xf numFmtId="0" fontId="11" fillId="22" borderId="2" xfId="0" applyFont="1" applyFill="1" applyBorder="1" applyAlignment="1" applyProtection="1">
      <alignment horizontal="center" vertical="center"/>
    </xf>
    <xf numFmtId="165" fontId="11" fillId="22" borderId="9" xfId="0" applyNumberFormat="1" applyFont="1" applyFill="1" applyBorder="1" applyAlignment="1" applyProtection="1">
      <alignment vertical="center" wrapText="1"/>
    </xf>
    <xf numFmtId="20" fontId="11" fillId="22" borderId="10" xfId="0" applyNumberFormat="1" applyFont="1" applyFill="1" applyBorder="1" applyAlignment="1" applyProtection="1">
      <alignment vertical="center"/>
    </xf>
    <xf numFmtId="0" fontId="11" fillId="22" borderId="9" xfId="0" applyFont="1" applyFill="1" applyBorder="1" applyAlignment="1" applyProtection="1">
      <alignment horizontal="center" vertical="center"/>
    </xf>
    <xf numFmtId="0" fontId="11" fillId="22" borderId="0" xfId="0" applyFont="1" applyFill="1" applyBorder="1" applyAlignment="1" applyProtection="1">
      <alignment horizontal="center" vertical="center"/>
    </xf>
    <xf numFmtId="0" fontId="11" fillId="22" borderId="10" xfId="0" applyFont="1" applyFill="1" applyBorder="1" applyAlignment="1" applyProtection="1">
      <alignment horizontal="center" vertical="center"/>
    </xf>
    <xf numFmtId="165" fontId="2" fillId="19" borderId="13" xfId="0" applyNumberFormat="1" applyFont="1" applyFill="1" applyBorder="1" applyAlignment="1" applyProtection="1">
      <alignment vertical="center" wrapText="1"/>
    </xf>
    <xf numFmtId="20" fontId="2" fillId="19" borderId="5" xfId="0" applyNumberFormat="1" applyFont="1" applyFill="1" applyBorder="1" applyAlignment="1" applyProtection="1">
      <alignment vertical="center"/>
    </xf>
    <xf numFmtId="0" fontId="2" fillId="19" borderId="13" xfId="0" applyFont="1" applyFill="1" applyBorder="1" applyAlignment="1" applyProtection="1">
      <alignment horizontal="center" vertical="center"/>
    </xf>
    <xf numFmtId="0" fontId="2" fillId="19" borderId="11" xfId="0" applyFont="1" applyFill="1" applyBorder="1" applyAlignment="1" applyProtection="1">
      <alignment horizontal="center" vertical="center"/>
    </xf>
    <xf numFmtId="0" fontId="2" fillId="19" borderId="5" xfId="0" applyFont="1" applyFill="1" applyBorder="1" applyAlignment="1" applyProtection="1">
      <alignment horizontal="center" vertical="center"/>
    </xf>
    <xf numFmtId="165" fontId="2" fillId="13" borderId="13" xfId="0" applyNumberFormat="1" applyFont="1" applyFill="1" applyBorder="1" applyAlignment="1" applyProtection="1">
      <alignment vertical="center" wrapText="1"/>
    </xf>
    <xf numFmtId="20" fontId="2" fillId="13" borderId="5" xfId="0" applyNumberFormat="1" applyFont="1" applyFill="1" applyBorder="1" applyAlignment="1" applyProtection="1">
      <alignment vertical="center"/>
    </xf>
    <xf numFmtId="0" fontId="2" fillId="13" borderId="13" xfId="0" applyFont="1" applyFill="1" applyBorder="1" applyAlignment="1" applyProtection="1">
      <alignment horizontal="center" vertical="center"/>
    </xf>
    <xf numFmtId="0" fontId="2" fillId="13" borderId="11" xfId="0" applyFont="1" applyFill="1" applyBorder="1" applyAlignment="1" applyProtection="1">
      <alignment horizontal="center" vertical="center"/>
    </xf>
    <xf numFmtId="0" fontId="2" fillId="13" borderId="5" xfId="0" applyFont="1" applyFill="1" applyBorder="1" applyAlignment="1" applyProtection="1">
      <alignment horizontal="center" vertical="center"/>
    </xf>
    <xf numFmtId="165" fontId="2" fillId="15" borderId="13" xfId="0" applyNumberFormat="1" applyFont="1" applyFill="1" applyBorder="1" applyAlignment="1" applyProtection="1">
      <alignment vertical="center" wrapText="1"/>
    </xf>
    <xf numFmtId="20" fontId="2" fillId="15" borderId="5" xfId="0" applyNumberFormat="1" applyFont="1" applyFill="1" applyBorder="1" applyAlignment="1" applyProtection="1">
      <alignment vertical="center"/>
    </xf>
    <xf numFmtId="0" fontId="2" fillId="15" borderId="13" xfId="0" applyFont="1" applyFill="1" applyBorder="1" applyAlignment="1" applyProtection="1">
      <alignment horizontal="center" vertical="center"/>
    </xf>
    <xf numFmtId="0" fontId="2" fillId="15" borderId="11" xfId="0" applyFont="1" applyFill="1" applyBorder="1" applyAlignment="1" applyProtection="1">
      <alignment horizontal="center" vertical="center"/>
    </xf>
    <xf numFmtId="0" fontId="2" fillId="15" borderId="5" xfId="0" applyFont="1" applyFill="1" applyBorder="1" applyAlignment="1" applyProtection="1">
      <alignment horizontal="center" vertical="center"/>
    </xf>
    <xf numFmtId="165" fontId="11" fillId="22" borderId="13" xfId="0" applyNumberFormat="1" applyFont="1" applyFill="1" applyBorder="1" applyAlignment="1" applyProtection="1">
      <alignment vertical="center" wrapText="1"/>
    </xf>
    <xf numFmtId="20" fontId="11" fillId="22" borderId="5" xfId="0" applyNumberFormat="1" applyFont="1" applyFill="1" applyBorder="1" applyAlignment="1" applyProtection="1">
      <alignment vertical="center"/>
    </xf>
    <xf numFmtId="0" fontId="11" fillId="22" borderId="13" xfId="0" applyFont="1" applyFill="1" applyBorder="1" applyAlignment="1" applyProtection="1">
      <alignment horizontal="center" vertical="center"/>
    </xf>
    <xf numFmtId="0" fontId="11" fillId="22" borderId="11" xfId="0" applyFont="1" applyFill="1" applyBorder="1" applyAlignment="1" applyProtection="1">
      <alignment horizontal="center" vertical="center"/>
    </xf>
    <xf numFmtId="0" fontId="11" fillId="22" borderId="5" xfId="0" applyFont="1" applyFill="1" applyBorder="1" applyAlignment="1" applyProtection="1">
      <alignment horizontal="center" vertical="center"/>
    </xf>
    <xf numFmtId="0" fontId="12" fillId="6" borderId="7" xfId="0" applyNumberFormat="1" applyFont="1" applyFill="1" applyBorder="1" applyAlignment="1" applyProtection="1">
      <alignment horizontal="center" vertical="center"/>
    </xf>
    <xf numFmtId="0" fontId="12" fillId="6" borderId="6" xfId="0" applyNumberFormat="1" applyFont="1" applyFill="1" applyBorder="1" applyAlignment="1" applyProtection="1">
      <alignment horizontal="center" vertical="center"/>
    </xf>
    <xf numFmtId="0" fontId="12" fillId="6" borderId="4" xfId="0" applyNumberFormat="1" applyFont="1" applyFill="1" applyBorder="1" applyAlignment="1" applyProtection="1">
      <alignment horizontal="center" vertical="center"/>
    </xf>
    <xf numFmtId="0" fontId="12" fillId="27" borderId="7" xfId="0" applyNumberFormat="1" applyFont="1" applyFill="1" applyBorder="1" applyAlignment="1" applyProtection="1">
      <alignment horizontal="center" vertical="center"/>
    </xf>
    <xf numFmtId="0" fontId="12" fillId="27" borderId="4" xfId="0" applyNumberFormat="1" applyFont="1" applyFill="1" applyBorder="1" applyAlignment="1" applyProtection="1">
      <alignment horizontal="center" vertical="center"/>
    </xf>
    <xf numFmtId="0" fontId="12" fillId="27" borderId="6" xfId="0" applyNumberFormat="1" applyFont="1" applyFill="1" applyBorder="1" applyAlignment="1" applyProtection="1">
      <alignment horizontal="center" vertical="center"/>
    </xf>
    <xf numFmtId="0" fontId="12" fillId="27" borderId="3" xfId="0" applyNumberFormat="1" applyFont="1" applyFill="1" applyBorder="1" applyAlignment="1" applyProtection="1">
      <alignment horizontal="center" vertical="center"/>
    </xf>
    <xf numFmtId="0" fontId="12" fillId="32" borderId="7" xfId="0" applyNumberFormat="1" applyFont="1" applyFill="1" applyBorder="1" applyAlignment="1" applyProtection="1">
      <alignment horizontal="center" vertical="center"/>
    </xf>
    <xf numFmtId="0" fontId="12" fillId="32" borderId="4" xfId="0" applyNumberFormat="1" applyFont="1" applyFill="1" applyBorder="1" applyAlignment="1" applyProtection="1">
      <alignment horizontal="center" vertical="center"/>
    </xf>
    <xf numFmtId="0" fontId="12" fillId="32" borderId="6" xfId="0" applyNumberFormat="1" applyFont="1" applyFill="1" applyBorder="1" applyAlignment="1" applyProtection="1">
      <alignment horizontal="center" vertical="center"/>
    </xf>
    <xf numFmtId="0" fontId="12" fillId="32" borderId="3" xfId="0" applyNumberFormat="1" applyFont="1" applyFill="1" applyBorder="1" applyAlignment="1" applyProtection="1">
      <alignment horizontal="center" vertical="center"/>
    </xf>
    <xf numFmtId="0" fontId="6" fillId="16" borderId="7" xfId="0" applyNumberFormat="1" applyFont="1" applyFill="1" applyBorder="1" applyAlignment="1" applyProtection="1">
      <alignment horizontal="center" vertical="center"/>
    </xf>
    <xf numFmtId="0" fontId="6" fillId="16" borderId="4" xfId="0" applyNumberFormat="1" applyFont="1" applyFill="1" applyBorder="1" applyAlignment="1" applyProtection="1">
      <alignment horizontal="center" vertical="center"/>
    </xf>
    <xf numFmtId="0" fontId="6" fillId="16" borderId="6" xfId="0" applyNumberFormat="1" applyFont="1" applyFill="1" applyBorder="1" applyAlignment="1" applyProtection="1">
      <alignment horizontal="center" vertical="center"/>
    </xf>
    <xf numFmtId="0" fontId="6" fillId="16" borderId="3" xfId="0" applyNumberFormat="1" applyFont="1" applyFill="1" applyBorder="1" applyAlignment="1" applyProtection="1">
      <alignment horizontal="center" vertical="center"/>
    </xf>
    <xf numFmtId="0" fontId="12" fillId="33" borderId="7" xfId="0" applyNumberFormat="1" applyFont="1" applyFill="1" applyBorder="1" applyAlignment="1" applyProtection="1">
      <alignment horizontal="center" vertical="center"/>
    </xf>
    <xf numFmtId="0" fontId="12" fillId="33" borderId="4" xfId="0" applyNumberFormat="1" applyFont="1" applyFill="1" applyBorder="1" applyAlignment="1" applyProtection="1">
      <alignment horizontal="center" vertical="center"/>
    </xf>
    <xf numFmtId="0" fontId="12" fillId="33" borderId="6" xfId="0" applyNumberFormat="1" applyFont="1" applyFill="1" applyBorder="1" applyAlignment="1" applyProtection="1">
      <alignment horizontal="center" vertical="center"/>
    </xf>
    <xf numFmtId="0" fontId="12" fillId="33" borderId="3" xfId="0" applyNumberFormat="1" applyFont="1" applyFill="1" applyBorder="1" applyAlignment="1" applyProtection="1">
      <alignment horizontal="center" vertical="center"/>
    </xf>
    <xf numFmtId="1" fontId="6" fillId="19" borderId="14" xfId="0" applyNumberFormat="1" applyFont="1" applyFill="1" applyBorder="1" applyAlignment="1" applyProtection="1">
      <alignment horizontal="center" vertical="center"/>
    </xf>
    <xf numFmtId="1" fontId="6" fillId="19" borderId="2" xfId="0" applyNumberFormat="1" applyFont="1" applyFill="1" applyBorder="1" applyAlignment="1" applyProtection="1">
      <alignment horizontal="center" vertical="center"/>
    </xf>
    <xf numFmtId="1" fontId="6" fillId="19" borderId="15" xfId="0" applyNumberFormat="1" applyFont="1" applyFill="1" applyBorder="1" applyAlignment="1" applyProtection="1">
      <alignment horizontal="center" vertical="center"/>
    </xf>
    <xf numFmtId="0" fontId="6" fillId="19" borderId="1" xfId="0" applyFont="1" applyFill="1" applyBorder="1" applyAlignment="1" applyProtection="1">
      <alignment horizontal="center" vertical="center"/>
    </xf>
    <xf numFmtId="0" fontId="6" fillId="19" borderId="14" xfId="0" applyFont="1" applyFill="1" applyBorder="1" applyAlignment="1" applyProtection="1">
      <alignment horizontal="center" vertical="center"/>
    </xf>
    <xf numFmtId="0" fontId="6" fillId="19" borderId="2" xfId="0" applyFont="1" applyFill="1" applyBorder="1" applyAlignment="1" applyProtection="1">
      <alignment horizontal="center" vertical="center"/>
    </xf>
    <xf numFmtId="1" fontId="6" fillId="13" borderId="14" xfId="0" applyNumberFormat="1" applyFont="1" applyFill="1" applyBorder="1" applyAlignment="1" applyProtection="1">
      <alignment horizontal="center" vertical="center"/>
    </xf>
    <xf numFmtId="1" fontId="6" fillId="13" borderId="2" xfId="0" applyNumberFormat="1" applyFont="1" applyFill="1" applyBorder="1" applyAlignment="1" applyProtection="1">
      <alignment horizontal="center" vertical="center"/>
    </xf>
    <xf numFmtId="1" fontId="6" fillId="13" borderId="15" xfId="0" applyNumberFormat="1" applyFont="1" applyFill="1" applyBorder="1" applyAlignment="1" applyProtection="1">
      <alignment horizontal="center" vertical="center"/>
    </xf>
    <xf numFmtId="0" fontId="6" fillId="13" borderId="1" xfId="0" applyFont="1" applyFill="1" applyBorder="1" applyAlignment="1" applyProtection="1">
      <alignment horizontal="center" vertical="center"/>
    </xf>
    <xf numFmtId="0" fontId="6" fillId="13" borderId="14" xfId="0" applyFont="1" applyFill="1" applyBorder="1" applyAlignment="1" applyProtection="1">
      <alignment horizontal="center" vertical="center"/>
    </xf>
    <xf numFmtId="0" fontId="6" fillId="13" borderId="2" xfId="0" applyFont="1" applyFill="1" applyBorder="1" applyAlignment="1" applyProtection="1">
      <alignment horizontal="center" vertical="center"/>
    </xf>
    <xf numFmtId="1" fontId="6" fillId="15" borderId="14" xfId="0" applyNumberFormat="1" applyFont="1" applyFill="1" applyBorder="1" applyAlignment="1" applyProtection="1">
      <alignment horizontal="center" vertical="center"/>
    </xf>
    <xf numFmtId="1" fontId="6" fillId="15" borderId="2" xfId="0" applyNumberFormat="1" applyFont="1" applyFill="1" applyBorder="1" applyAlignment="1" applyProtection="1">
      <alignment horizontal="center" vertical="center"/>
    </xf>
    <xf numFmtId="1" fontId="6" fillId="15" borderId="15" xfId="0" applyNumberFormat="1" applyFont="1" applyFill="1" applyBorder="1" applyAlignment="1" applyProtection="1">
      <alignment horizontal="center" vertical="center"/>
    </xf>
    <xf numFmtId="0" fontId="6" fillId="15" borderId="1" xfId="0" applyFont="1" applyFill="1" applyBorder="1" applyAlignment="1" applyProtection="1">
      <alignment horizontal="center" vertical="center"/>
    </xf>
    <xf numFmtId="0" fontId="6" fillId="15" borderId="14" xfId="0" applyFont="1" applyFill="1" applyBorder="1" applyAlignment="1" applyProtection="1">
      <alignment horizontal="center" vertical="center"/>
    </xf>
    <xf numFmtId="0" fontId="6" fillId="15" borderId="2" xfId="0" applyFont="1" applyFill="1" applyBorder="1" applyAlignment="1" applyProtection="1">
      <alignment horizontal="center" vertical="center"/>
    </xf>
    <xf numFmtId="1" fontId="12" fillId="22" borderId="14" xfId="0" applyNumberFormat="1" applyFont="1" applyFill="1" applyBorder="1" applyAlignment="1" applyProtection="1">
      <alignment horizontal="center" vertical="center"/>
    </xf>
    <xf numFmtId="1" fontId="12" fillId="22" borderId="2" xfId="0" applyNumberFormat="1" applyFont="1" applyFill="1" applyBorder="1" applyAlignment="1" applyProtection="1">
      <alignment horizontal="center" vertical="center"/>
    </xf>
    <xf numFmtId="1" fontId="12" fillId="22" borderId="15" xfId="0" applyNumberFormat="1" applyFont="1" applyFill="1" applyBorder="1" applyAlignment="1" applyProtection="1">
      <alignment horizontal="center" vertical="center"/>
    </xf>
    <xf numFmtId="0" fontId="12" fillId="22" borderId="1" xfId="0" applyFont="1" applyFill="1" applyBorder="1" applyAlignment="1" applyProtection="1">
      <alignment horizontal="center" vertical="center"/>
    </xf>
    <xf numFmtId="0" fontId="12" fillId="22" borderId="14" xfId="0" applyFont="1" applyFill="1" applyBorder="1" applyAlignment="1" applyProtection="1">
      <alignment horizontal="center" vertical="center"/>
    </xf>
    <xf numFmtId="0" fontId="12" fillId="22" borderId="2" xfId="0" applyFont="1" applyFill="1" applyBorder="1" applyAlignment="1" applyProtection="1">
      <alignment horizontal="center" vertical="center"/>
    </xf>
    <xf numFmtId="1" fontId="6" fillId="19" borderId="9" xfId="0" applyNumberFormat="1" applyFont="1" applyFill="1" applyBorder="1" applyAlignment="1" applyProtection="1">
      <alignment horizontal="center" vertical="center"/>
    </xf>
    <xf numFmtId="1" fontId="6" fillId="19" borderId="10" xfId="0" applyNumberFormat="1" applyFont="1" applyFill="1" applyBorder="1" applyAlignment="1" applyProtection="1">
      <alignment horizontal="center" vertical="center"/>
    </xf>
    <xf numFmtId="1" fontId="6" fillId="19" borderId="0" xfId="0" applyNumberFormat="1" applyFont="1" applyFill="1" applyBorder="1" applyAlignment="1" applyProtection="1">
      <alignment horizontal="center" vertical="center"/>
    </xf>
    <xf numFmtId="0" fontId="6" fillId="19" borderId="8" xfId="0" applyFont="1" applyFill="1" applyBorder="1" applyAlignment="1" applyProtection="1">
      <alignment horizontal="center" vertical="center"/>
    </xf>
    <xf numFmtId="0" fontId="6" fillId="19" borderId="9" xfId="0" applyFont="1" applyFill="1" applyBorder="1" applyAlignment="1" applyProtection="1">
      <alignment horizontal="center" vertical="center"/>
    </xf>
    <xf numFmtId="0" fontId="6" fillId="19" borderId="10" xfId="0" applyFont="1" applyFill="1" applyBorder="1" applyAlignment="1" applyProtection="1">
      <alignment horizontal="center" vertical="center"/>
    </xf>
    <xf numFmtId="1" fontId="6" fillId="13" borderId="9" xfId="0" applyNumberFormat="1" applyFont="1" applyFill="1" applyBorder="1" applyAlignment="1" applyProtection="1">
      <alignment horizontal="center" vertical="center"/>
    </xf>
    <xf numFmtId="1" fontId="6" fillId="13" borderId="10" xfId="0" applyNumberFormat="1" applyFont="1" applyFill="1" applyBorder="1" applyAlignment="1" applyProtection="1">
      <alignment horizontal="center" vertical="center"/>
    </xf>
    <xf numFmtId="1" fontId="6" fillId="13" borderId="0" xfId="0" applyNumberFormat="1" applyFont="1" applyFill="1" applyBorder="1" applyAlignment="1" applyProtection="1">
      <alignment horizontal="center" vertical="center"/>
    </xf>
    <xf numFmtId="0" fontId="6" fillId="13" borderId="8" xfId="0" applyFont="1" applyFill="1" applyBorder="1" applyAlignment="1" applyProtection="1">
      <alignment horizontal="center" vertical="center"/>
    </xf>
    <xf numFmtId="0" fontId="6" fillId="13" borderId="9" xfId="0" applyFont="1" applyFill="1" applyBorder="1" applyAlignment="1" applyProtection="1">
      <alignment horizontal="center" vertical="center"/>
    </xf>
    <xf numFmtId="0" fontId="6" fillId="13" borderId="10" xfId="0" applyFont="1" applyFill="1" applyBorder="1" applyAlignment="1" applyProtection="1">
      <alignment horizontal="center" vertical="center"/>
    </xf>
    <xf numFmtId="1" fontId="6" fillId="15" borderId="9" xfId="0" applyNumberFormat="1" applyFont="1" applyFill="1" applyBorder="1" applyAlignment="1" applyProtection="1">
      <alignment horizontal="center" vertical="center"/>
    </xf>
    <xf numFmtId="1" fontId="6" fillId="15" borderId="10" xfId="0" applyNumberFormat="1" applyFont="1" applyFill="1" applyBorder="1" applyAlignment="1" applyProtection="1">
      <alignment horizontal="center" vertical="center"/>
    </xf>
    <xf numFmtId="1" fontId="6" fillId="15" borderId="0" xfId="0" applyNumberFormat="1" applyFont="1" applyFill="1" applyBorder="1" applyAlignment="1" applyProtection="1">
      <alignment horizontal="center" vertical="center"/>
    </xf>
    <xf numFmtId="0" fontId="6" fillId="15" borderId="8" xfId="0" applyFont="1" applyFill="1" applyBorder="1" applyAlignment="1" applyProtection="1">
      <alignment horizontal="center" vertical="center"/>
    </xf>
    <xf numFmtId="0" fontId="6" fillId="15" borderId="9" xfId="0" applyFont="1" applyFill="1" applyBorder="1" applyAlignment="1" applyProtection="1">
      <alignment horizontal="center" vertical="center"/>
    </xf>
    <xf numFmtId="0" fontId="6" fillId="15" borderId="10" xfId="0" applyFont="1" applyFill="1" applyBorder="1" applyAlignment="1" applyProtection="1">
      <alignment horizontal="center" vertical="center"/>
    </xf>
    <xf numFmtId="1" fontId="12" fillId="22" borderId="9" xfId="0" applyNumberFormat="1" applyFont="1" applyFill="1" applyBorder="1" applyAlignment="1" applyProtection="1">
      <alignment horizontal="center" vertical="center"/>
    </xf>
    <xf numFmtId="1" fontId="12" fillId="22" borderId="10" xfId="0" applyNumberFormat="1" applyFont="1" applyFill="1" applyBorder="1" applyAlignment="1" applyProtection="1">
      <alignment horizontal="center" vertical="center"/>
    </xf>
    <xf numFmtId="1" fontId="12" fillId="22" borderId="0" xfId="0" applyNumberFormat="1" applyFont="1" applyFill="1" applyBorder="1" applyAlignment="1" applyProtection="1">
      <alignment horizontal="center" vertical="center"/>
    </xf>
    <xf numFmtId="0" fontId="12" fillId="22" borderId="8" xfId="0" applyFont="1" applyFill="1" applyBorder="1" applyAlignment="1" applyProtection="1">
      <alignment horizontal="center" vertical="center"/>
    </xf>
    <xf numFmtId="0" fontId="12" fillId="22" borderId="9" xfId="0" applyFont="1" applyFill="1" applyBorder="1" applyAlignment="1" applyProtection="1">
      <alignment horizontal="center" vertical="center"/>
    </xf>
    <xf numFmtId="0" fontId="12" fillId="22" borderId="10" xfId="0" applyFont="1" applyFill="1" applyBorder="1" applyAlignment="1" applyProtection="1">
      <alignment horizontal="center" vertical="center"/>
    </xf>
    <xf numFmtId="1" fontId="2" fillId="19" borderId="9" xfId="0" applyNumberFormat="1" applyFont="1" applyFill="1" applyBorder="1" applyAlignment="1" applyProtection="1">
      <alignment horizontal="center" vertical="center"/>
    </xf>
    <xf numFmtId="1" fontId="2" fillId="19" borderId="10" xfId="0" applyNumberFormat="1" applyFont="1" applyFill="1" applyBorder="1" applyAlignment="1" applyProtection="1">
      <alignment horizontal="center" vertical="center"/>
    </xf>
    <xf numFmtId="1" fontId="2" fillId="19" borderId="0" xfId="0" applyNumberFormat="1" applyFont="1" applyFill="1" applyBorder="1" applyAlignment="1" applyProtection="1">
      <alignment horizontal="center" vertical="center"/>
    </xf>
    <xf numFmtId="0" fontId="2" fillId="19" borderId="8" xfId="0" applyFont="1" applyFill="1" applyBorder="1" applyAlignment="1" applyProtection="1">
      <alignment horizontal="center" vertical="center"/>
    </xf>
    <xf numFmtId="1" fontId="2" fillId="13" borderId="9" xfId="0" applyNumberFormat="1" applyFont="1" applyFill="1" applyBorder="1" applyAlignment="1" applyProtection="1">
      <alignment horizontal="center" vertical="center"/>
    </xf>
    <xf numFmtId="1" fontId="2" fillId="13" borderId="10" xfId="0" applyNumberFormat="1" applyFont="1" applyFill="1" applyBorder="1" applyAlignment="1" applyProtection="1">
      <alignment horizontal="center" vertical="center"/>
    </xf>
    <xf numFmtId="1" fontId="2" fillId="13" borderId="0" xfId="0" applyNumberFormat="1" applyFont="1" applyFill="1" applyBorder="1" applyAlignment="1" applyProtection="1">
      <alignment horizontal="center" vertical="center"/>
    </xf>
    <xf numFmtId="0" fontId="2" fillId="13" borderId="8" xfId="0" applyFont="1" applyFill="1" applyBorder="1" applyAlignment="1" applyProtection="1">
      <alignment horizontal="center" vertical="center"/>
    </xf>
    <xf numFmtId="1" fontId="2" fillId="15" borderId="9" xfId="0" applyNumberFormat="1" applyFont="1" applyFill="1" applyBorder="1" applyAlignment="1" applyProtection="1">
      <alignment horizontal="center" vertical="center"/>
    </xf>
    <xf numFmtId="1" fontId="2" fillId="15" borderId="10" xfId="0" applyNumberFormat="1" applyFont="1" applyFill="1" applyBorder="1" applyAlignment="1" applyProtection="1">
      <alignment horizontal="center" vertical="center"/>
    </xf>
    <xf numFmtId="1" fontId="2" fillId="15" borderId="0" xfId="0" applyNumberFormat="1" applyFont="1" applyFill="1" applyBorder="1" applyAlignment="1" applyProtection="1">
      <alignment horizontal="center" vertical="center"/>
    </xf>
    <xf numFmtId="0" fontId="2" fillId="15" borderId="8" xfId="0" applyFont="1" applyFill="1" applyBorder="1" applyAlignment="1" applyProtection="1">
      <alignment horizontal="center" vertical="center"/>
    </xf>
    <xf numFmtId="1" fontId="11" fillId="22" borderId="9" xfId="0" applyNumberFormat="1" applyFont="1" applyFill="1" applyBorder="1" applyAlignment="1" applyProtection="1">
      <alignment horizontal="center" vertical="center"/>
    </xf>
    <xf numFmtId="1" fontId="11" fillId="22" borderId="10" xfId="0" applyNumberFormat="1" applyFont="1" applyFill="1" applyBorder="1" applyAlignment="1" applyProtection="1">
      <alignment horizontal="center" vertical="center"/>
    </xf>
    <xf numFmtId="1" fontId="11" fillId="22" borderId="0" xfId="0" applyNumberFormat="1" applyFont="1" applyFill="1" applyBorder="1" applyAlignment="1" applyProtection="1">
      <alignment horizontal="center" vertical="center"/>
    </xf>
    <xf numFmtId="0" fontId="11" fillId="22" borderId="8" xfId="0" applyFont="1" applyFill="1" applyBorder="1" applyAlignment="1" applyProtection="1">
      <alignment horizontal="center" vertical="center"/>
    </xf>
    <xf numFmtId="1" fontId="2" fillId="19" borderId="13" xfId="0" applyNumberFormat="1" applyFont="1" applyFill="1" applyBorder="1" applyAlignment="1" applyProtection="1">
      <alignment horizontal="center" vertical="center"/>
    </xf>
    <xf numFmtId="1" fontId="2" fillId="19" borderId="5" xfId="0" applyNumberFormat="1" applyFont="1" applyFill="1" applyBorder="1" applyAlignment="1" applyProtection="1">
      <alignment horizontal="center" vertical="center"/>
    </xf>
    <xf numFmtId="1" fontId="2" fillId="19" borderId="11" xfId="0" applyNumberFormat="1" applyFont="1" applyFill="1" applyBorder="1" applyAlignment="1" applyProtection="1">
      <alignment horizontal="center" vertical="center"/>
    </xf>
    <xf numFmtId="0" fontId="2" fillId="19" borderId="12" xfId="0" applyFont="1" applyFill="1" applyBorder="1" applyAlignment="1" applyProtection="1">
      <alignment horizontal="center" vertical="center"/>
    </xf>
    <xf numFmtId="1" fontId="2" fillId="13" borderId="13" xfId="0" applyNumberFormat="1" applyFont="1" applyFill="1" applyBorder="1" applyAlignment="1" applyProtection="1">
      <alignment horizontal="center" vertical="center"/>
    </xf>
    <xf numFmtId="1" fontId="2" fillId="13" borderId="5" xfId="0" applyNumberFormat="1" applyFont="1" applyFill="1" applyBorder="1" applyAlignment="1" applyProtection="1">
      <alignment horizontal="center" vertical="center"/>
    </xf>
    <xf numFmtId="1" fontId="2" fillId="13" borderId="11" xfId="0" applyNumberFormat="1" applyFont="1" applyFill="1" applyBorder="1" applyAlignment="1" applyProtection="1">
      <alignment horizontal="center" vertical="center"/>
    </xf>
    <xf numFmtId="0" fontId="2" fillId="13" borderId="12" xfId="0" applyFont="1" applyFill="1" applyBorder="1" applyAlignment="1" applyProtection="1">
      <alignment horizontal="center" vertical="center"/>
    </xf>
    <xf numFmtId="1" fontId="2" fillId="15" borderId="13" xfId="0" applyNumberFormat="1" applyFont="1" applyFill="1" applyBorder="1" applyAlignment="1" applyProtection="1">
      <alignment horizontal="center" vertical="center"/>
    </xf>
    <xf numFmtId="1" fontId="2" fillId="15" borderId="5" xfId="0" applyNumberFormat="1" applyFont="1" applyFill="1" applyBorder="1" applyAlignment="1" applyProtection="1">
      <alignment horizontal="center" vertical="center"/>
    </xf>
    <xf numFmtId="1" fontId="2" fillId="15" borderId="11" xfId="0" applyNumberFormat="1" applyFont="1" applyFill="1" applyBorder="1" applyAlignment="1" applyProtection="1">
      <alignment horizontal="center" vertical="center"/>
    </xf>
    <xf numFmtId="0" fontId="2" fillId="15" borderId="12" xfId="0" applyFont="1" applyFill="1" applyBorder="1" applyAlignment="1" applyProtection="1">
      <alignment horizontal="center" vertical="center"/>
    </xf>
    <xf numFmtId="1" fontId="11" fillId="22" borderId="13" xfId="0" applyNumberFormat="1" applyFont="1" applyFill="1" applyBorder="1" applyAlignment="1" applyProtection="1">
      <alignment horizontal="center" vertical="center"/>
    </xf>
    <xf numFmtId="1" fontId="11" fillId="22" borderId="5" xfId="0" applyNumberFormat="1" applyFont="1" applyFill="1" applyBorder="1" applyAlignment="1" applyProtection="1">
      <alignment horizontal="center" vertical="center"/>
    </xf>
    <xf numFmtId="1" fontId="11" fillId="22" borderId="11" xfId="0" applyNumberFormat="1" applyFont="1" applyFill="1" applyBorder="1" applyAlignment="1" applyProtection="1">
      <alignment horizontal="center" vertical="center"/>
    </xf>
    <xf numFmtId="0" fontId="11" fillId="22" borderId="12" xfId="0" applyFont="1" applyFill="1" applyBorder="1" applyAlignment="1" applyProtection="1">
      <alignment horizontal="center" vertical="center"/>
    </xf>
    <xf numFmtId="0" fontId="7" fillId="10" borderId="0" xfId="0" applyFont="1" applyFill="1" applyBorder="1" applyAlignment="1" applyProtection="1">
      <alignment horizontal="center" vertical="center"/>
    </xf>
    <xf numFmtId="0" fontId="7" fillId="21" borderId="0" xfId="0" applyFont="1" applyFill="1" applyBorder="1" applyAlignment="1" applyProtection="1">
      <alignment vertical="center"/>
    </xf>
    <xf numFmtId="0" fontId="7" fillId="23" borderId="0" xfId="0" applyFont="1" applyFill="1" applyBorder="1" applyAlignment="1" applyProtection="1">
      <alignment horizontal="center" vertical="center"/>
    </xf>
    <xf numFmtId="0" fontId="25" fillId="35" borderId="0" xfId="0" applyFont="1" applyFill="1" applyBorder="1" applyAlignment="1" applyProtection="1">
      <alignment horizontal="center" vertical="center"/>
    </xf>
    <xf numFmtId="0" fontId="25" fillId="36" borderId="0" xfId="0" applyFont="1" applyFill="1" applyBorder="1" applyAlignment="1" applyProtection="1">
      <alignment horizontal="center" vertical="center"/>
    </xf>
    <xf numFmtId="0" fontId="2" fillId="24" borderId="16" xfId="0" applyFont="1" applyFill="1" applyBorder="1" applyAlignment="1" applyProtection="1">
      <alignment horizontal="center" vertical="center"/>
    </xf>
    <xf numFmtId="0" fontId="7" fillId="24" borderId="16" xfId="0" applyFont="1" applyFill="1" applyBorder="1" applyAlignment="1" applyProtection="1">
      <alignment horizontal="center" vertical="center"/>
    </xf>
    <xf numFmtId="0" fontId="2" fillId="21" borderId="13" xfId="0" applyFont="1" applyFill="1" applyBorder="1" applyAlignment="1" applyProtection="1">
      <alignment vertical="center"/>
    </xf>
    <xf numFmtId="0" fontId="2" fillId="21" borderId="11" xfId="0" applyFont="1" applyFill="1" applyBorder="1" applyAlignment="1" applyProtection="1">
      <alignment vertical="center"/>
    </xf>
    <xf numFmtId="0" fontId="2" fillId="20" borderId="18" xfId="0" applyFont="1" applyFill="1" applyBorder="1" applyAlignment="1" applyProtection="1">
      <alignment horizontal="center" vertical="center"/>
    </xf>
    <xf numFmtId="0" fontId="7" fillId="20" borderId="18" xfId="0" applyFont="1" applyFill="1" applyBorder="1" applyAlignment="1" applyProtection="1">
      <alignment horizontal="center" vertical="center"/>
    </xf>
    <xf numFmtId="0" fontId="2" fillId="21" borderId="14" xfId="0" applyFont="1" applyFill="1" applyBorder="1" applyAlignment="1" applyProtection="1"/>
    <xf numFmtId="0" fontId="2" fillId="21" borderId="2" xfId="0" applyFont="1" applyFill="1" applyBorder="1" applyAlignment="1" applyProtection="1">
      <alignment vertical="center"/>
    </xf>
    <xf numFmtId="0" fontId="7" fillId="0" borderId="16" xfId="0" applyFont="1" applyFill="1" applyBorder="1" applyAlignment="1" applyProtection="1">
      <alignment horizontal="center" vertical="center"/>
    </xf>
    <xf numFmtId="0" fontId="7" fillId="21" borderId="0" xfId="0" applyFont="1" applyFill="1" applyBorder="1" applyAlignment="1" applyProtection="1">
      <alignment horizontal="center" vertical="center"/>
    </xf>
    <xf numFmtId="0" fontId="2" fillId="21" borderId="10" xfId="0" applyFont="1" applyFill="1" applyBorder="1" applyAlignment="1" applyProtection="1">
      <alignment vertical="center"/>
    </xf>
    <xf numFmtId="0" fontId="2" fillId="21" borderId="12" xfId="0" applyFont="1" applyFill="1" applyBorder="1" applyAlignment="1" applyProtection="1">
      <alignment vertical="center"/>
    </xf>
    <xf numFmtId="0" fontId="7" fillId="0" borderId="17" xfId="0" applyFont="1" applyFill="1" applyBorder="1" applyAlignment="1" applyProtection="1">
      <alignment horizontal="center" vertical="center"/>
    </xf>
    <xf numFmtId="0" fontId="2" fillId="21" borderId="13" xfId="0" applyFont="1" applyFill="1" applyBorder="1" applyAlignment="1" applyProtection="1"/>
    <xf numFmtId="0" fontId="2" fillId="21" borderId="11" xfId="0" applyFont="1" applyFill="1" applyBorder="1" applyAlignment="1" applyProtection="1"/>
    <xf numFmtId="0" fontId="7" fillId="21" borderId="0" xfId="0" applyFont="1" applyFill="1" applyBorder="1" applyAlignment="1" applyProtection="1">
      <alignment horizontal="center" vertical="center"/>
    </xf>
    <xf numFmtId="0" fontId="2" fillId="21" borderId="1" xfId="0" applyFont="1" applyFill="1" applyBorder="1" applyAlignment="1" applyProtection="1">
      <alignment vertical="center"/>
    </xf>
    <xf numFmtId="0" fontId="2" fillId="21" borderId="2" xfId="0" applyFont="1" applyFill="1" applyBorder="1" applyAlignment="1" applyProtection="1"/>
    <xf numFmtId="0" fontId="2" fillId="18" borderId="16" xfId="0" applyFont="1" applyFill="1" applyBorder="1" applyAlignment="1" applyProtection="1">
      <alignment horizontal="center" vertical="center"/>
    </xf>
    <xf numFmtId="0" fontId="7" fillId="18" borderId="16" xfId="0" applyFont="1" applyFill="1" applyBorder="1" applyAlignment="1" applyProtection="1">
      <alignment horizontal="center" vertical="center"/>
    </xf>
    <xf numFmtId="0" fontId="2" fillId="21" borderId="5" xfId="0" applyFont="1" applyFill="1" applyBorder="1" applyAlignment="1" applyProtection="1">
      <alignment vertical="center"/>
    </xf>
    <xf numFmtId="0" fontId="7" fillId="0" borderId="18" xfId="0" applyFont="1" applyFill="1" applyBorder="1" applyAlignment="1" applyProtection="1">
      <alignment horizontal="center" vertical="center"/>
    </xf>
    <xf numFmtId="0" fontId="2" fillId="21" borderId="10" xfId="0" applyFont="1" applyFill="1" applyBorder="1" applyAlignment="1" applyProtection="1"/>
    <xf numFmtId="0" fontId="2" fillId="34" borderId="18" xfId="0" applyFont="1" applyFill="1" applyBorder="1" applyAlignment="1" applyProtection="1">
      <alignment horizontal="center" vertical="center"/>
    </xf>
    <xf numFmtId="0" fontId="7" fillId="34" borderId="18" xfId="0" applyFont="1" applyFill="1" applyBorder="1" applyAlignment="1" applyProtection="1">
      <alignment horizontal="center" vertical="center"/>
    </xf>
    <xf numFmtId="0" fontId="2" fillId="21" borderId="15" xfId="0" applyFont="1" applyFill="1" applyBorder="1" applyAlignment="1" applyProtection="1">
      <alignment vertical="center"/>
    </xf>
    <xf numFmtId="0" fontId="2" fillId="21" borderId="12" xfId="0" applyFont="1" applyFill="1" applyBorder="1" applyAlignment="1" applyProtection="1"/>
    <xf numFmtId="0" fontId="2" fillId="21" borderId="1" xfId="0" applyFont="1" applyFill="1" applyBorder="1" applyAlignment="1" applyProtection="1"/>
    <xf numFmtId="0" fontId="2" fillId="21" borderId="15" xfId="0" applyFont="1" applyFill="1" applyBorder="1" applyAlignment="1" applyProtection="1"/>
    <xf numFmtId="0" fontId="2" fillId="27" borderId="16" xfId="0" applyFont="1" applyFill="1" applyBorder="1" applyAlignment="1" applyProtection="1">
      <alignment horizontal="center" vertical="center"/>
    </xf>
    <xf numFmtId="0" fontId="7" fillId="27" borderId="16" xfId="0" applyFont="1" applyFill="1" applyBorder="1" applyAlignment="1" applyProtection="1">
      <alignment horizontal="center" vertical="center"/>
    </xf>
    <xf numFmtId="0" fontId="2" fillId="32" borderId="18" xfId="0" applyFont="1" applyFill="1" applyBorder="1" applyAlignment="1" applyProtection="1">
      <alignment horizontal="center" vertical="center"/>
    </xf>
    <xf numFmtId="0" fontId="7" fillId="32" borderId="18" xfId="0" applyFont="1" applyFill="1" applyBorder="1" applyAlignment="1" applyProtection="1">
      <alignment horizontal="center" vertical="center"/>
    </xf>
    <xf numFmtId="0" fontId="2" fillId="21" borderId="10" xfId="0" applyFont="1" applyFill="1" applyBorder="1" applyProtection="1"/>
    <xf numFmtId="0" fontId="2" fillId="21" borderId="0" xfId="0" applyFont="1" applyFill="1" applyBorder="1" applyProtection="1"/>
    <xf numFmtId="0" fontId="2" fillId="21" borderId="13" xfId="0" applyFont="1" applyFill="1" applyBorder="1" applyProtection="1"/>
    <xf numFmtId="0" fontId="2" fillId="21" borderId="5" xfId="0" applyFont="1" applyFill="1" applyBorder="1" applyProtection="1"/>
    <xf numFmtId="0" fontId="2" fillId="21" borderId="14" xfId="0" applyFont="1" applyFill="1" applyBorder="1" applyProtection="1"/>
    <xf numFmtId="0" fontId="2" fillId="21" borderId="15" xfId="0" applyFont="1" applyFill="1" applyBorder="1" applyProtection="1"/>
    <xf numFmtId="0" fontId="7" fillId="15" borderId="16" xfId="0" applyFont="1" applyFill="1" applyBorder="1" applyAlignment="1" applyProtection="1">
      <alignment horizontal="center" vertical="center"/>
    </xf>
    <xf numFmtId="0" fontId="11" fillId="22" borderId="18" xfId="0" applyFont="1" applyFill="1" applyBorder="1" applyAlignment="1" applyProtection="1">
      <alignment horizontal="center" vertical="center"/>
    </xf>
    <xf numFmtId="0" fontId="25" fillId="22" borderId="18" xfId="0" applyFont="1" applyFill="1" applyBorder="1" applyAlignment="1" applyProtection="1">
      <alignment horizontal="center" vertical="center"/>
    </xf>
    <xf numFmtId="0" fontId="2" fillId="21" borderId="5" xfId="0" applyFont="1" applyFill="1" applyBorder="1" applyAlignment="1" applyProtection="1"/>
    <xf numFmtId="0" fontId="2" fillId="20" borderId="16" xfId="0" applyFont="1" applyFill="1" applyBorder="1" applyAlignment="1" applyProtection="1">
      <alignment horizontal="center" vertical="center"/>
    </xf>
    <xf numFmtId="0" fontId="7" fillId="20" borderId="16" xfId="0" applyFont="1" applyFill="1" applyBorder="1" applyAlignment="1" applyProtection="1">
      <alignment horizontal="center" vertical="center"/>
    </xf>
    <xf numFmtId="0" fontId="2" fillId="24" borderId="18" xfId="0" applyFont="1" applyFill="1" applyBorder="1" applyAlignment="1" applyProtection="1">
      <alignment horizontal="center" vertical="center"/>
    </xf>
    <xf numFmtId="0" fontId="7" fillId="24" borderId="18" xfId="0" applyFont="1" applyFill="1" applyBorder="1" applyAlignment="1" applyProtection="1">
      <alignment horizontal="center" vertical="center"/>
    </xf>
    <xf numFmtId="0" fontId="7" fillId="0" borderId="14"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0" fontId="7" fillId="0" borderId="2" xfId="0" applyFont="1" applyFill="1" applyBorder="1" applyAlignment="1" applyProtection="1">
      <alignment horizontal="center" vertical="center"/>
    </xf>
    <xf numFmtId="0" fontId="7" fillId="0" borderId="24" xfId="0" applyFont="1" applyFill="1" applyBorder="1" applyAlignment="1" applyProtection="1">
      <alignment horizontal="center" vertical="center"/>
    </xf>
    <xf numFmtId="0" fontId="7" fillId="0" borderId="25" xfId="0" applyFont="1" applyFill="1" applyBorder="1" applyAlignment="1" applyProtection="1">
      <alignment horizontal="center" vertical="center"/>
    </xf>
    <xf numFmtId="0" fontId="7" fillId="0" borderId="26" xfId="0" applyFont="1" applyFill="1" applyBorder="1" applyAlignment="1" applyProtection="1">
      <alignment horizontal="center" vertical="center"/>
    </xf>
    <xf numFmtId="0" fontId="2" fillId="21" borderId="11" xfId="0" applyFont="1" applyFill="1" applyBorder="1" applyProtection="1"/>
    <xf numFmtId="0" fontId="7" fillId="0" borderId="20" xfId="0" applyFont="1" applyFill="1" applyBorder="1" applyAlignment="1" applyProtection="1">
      <alignment horizontal="center" vertical="center"/>
    </xf>
    <xf numFmtId="0" fontId="7" fillId="0" borderId="21" xfId="0" applyFont="1" applyFill="1" applyBorder="1" applyAlignment="1" applyProtection="1">
      <alignment horizontal="center" vertical="center"/>
    </xf>
    <xf numFmtId="0" fontId="7" fillId="0" borderId="22" xfId="0" applyFont="1" applyFill="1" applyBorder="1" applyAlignment="1" applyProtection="1">
      <alignment horizontal="center" vertical="center"/>
    </xf>
    <xf numFmtId="0" fontId="2" fillId="21" borderId="2" xfId="0" applyFont="1" applyFill="1" applyBorder="1" applyProtection="1"/>
    <xf numFmtId="0" fontId="2" fillId="34" borderId="16" xfId="0" applyFont="1" applyFill="1" applyBorder="1" applyAlignment="1" applyProtection="1">
      <alignment horizontal="center" vertical="center"/>
    </xf>
    <xf numFmtId="0" fontId="7" fillId="34" borderId="16" xfId="0" applyFont="1" applyFill="1" applyBorder="1" applyAlignment="1" applyProtection="1">
      <alignment horizontal="center" vertical="center"/>
    </xf>
    <xf numFmtId="0" fontId="7" fillId="0" borderId="13" xfId="0" applyFont="1" applyFill="1" applyBorder="1" applyAlignment="1" applyProtection="1">
      <alignment horizontal="center" vertical="center"/>
    </xf>
    <xf numFmtId="0" fontId="7" fillId="0" borderId="11" xfId="0" applyFont="1" applyFill="1" applyBorder="1" applyAlignment="1" applyProtection="1">
      <alignment horizontal="center" vertical="center"/>
    </xf>
    <xf numFmtId="0" fontId="7" fillId="0" borderId="5" xfId="0" applyFont="1" applyFill="1" applyBorder="1" applyAlignment="1" applyProtection="1">
      <alignment horizontal="center" vertical="center"/>
    </xf>
    <xf numFmtId="0" fontId="2" fillId="18" borderId="18" xfId="0" applyFont="1" applyFill="1" applyBorder="1" applyAlignment="1" applyProtection="1">
      <alignment horizontal="center" vertical="center"/>
    </xf>
    <xf numFmtId="0" fontId="7" fillId="18" borderId="18" xfId="0" applyFont="1" applyFill="1" applyBorder="1" applyAlignment="1" applyProtection="1">
      <alignment horizontal="center" vertical="center"/>
    </xf>
    <xf numFmtId="0" fontId="2" fillId="21" borderId="12" xfId="0" applyFont="1" applyFill="1" applyBorder="1" applyProtection="1"/>
    <xf numFmtId="0" fontId="2" fillId="21" borderId="1" xfId="0" applyFont="1" applyFill="1" applyBorder="1" applyProtection="1"/>
    <xf numFmtId="0" fontId="2" fillId="32" borderId="16" xfId="0" applyFont="1" applyFill="1" applyBorder="1" applyAlignment="1" applyProtection="1">
      <alignment horizontal="center" vertical="center"/>
    </xf>
    <xf numFmtId="0" fontId="7" fillId="32" borderId="16" xfId="0" applyFont="1" applyFill="1" applyBorder="1" applyAlignment="1" applyProtection="1">
      <alignment horizontal="center" vertical="center"/>
    </xf>
    <xf numFmtId="0" fontId="2" fillId="21" borderId="11" xfId="0" applyFont="1" applyFill="1" applyBorder="1" applyAlignment="1" applyProtection="1">
      <alignment horizontal="center" vertical="center"/>
    </xf>
    <xf numFmtId="0" fontId="2" fillId="27" borderId="18" xfId="0" applyFont="1" applyFill="1" applyBorder="1" applyAlignment="1" applyProtection="1">
      <alignment horizontal="center" vertical="center"/>
    </xf>
    <xf numFmtId="0" fontId="7" fillId="27" borderId="18" xfId="0" applyFont="1" applyFill="1" applyBorder="1" applyAlignment="1" applyProtection="1">
      <alignment horizontal="center" vertical="center"/>
    </xf>
    <xf numFmtId="0" fontId="11" fillId="22" borderId="16" xfId="0" applyFont="1" applyFill="1" applyBorder="1" applyAlignment="1" applyProtection="1">
      <alignment horizontal="center" vertical="center"/>
    </xf>
    <xf numFmtId="0" fontId="25" fillId="22" borderId="16" xfId="0" applyFont="1" applyFill="1" applyBorder="1" applyAlignment="1" applyProtection="1">
      <alignment horizontal="center" vertical="center"/>
    </xf>
    <xf numFmtId="0" fontId="7" fillId="15" borderId="18" xfId="0" applyFont="1" applyFill="1" applyBorder="1" applyAlignment="1" applyProtection="1">
      <alignment horizontal="center" vertical="center"/>
    </xf>
    <xf numFmtId="0" fontId="2" fillId="21" borderId="0" xfId="0" applyFont="1" applyFill="1" applyBorder="1" applyAlignment="1" applyProtection="1">
      <alignment horizontal="center" vertical="center"/>
    </xf>
    <xf numFmtId="0" fontId="2" fillId="21" borderId="0" xfId="0" applyFont="1" applyFill="1" applyBorder="1" applyAlignment="1" applyProtection="1">
      <alignment horizontal="right"/>
    </xf>
    <xf numFmtId="0" fontId="27" fillId="6" borderId="0" xfId="0" applyFont="1" applyFill="1" applyAlignment="1" applyProtection="1">
      <alignment horizontal="center" vertical="center"/>
    </xf>
    <xf numFmtId="0" fontId="9" fillId="28" borderId="3" xfId="0" applyFont="1" applyFill="1" applyBorder="1" applyAlignment="1" applyProtection="1">
      <alignment horizontal="center" vertical="center"/>
    </xf>
    <xf numFmtId="0" fontId="9" fillId="16" borderId="3" xfId="0" applyFont="1" applyFill="1" applyBorder="1" applyAlignment="1" applyProtection="1">
      <alignment horizontal="center" vertical="center"/>
    </xf>
    <xf numFmtId="0" fontId="8" fillId="16" borderId="14" xfId="0" applyFont="1" applyFill="1" applyBorder="1" applyAlignment="1" applyProtection="1">
      <alignment horizontal="center" vertical="center"/>
    </xf>
    <xf numFmtId="0" fontId="8" fillId="16" borderId="15" xfId="0" applyFont="1" applyFill="1" applyBorder="1" applyAlignment="1" applyProtection="1">
      <alignment horizontal="center" vertical="center"/>
    </xf>
    <xf numFmtId="0" fontId="9" fillId="37" borderId="3" xfId="0" applyFont="1" applyFill="1" applyBorder="1" applyAlignment="1" applyProtection="1">
      <alignment horizontal="center" vertical="center"/>
    </xf>
    <xf numFmtId="0" fontId="14" fillId="37" borderId="14" xfId="0" applyFont="1" applyFill="1" applyBorder="1" applyAlignment="1" applyProtection="1">
      <alignment horizontal="center" vertical="center"/>
    </xf>
    <xf numFmtId="0" fontId="14" fillId="37" borderId="15" xfId="0" applyFont="1" applyFill="1" applyBorder="1" applyAlignment="1" applyProtection="1">
      <alignment horizontal="center" vertical="center"/>
    </xf>
    <xf numFmtId="0" fontId="14" fillId="37" borderId="2" xfId="0" applyFont="1" applyFill="1" applyBorder="1" applyAlignment="1" applyProtection="1">
      <alignment horizontal="center" vertical="center"/>
    </xf>
    <xf numFmtId="0" fontId="8" fillId="16" borderId="13" xfId="0" applyFont="1" applyFill="1" applyBorder="1" applyAlignment="1" applyProtection="1">
      <alignment horizontal="center" vertical="center"/>
    </xf>
    <xf numFmtId="0" fontId="8" fillId="16" borderId="11" xfId="0" applyFont="1" applyFill="1" applyBorder="1" applyAlignment="1" applyProtection="1">
      <alignment horizontal="center" vertical="center"/>
    </xf>
    <xf numFmtId="0" fontId="14" fillId="37" borderId="13" xfId="0" applyFont="1" applyFill="1" applyBorder="1" applyAlignment="1" applyProtection="1">
      <alignment horizontal="center" vertical="center"/>
    </xf>
    <xf numFmtId="0" fontId="14" fillId="37" borderId="11" xfId="0" applyFont="1" applyFill="1" applyBorder="1" applyAlignment="1" applyProtection="1">
      <alignment horizontal="center" vertical="center"/>
    </xf>
    <xf numFmtId="0" fontId="14" fillId="37" borderId="5" xfId="0" applyFont="1" applyFill="1" applyBorder="1" applyAlignment="1" applyProtection="1">
      <alignment horizontal="center" vertical="center"/>
    </xf>
    <xf numFmtId="20" fontId="2" fillId="21" borderId="0" xfId="0" applyNumberFormat="1" applyFont="1" applyFill="1" applyBorder="1" applyProtection="1"/>
    <xf numFmtId="0" fontId="2" fillId="6" borderId="0" xfId="0" applyFont="1" applyFill="1" applyProtection="1"/>
    <xf numFmtId="0" fontId="2" fillId="6" borderId="0" xfId="0" applyFont="1" applyFill="1" applyBorder="1" applyProtection="1"/>
    <xf numFmtId="20" fontId="2" fillId="6" borderId="0" xfId="0" applyNumberFormat="1" applyFont="1" applyFill="1" applyBorder="1" applyProtection="1"/>
    <xf numFmtId="0" fontId="2" fillId="6" borderId="0" xfId="0" applyFont="1" applyFill="1" applyAlignment="1" applyProtection="1">
      <alignment horizontal="center"/>
    </xf>
    <xf numFmtId="0" fontId="2" fillId="6" borderId="0" xfId="0" applyFont="1" applyFill="1" applyBorder="1" applyAlignment="1" applyProtection="1">
      <alignment horizontal="right"/>
    </xf>
    <xf numFmtId="0" fontId="2" fillId="3" borderId="0" xfId="0" applyFont="1" applyFill="1" applyBorder="1" applyProtection="1"/>
    <xf numFmtId="20" fontId="2" fillId="3" borderId="0" xfId="0" applyNumberFormat="1" applyFont="1" applyFill="1" applyBorder="1" applyProtection="1"/>
    <xf numFmtId="0" fontId="2" fillId="3" borderId="0" xfId="0" applyFont="1" applyFill="1" applyBorder="1" applyAlignment="1" applyProtection="1">
      <alignment horizontal="right"/>
    </xf>
    <xf numFmtId="0" fontId="8" fillId="3" borderId="0" xfId="0" applyFont="1" applyFill="1" applyAlignment="1" applyProtection="1">
      <alignment vertical="top"/>
    </xf>
    <xf numFmtId="0" fontId="2" fillId="3" borderId="0" xfId="0" applyFont="1" applyFill="1" applyAlignment="1" applyProtection="1">
      <alignment vertical="top"/>
    </xf>
    <xf numFmtId="0" fontId="8" fillId="3" borderId="0" xfId="0" applyFont="1" applyFill="1" applyBorder="1" applyProtection="1"/>
    <xf numFmtId="0" fontId="18" fillId="3" borderId="0" xfId="0" applyFont="1" applyFill="1" applyBorder="1" applyAlignment="1" applyProtection="1">
      <alignment horizontal="center" vertical="center"/>
    </xf>
    <xf numFmtId="0" fontId="1" fillId="6" borderId="0" xfId="1" applyFont="1" applyFill="1" applyAlignment="1" applyProtection="1"/>
    <xf numFmtId="0" fontId="1" fillId="3" borderId="0" xfId="1" applyFont="1" applyFill="1" applyAlignment="1" applyProtection="1"/>
    <xf numFmtId="0" fontId="2" fillId="3" borderId="0" xfId="0" quotePrefix="1" applyFont="1" applyFill="1" applyProtection="1"/>
    <xf numFmtId="0" fontId="2" fillId="3" borderId="0" xfId="0" quotePrefix="1" applyFont="1" applyFill="1" applyAlignment="1" applyProtection="1">
      <alignment horizontal="center"/>
    </xf>
    <xf numFmtId="0" fontId="2" fillId="6" borderId="0" xfId="0" applyFont="1" applyFill="1" applyAlignment="1" applyProtection="1"/>
    <xf numFmtId="0" fontId="2" fillId="3" borderId="0" xfId="0" applyFont="1" applyFill="1" applyAlignment="1" applyProtection="1"/>
    <xf numFmtId="0" fontId="2" fillId="3" borderId="0" xfId="0" applyFont="1" applyFill="1" applyAlignment="1" applyProtection="1">
      <alignment horizontal="left"/>
    </xf>
    <xf numFmtId="0" fontId="12" fillId="7" borderId="14" xfId="0" applyNumberFormat="1" applyFont="1" applyFill="1" applyBorder="1" applyAlignment="1" applyProtection="1">
      <alignment vertical="center"/>
    </xf>
    <xf numFmtId="20" fontId="5" fillId="7" borderId="15" xfId="0" applyNumberFormat="1" applyFont="1" applyFill="1" applyBorder="1" applyAlignment="1" applyProtection="1">
      <alignment vertical="center"/>
    </xf>
    <xf numFmtId="0" fontId="5" fillId="7" borderId="6" xfId="0" applyFont="1" applyFill="1" applyBorder="1" applyAlignment="1" applyProtection="1">
      <alignment vertical="center"/>
    </xf>
    <xf numFmtId="0" fontId="5" fillId="7" borderId="6" xfId="0" applyFont="1" applyFill="1" applyBorder="1" applyAlignment="1" applyProtection="1">
      <alignment horizontal="center" vertical="center"/>
    </xf>
    <xf numFmtId="0" fontId="5" fillId="7" borderId="4" xfId="0" applyNumberFormat="1" applyFont="1" applyFill="1" applyBorder="1" applyAlignment="1" applyProtection="1">
      <alignment horizontal="right" vertical="center"/>
    </xf>
    <xf numFmtId="0" fontId="5" fillId="7" borderId="0" xfId="0" applyNumberFormat="1" applyFont="1" applyFill="1" applyBorder="1" applyAlignment="1" applyProtection="1">
      <alignment horizontal="right" vertical="center"/>
    </xf>
    <xf numFmtId="0" fontId="2" fillId="6" borderId="0" xfId="0" applyFont="1" applyFill="1" applyAlignment="1" applyProtection="1">
      <alignment vertical="center"/>
    </xf>
    <xf numFmtId="0" fontId="12" fillId="7" borderId="7" xfId="0" applyNumberFormat="1" applyFont="1" applyFill="1" applyBorder="1" applyAlignment="1" applyProtection="1">
      <alignment horizontal="left" vertical="center"/>
    </xf>
    <xf numFmtId="0" fontId="12" fillId="7" borderId="6" xfId="0" applyNumberFormat="1" applyFont="1" applyFill="1" applyBorder="1" applyAlignment="1" applyProtection="1">
      <alignment horizontal="left" vertical="center"/>
    </xf>
    <xf numFmtId="0" fontId="12" fillId="7" borderId="4" xfId="0" applyNumberFormat="1" applyFont="1" applyFill="1" applyBorder="1" applyAlignment="1" applyProtection="1">
      <alignment horizontal="left" vertical="center"/>
    </xf>
    <xf numFmtId="0" fontId="20" fillId="8" borderId="0" xfId="1" applyFont="1" applyFill="1" applyAlignment="1" applyProtection="1">
      <alignment horizontal="center" vertical="center" wrapText="1"/>
    </xf>
    <xf numFmtId="0" fontId="13" fillId="6" borderId="0" xfId="1" applyFont="1" applyFill="1" applyAlignment="1" applyProtection="1">
      <alignment horizontal="left" vertical="center"/>
    </xf>
    <xf numFmtId="0" fontId="13" fillId="6" borderId="0" xfId="1" applyFont="1" applyFill="1" applyAlignment="1" applyProtection="1">
      <alignment horizontal="left"/>
    </xf>
    <xf numFmtId="0" fontId="10" fillId="6" borderId="0" xfId="1" applyFont="1" applyFill="1" applyAlignment="1" applyProtection="1">
      <alignment horizontal="left"/>
    </xf>
    <xf numFmtId="16" fontId="2" fillId="3" borderId="14" xfId="0" applyNumberFormat="1" applyFont="1" applyFill="1" applyBorder="1" applyAlignment="1" applyProtection="1">
      <alignment vertical="center" wrapText="1"/>
    </xf>
    <xf numFmtId="20" fontId="2" fillId="3" borderId="2" xfId="0" applyNumberFormat="1" applyFont="1" applyFill="1" applyBorder="1" applyAlignment="1" applyProtection="1">
      <alignment vertical="center"/>
    </xf>
    <xf numFmtId="0" fontId="2" fillId="3" borderId="14" xfId="0" applyFont="1" applyFill="1" applyBorder="1" applyAlignment="1" applyProtection="1">
      <alignment vertical="center"/>
    </xf>
    <xf numFmtId="0" fontId="2" fillId="2" borderId="3" xfId="0" applyFont="1" applyFill="1" applyBorder="1" applyAlignment="1" applyProtection="1">
      <alignment horizontal="center" vertical="center"/>
    </xf>
    <xf numFmtId="0" fontId="2" fillId="3" borderId="2" xfId="0" applyFont="1" applyFill="1" applyBorder="1" applyAlignment="1" applyProtection="1">
      <alignment horizontal="right" vertical="center"/>
    </xf>
    <xf numFmtId="0" fontId="2" fillId="3" borderId="0" xfId="0" applyFont="1" applyFill="1" applyBorder="1" applyAlignment="1" applyProtection="1">
      <alignment horizontal="right" vertical="center"/>
    </xf>
    <xf numFmtId="0" fontId="12" fillId="7" borderId="0" xfId="0" applyNumberFormat="1" applyFont="1" applyFill="1" applyBorder="1" applyAlignment="1" applyProtection="1">
      <alignment vertical="center"/>
    </xf>
    <xf numFmtId="16" fontId="2" fillId="3" borderId="14" xfId="0" applyNumberFormat="1" applyFont="1" applyFill="1" applyBorder="1" applyAlignment="1" applyProtection="1">
      <alignment horizontal="center" vertical="center" wrapText="1"/>
    </xf>
    <xf numFmtId="20" fontId="2" fillId="3" borderId="2" xfId="0" applyNumberFormat="1"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2" fillId="2" borderId="4" xfId="0"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3" fillId="4" borderId="7" xfId="0" applyFont="1" applyFill="1" applyBorder="1" applyAlignment="1" applyProtection="1">
      <alignment horizontal="center" vertical="center"/>
    </xf>
    <xf numFmtId="0" fontId="3" fillId="4" borderId="3" xfId="0" applyFont="1" applyFill="1" applyBorder="1" applyAlignment="1" applyProtection="1">
      <alignment horizontal="center" vertical="center"/>
    </xf>
    <xf numFmtId="0" fontId="3" fillId="4" borderId="6" xfId="0" applyFont="1" applyFill="1" applyBorder="1" applyAlignment="1" applyProtection="1">
      <alignment horizontal="center" vertical="center"/>
    </xf>
    <xf numFmtId="0" fontId="3" fillId="4" borderId="4" xfId="0" applyFont="1" applyFill="1" applyBorder="1" applyAlignment="1" applyProtection="1">
      <alignment horizontal="center" vertical="center"/>
    </xf>
    <xf numFmtId="16" fontId="2" fillId="3" borderId="9" xfId="0" applyNumberFormat="1" applyFont="1" applyFill="1" applyBorder="1" applyAlignment="1" applyProtection="1">
      <alignment vertical="center" wrapText="1"/>
    </xf>
    <xf numFmtId="20" fontId="2" fillId="3" borderId="10" xfId="0" applyNumberFormat="1" applyFont="1" applyFill="1" applyBorder="1" applyAlignment="1" applyProtection="1">
      <alignment vertical="center"/>
    </xf>
    <xf numFmtId="0" fontId="2" fillId="3" borderId="9" xfId="0" applyFont="1" applyFill="1" applyBorder="1" applyAlignment="1" applyProtection="1">
      <alignment vertical="center"/>
    </xf>
    <xf numFmtId="0" fontId="2" fillId="3" borderId="10" xfId="0" applyFont="1" applyFill="1" applyBorder="1" applyAlignment="1" applyProtection="1">
      <alignment horizontal="right" vertical="center"/>
    </xf>
    <xf numFmtId="1" fontId="2" fillId="3" borderId="1" xfId="0" applyNumberFormat="1" applyFont="1" applyFill="1" applyBorder="1" applyAlignment="1" applyProtection="1">
      <alignment horizontal="center" vertical="center"/>
    </xf>
    <xf numFmtId="0" fontId="5" fillId="5" borderId="15" xfId="0" applyFont="1" applyFill="1" applyBorder="1" applyAlignment="1" applyProtection="1">
      <alignment vertical="center"/>
    </xf>
    <xf numFmtId="0" fontId="5" fillId="5" borderId="1" xfId="0" applyFont="1" applyFill="1" applyBorder="1" applyAlignment="1" applyProtection="1">
      <alignment horizontal="center" vertical="center"/>
    </xf>
    <xf numFmtId="0" fontId="5" fillId="5" borderId="14"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0" xfId="0" applyFont="1" applyFill="1" applyBorder="1" applyAlignment="1" applyProtection="1">
      <alignment horizontal="center" vertical="center"/>
    </xf>
    <xf numFmtId="16" fontId="2" fillId="3" borderId="13" xfId="0" applyNumberFormat="1" applyFont="1" applyFill="1" applyBorder="1" applyAlignment="1" applyProtection="1">
      <alignment horizontal="center" vertical="center" wrapText="1"/>
    </xf>
    <xf numFmtId="20" fontId="2" fillId="3" borderId="5" xfId="0" applyNumberFormat="1"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164" fontId="2" fillId="3" borderId="0" xfId="0" applyNumberFormat="1" applyFont="1" applyFill="1" applyProtection="1"/>
    <xf numFmtId="164" fontId="2" fillId="3" borderId="0" xfId="0" applyNumberFormat="1" applyFont="1" applyFill="1" applyBorder="1" applyProtection="1"/>
    <xf numFmtId="2" fontId="2" fillId="3" borderId="0" xfId="0" applyNumberFormat="1" applyFont="1" applyFill="1" applyBorder="1" applyProtection="1"/>
    <xf numFmtId="2" fontId="2" fillId="3" borderId="1" xfId="0" applyNumberFormat="1" applyFont="1" applyFill="1" applyBorder="1" applyAlignment="1" applyProtection="1">
      <alignment horizontal="center"/>
    </xf>
    <xf numFmtId="0" fontId="2" fillId="3" borderId="8" xfId="0" applyFont="1" applyFill="1" applyBorder="1" applyProtection="1"/>
    <xf numFmtId="0" fontId="2" fillId="3" borderId="0" xfId="0" applyFont="1" applyFill="1" applyBorder="1" applyAlignment="1" applyProtection="1">
      <alignment horizontal="center"/>
    </xf>
    <xf numFmtId="0" fontId="2" fillId="3" borderId="9" xfId="0" applyFont="1" applyFill="1" applyBorder="1" applyAlignment="1" applyProtection="1">
      <alignment horizontal="center"/>
    </xf>
    <xf numFmtId="0" fontId="2" fillId="3" borderId="10" xfId="0" applyFont="1" applyFill="1" applyBorder="1" applyAlignment="1" applyProtection="1">
      <alignment horizontal="center"/>
    </xf>
    <xf numFmtId="164" fontId="2" fillId="3" borderId="0" xfId="0" applyNumberFormat="1" applyFont="1" applyFill="1" applyBorder="1" applyAlignment="1" applyProtection="1">
      <alignment horizontal="center"/>
    </xf>
    <xf numFmtId="164" fontId="2" fillId="3" borderId="10" xfId="0" applyNumberFormat="1" applyFont="1" applyFill="1" applyBorder="1" applyAlignment="1" applyProtection="1">
      <alignment horizontal="center"/>
    </xf>
    <xf numFmtId="0" fontId="2" fillId="3" borderId="11" xfId="0" applyFont="1" applyFill="1" applyBorder="1" applyAlignment="1" applyProtection="1">
      <alignment horizontal="center"/>
    </xf>
    <xf numFmtId="1" fontId="2" fillId="3" borderId="8" xfId="0" applyNumberFormat="1" applyFont="1" applyFill="1" applyBorder="1" applyAlignment="1" applyProtection="1">
      <alignment horizontal="center" vertical="center"/>
    </xf>
    <xf numFmtId="0" fontId="5" fillId="5" borderId="0" xfId="0" applyFont="1" applyFill="1" applyBorder="1" applyAlignment="1" applyProtection="1">
      <alignment vertical="center"/>
    </xf>
    <xf numFmtId="0" fontId="5" fillId="5" borderId="8" xfId="0" applyFont="1" applyFill="1" applyBorder="1" applyAlignment="1" applyProtection="1">
      <alignment horizontal="center" vertical="center"/>
    </xf>
    <xf numFmtId="0" fontId="5" fillId="5" borderId="9" xfId="0" applyFont="1" applyFill="1" applyBorder="1" applyAlignment="1" applyProtection="1">
      <alignment horizontal="center" vertical="center"/>
    </xf>
    <xf numFmtId="0" fontId="5" fillId="5" borderId="10" xfId="0" applyFont="1" applyFill="1" applyBorder="1" applyAlignment="1" applyProtection="1">
      <alignment horizontal="center" vertical="center"/>
    </xf>
    <xf numFmtId="2" fontId="2" fillId="3" borderId="8" xfId="0" applyNumberFormat="1" applyFont="1" applyFill="1" applyBorder="1" applyAlignment="1" applyProtection="1">
      <alignment horizontal="center"/>
    </xf>
    <xf numFmtId="164" fontId="2" fillId="3" borderId="9" xfId="0" applyNumberFormat="1" applyFont="1" applyFill="1" applyBorder="1" applyAlignment="1" applyProtection="1">
      <alignment horizontal="center"/>
    </xf>
    <xf numFmtId="0" fontId="2" fillId="3" borderId="8"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0" fontId="2" fillId="3" borderId="10" xfId="0" applyFont="1" applyFill="1" applyBorder="1" applyAlignment="1" applyProtection="1">
      <alignment horizontal="center" vertical="center"/>
    </xf>
    <xf numFmtId="0" fontId="2" fillId="3" borderId="0" xfId="0" applyFont="1" applyFill="1" applyBorder="1" applyAlignment="1" applyProtection="1">
      <alignment horizontal="center" vertical="center"/>
    </xf>
    <xf numFmtId="1" fontId="2" fillId="3" borderId="12" xfId="0" applyNumberFormat="1" applyFont="1" applyFill="1" applyBorder="1" applyAlignment="1" applyProtection="1">
      <alignment horizontal="center" vertical="center"/>
    </xf>
    <xf numFmtId="0" fontId="2" fillId="3" borderId="13" xfId="0" applyFont="1" applyFill="1" applyBorder="1" applyAlignment="1" applyProtection="1">
      <alignment vertical="center"/>
    </xf>
    <xf numFmtId="0" fontId="2" fillId="3" borderId="12" xfId="0"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0" fontId="2" fillId="3" borderId="5" xfId="0" applyFont="1" applyFill="1" applyBorder="1" applyAlignment="1" applyProtection="1">
      <alignment horizontal="center" vertical="center"/>
    </xf>
    <xf numFmtId="2" fontId="2" fillId="3" borderId="12" xfId="0" applyNumberFormat="1" applyFont="1" applyFill="1" applyBorder="1" applyAlignment="1" applyProtection="1">
      <alignment horizontal="center"/>
    </xf>
    <xf numFmtId="0" fontId="2" fillId="3" borderId="12" xfId="0" applyFont="1" applyFill="1" applyBorder="1" applyProtection="1"/>
    <xf numFmtId="0" fontId="2" fillId="3" borderId="13" xfId="0" applyFont="1" applyFill="1" applyBorder="1" applyAlignment="1" applyProtection="1">
      <alignment horizontal="center"/>
    </xf>
    <xf numFmtId="0" fontId="2" fillId="3" borderId="5" xfId="0" applyFont="1" applyFill="1" applyBorder="1" applyAlignment="1" applyProtection="1">
      <alignment horizontal="center"/>
    </xf>
    <xf numFmtId="164" fontId="2" fillId="3" borderId="13" xfId="0" applyNumberFormat="1" applyFont="1" applyFill="1" applyBorder="1" applyAlignment="1" applyProtection="1">
      <alignment horizontal="center"/>
    </xf>
    <xf numFmtId="164" fontId="2" fillId="3" borderId="11" xfId="0" applyNumberFormat="1" applyFont="1" applyFill="1" applyBorder="1" applyAlignment="1" applyProtection="1">
      <alignment horizontal="center"/>
    </xf>
    <xf numFmtId="16" fontId="2" fillId="3" borderId="13" xfId="0" applyNumberFormat="1" applyFont="1" applyFill="1" applyBorder="1" applyAlignment="1" applyProtection="1">
      <alignment vertical="center" wrapText="1"/>
    </xf>
    <xf numFmtId="20" fontId="2" fillId="3" borderId="5" xfId="0" applyNumberFormat="1" applyFont="1" applyFill="1" applyBorder="1" applyAlignment="1" applyProtection="1">
      <alignment vertical="center"/>
    </xf>
    <xf numFmtId="0" fontId="2" fillId="3" borderId="5" xfId="0" applyFont="1" applyFill="1" applyBorder="1" applyAlignment="1" applyProtection="1">
      <alignment horizontal="right" vertical="center"/>
    </xf>
    <xf numFmtId="0" fontId="11" fillId="6" borderId="0" xfId="0" applyFont="1" applyFill="1" applyAlignment="1" applyProtection="1">
      <alignment horizontal="center" vertical="center"/>
    </xf>
    <xf numFmtId="0" fontId="12" fillId="6" borderId="0" xfId="0" applyFont="1" applyFill="1" applyAlignment="1" applyProtection="1">
      <alignment vertical="center"/>
    </xf>
    <xf numFmtId="0" fontId="11" fillId="6" borderId="0" xfId="0" applyFont="1" applyFill="1" applyAlignment="1" applyProtection="1">
      <alignment vertical="center"/>
    </xf>
    <xf numFmtId="0" fontId="21" fillId="8" borderId="0" xfId="1" applyFont="1" applyFill="1" applyAlignment="1" applyProtection="1">
      <alignment horizontal="center" vertical="center" wrapText="1"/>
    </xf>
    <xf numFmtId="0" fontId="2" fillId="6" borderId="0" xfId="0" applyFont="1" applyFill="1" applyAlignment="1" applyProtection="1">
      <alignment horizontal="center" vertical="center"/>
    </xf>
    <xf numFmtId="0" fontId="6" fillId="6" borderId="0" xfId="0" applyFont="1" applyFill="1" applyProtection="1"/>
    <xf numFmtId="0" fontId="6" fillId="0" borderId="3"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5" fillId="5" borderId="14" xfId="0" applyFont="1" applyFill="1" applyBorder="1" applyAlignment="1" applyProtection="1">
      <alignment vertical="center"/>
    </xf>
    <xf numFmtId="0" fontId="6" fillId="0" borderId="5" xfId="0" applyFont="1" applyFill="1" applyBorder="1" applyAlignment="1" applyProtection="1">
      <alignment horizontal="center" vertical="center"/>
    </xf>
    <xf numFmtId="0" fontId="5" fillId="5" borderId="9" xfId="0" applyFont="1" applyFill="1" applyBorder="1" applyAlignment="1" applyProtection="1">
      <alignment vertical="center"/>
    </xf>
    <xf numFmtId="0" fontId="22" fillId="9" borderId="0" xfId="1" applyFont="1" applyFill="1" applyAlignment="1" applyProtection="1">
      <alignment horizontal="center" vertical="center" wrapText="1"/>
    </xf>
    <xf numFmtId="0" fontId="6" fillId="3" borderId="3" xfId="0" applyFont="1" applyFill="1" applyBorder="1" applyAlignment="1" applyProtection="1">
      <alignment horizontal="center" vertical="center"/>
    </xf>
    <xf numFmtId="0" fontId="6" fillId="3" borderId="4" xfId="0" applyFont="1" applyFill="1" applyBorder="1" applyAlignment="1" applyProtection="1">
      <alignment horizontal="center" vertical="center"/>
    </xf>
    <xf numFmtId="0" fontId="6" fillId="3" borderId="5" xfId="0" applyFont="1" applyFill="1" applyBorder="1" applyAlignment="1" applyProtection="1">
      <alignment horizontal="center" vertical="center"/>
    </xf>
    <xf numFmtId="0" fontId="17" fillId="6" borderId="0" xfId="0" applyFont="1" applyFill="1" applyAlignment="1" applyProtection="1">
      <alignment vertical="center"/>
    </xf>
    <xf numFmtId="0" fontId="5" fillId="6" borderId="0" xfId="0" applyFont="1" applyFill="1" applyAlignment="1" applyProtection="1">
      <alignment vertical="center"/>
    </xf>
    <xf numFmtId="0" fontId="6" fillId="3" borderId="1" xfId="0" applyFont="1" applyFill="1" applyBorder="1" applyAlignment="1" applyProtection="1">
      <alignment horizontal="center" vertical="center"/>
    </xf>
    <xf numFmtId="0" fontId="6" fillId="3" borderId="2" xfId="0" applyFont="1" applyFill="1" applyBorder="1" applyAlignment="1" applyProtection="1">
      <alignment horizontal="center" vertical="center"/>
    </xf>
    <xf numFmtId="0" fontId="6" fillId="3" borderId="10" xfId="0" applyFont="1" applyFill="1" applyBorder="1" applyAlignment="1" applyProtection="1">
      <alignment horizontal="center" vertical="center"/>
    </xf>
    <xf numFmtId="0" fontId="12" fillId="7" borderId="14" xfId="0" applyFont="1" applyFill="1" applyBorder="1" applyAlignment="1" applyProtection="1">
      <alignment horizontal="left" vertical="center"/>
    </xf>
    <xf numFmtId="0" fontId="12" fillId="7" borderId="15" xfId="0" applyFont="1" applyFill="1" applyBorder="1" applyAlignment="1" applyProtection="1">
      <alignment horizontal="left" vertical="center"/>
    </xf>
    <xf numFmtId="0" fontId="12" fillId="7" borderId="2" xfId="0" applyFont="1" applyFill="1" applyBorder="1" applyAlignment="1" applyProtection="1">
      <alignment horizontal="left" vertical="center"/>
    </xf>
    <xf numFmtId="0" fontId="12" fillId="7" borderId="1" xfId="0" applyFont="1" applyFill="1" applyBorder="1" applyAlignment="1" applyProtection="1">
      <alignment horizontal="center" vertical="center"/>
    </xf>
    <xf numFmtId="0" fontId="12" fillId="7" borderId="2" xfId="0" applyFont="1" applyFill="1" applyBorder="1" applyAlignment="1" applyProtection="1">
      <alignment horizontal="left" vertical="center"/>
    </xf>
    <xf numFmtId="0" fontId="12" fillId="7" borderId="13" xfId="0" applyFont="1" applyFill="1" applyBorder="1" applyAlignment="1" applyProtection="1">
      <alignment horizontal="left" vertical="center"/>
    </xf>
    <xf numFmtId="0" fontId="12" fillId="7" borderId="11" xfId="0" applyFont="1" applyFill="1" applyBorder="1" applyAlignment="1" applyProtection="1">
      <alignment horizontal="left" vertical="center"/>
    </xf>
    <xf numFmtId="0" fontId="12" fillId="7" borderId="5" xfId="0" applyFont="1" applyFill="1" applyBorder="1" applyAlignment="1" applyProtection="1">
      <alignment horizontal="left" vertical="center"/>
    </xf>
    <xf numFmtId="0" fontId="12" fillId="7" borderId="12" xfId="0" applyFont="1" applyFill="1" applyBorder="1" applyAlignment="1" applyProtection="1">
      <alignment horizontal="center" vertical="center"/>
    </xf>
    <xf numFmtId="0" fontId="12" fillId="7" borderId="5" xfId="0" applyFont="1" applyFill="1" applyBorder="1" applyAlignment="1" applyProtection="1">
      <alignment horizontal="left" vertical="center"/>
    </xf>
    <xf numFmtId="16" fontId="2" fillId="3" borderId="15" xfId="0" applyNumberFormat="1" applyFont="1" applyFill="1" applyBorder="1" applyAlignment="1" applyProtection="1">
      <alignment horizontal="center" vertical="center" wrapText="1"/>
    </xf>
    <xf numFmtId="16" fontId="2" fillId="3" borderId="11" xfId="0" applyNumberFormat="1" applyFont="1" applyFill="1" applyBorder="1" applyAlignment="1" applyProtection="1">
      <alignment horizontal="center" vertical="center" wrapText="1"/>
    </xf>
    <xf numFmtId="0" fontId="12" fillId="7" borderId="14" xfId="0" applyFont="1" applyFill="1" applyBorder="1" applyAlignment="1" applyProtection="1">
      <alignment horizontal="center" vertical="center"/>
    </xf>
    <xf numFmtId="0" fontId="12" fillId="7" borderId="2" xfId="0" applyFont="1" applyFill="1" applyBorder="1" applyAlignment="1" applyProtection="1">
      <alignment horizontal="center" vertical="center"/>
    </xf>
    <xf numFmtId="0" fontId="8" fillId="3" borderId="2" xfId="0" applyFont="1" applyFill="1" applyBorder="1" applyAlignment="1" applyProtection="1">
      <alignment horizontal="center" vertical="center"/>
    </xf>
    <xf numFmtId="0" fontId="8" fillId="3" borderId="0" xfId="0" applyFont="1" applyFill="1" applyBorder="1" applyAlignment="1" applyProtection="1">
      <alignment horizontal="center" vertical="center"/>
    </xf>
    <xf numFmtId="0" fontId="6" fillId="6" borderId="0" xfId="0" applyFont="1" applyFill="1" applyAlignment="1" applyProtection="1">
      <alignment vertical="center"/>
    </xf>
    <xf numFmtId="0" fontId="12" fillId="7" borderId="15"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12" fillId="7" borderId="13" xfId="0" applyFont="1" applyFill="1" applyBorder="1" applyAlignment="1" applyProtection="1">
      <alignment horizontal="center" vertical="center"/>
    </xf>
    <xf numFmtId="0" fontId="12" fillId="7" borderId="5"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12" fillId="7" borderId="11"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1" fillId="6" borderId="0" xfId="1" applyFont="1" applyFill="1" applyAlignment="1" applyProtection="1">
      <alignment horizontal="center" vertical="center"/>
    </xf>
    <xf numFmtId="0" fontId="1" fillId="6" borderId="10" xfId="1" applyFont="1" applyFill="1" applyBorder="1" applyAlignment="1" applyProtection="1">
      <alignment horizontal="center" vertical="center"/>
    </xf>
    <xf numFmtId="0" fontId="2" fillId="6" borderId="0" xfId="0" applyFont="1" applyFill="1" applyAlignment="1" applyProtection="1">
      <alignment horizontal="center" vertical="center"/>
    </xf>
    <xf numFmtId="0" fontId="2" fillId="6" borderId="10" xfId="0" applyFont="1" applyFill="1" applyBorder="1" applyAlignment="1" applyProtection="1">
      <alignment horizontal="center" vertical="center"/>
    </xf>
    <xf numFmtId="0" fontId="2" fillId="8" borderId="0" xfId="0" applyFont="1" applyFill="1" applyProtection="1"/>
    <xf numFmtId="0" fontId="15" fillId="6" borderId="0" xfId="0" applyFont="1" applyFill="1" applyAlignment="1" applyProtection="1">
      <alignment horizontal="right" vertical="center"/>
    </xf>
    <xf numFmtId="0" fontId="16" fillId="6" borderId="0" xfId="0" applyFont="1" applyFill="1" applyAlignment="1" applyProtection="1">
      <alignment vertical="center"/>
    </xf>
    <xf numFmtId="0" fontId="9" fillId="6" borderId="0" xfId="0" applyFont="1" applyFill="1" applyAlignment="1" applyProtection="1">
      <alignment horizontal="left" vertical="center"/>
    </xf>
    <xf numFmtId="0" fontId="7" fillId="6" borderId="0" xfId="0" applyFont="1" applyFill="1" applyAlignment="1" applyProtection="1">
      <alignment vertical="top"/>
    </xf>
    <xf numFmtId="0" fontId="8" fillId="6" borderId="0" xfId="0" applyFont="1" applyFill="1" applyAlignment="1" applyProtection="1">
      <alignment vertical="top"/>
    </xf>
    <xf numFmtId="0" fontId="8" fillId="8" borderId="0" xfId="0" applyFont="1" applyFill="1" applyAlignment="1" applyProtection="1">
      <alignment vertical="top"/>
    </xf>
    <xf numFmtId="0" fontId="3" fillId="8" borderId="7" xfId="0" applyFont="1" applyFill="1" applyBorder="1" applyAlignment="1" applyProtection="1">
      <alignment horizontal="center" vertical="center"/>
    </xf>
    <xf numFmtId="0" fontId="3" fillId="8" borderId="3" xfId="0" applyFont="1" applyFill="1" applyBorder="1" applyAlignment="1" applyProtection="1">
      <alignment horizontal="center" vertical="center"/>
    </xf>
    <xf numFmtId="0" fontId="3" fillId="8" borderId="6" xfId="0" applyFont="1" applyFill="1" applyBorder="1" applyAlignment="1" applyProtection="1">
      <alignment horizontal="center" vertical="center"/>
    </xf>
    <xf numFmtId="0" fontId="3" fillId="8" borderId="4" xfId="0" applyFont="1" applyFill="1" applyBorder="1" applyAlignment="1" applyProtection="1">
      <alignment horizontal="center" vertical="center"/>
    </xf>
    <xf numFmtId="0" fontId="7" fillId="6" borderId="0" xfId="0" applyFont="1" applyFill="1" applyAlignment="1" applyProtection="1">
      <alignment vertical="center"/>
    </xf>
    <xf numFmtId="2" fontId="2" fillId="8" borderId="0" xfId="0" applyNumberFormat="1" applyFont="1" applyFill="1" applyBorder="1" applyProtection="1"/>
    <xf numFmtId="2" fontId="2" fillId="8" borderId="1" xfId="0" applyNumberFormat="1" applyFont="1" applyFill="1" applyBorder="1" applyAlignment="1" applyProtection="1">
      <alignment horizontal="center"/>
    </xf>
    <xf numFmtId="0" fontId="2" fillId="8" borderId="8" xfId="0" applyFont="1" applyFill="1" applyBorder="1" applyProtection="1"/>
    <xf numFmtId="0" fontId="2" fillId="8" borderId="0" xfId="0" applyFont="1" applyFill="1" applyBorder="1" applyAlignment="1" applyProtection="1">
      <alignment horizontal="center"/>
    </xf>
    <xf numFmtId="0" fontId="2" fillId="8" borderId="9" xfId="0" applyFont="1" applyFill="1" applyBorder="1" applyAlignment="1" applyProtection="1">
      <alignment horizontal="center"/>
    </xf>
    <xf numFmtId="0" fontId="2" fillId="8" borderId="10" xfId="0" applyFont="1" applyFill="1" applyBorder="1" applyAlignment="1" applyProtection="1">
      <alignment horizontal="center"/>
    </xf>
    <xf numFmtId="164" fontId="2" fillId="8" borderId="0" xfId="0" applyNumberFormat="1" applyFont="1" applyFill="1" applyBorder="1" applyAlignment="1" applyProtection="1">
      <alignment horizontal="center"/>
    </xf>
    <xf numFmtId="164" fontId="2" fillId="8" borderId="10" xfId="0" applyNumberFormat="1" applyFont="1" applyFill="1" applyBorder="1" applyAlignment="1" applyProtection="1">
      <alignment horizontal="center"/>
    </xf>
    <xf numFmtId="0" fontId="2" fillId="8" borderId="11" xfId="0" applyFont="1" applyFill="1" applyBorder="1" applyAlignment="1" applyProtection="1">
      <alignment horizontal="center"/>
    </xf>
    <xf numFmtId="0" fontId="14" fillId="6" borderId="0" xfId="0" applyFont="1" applyFill="1" applyAlignment="1" applyProtection="1">
      <alignment vertical="center"/>
    </xf>
    <xf numFmtId="0" fontId="14" fillId="6" borderId="0" xfId="0" applyFont="1" applyFill="1" applyAlignment="1" applyProtection="1">
      <alignment vertical="top"/>
    </xf>
    <xf numFmtId="0" fontId="9" fillId="6" borderId="0" xfId="0" applyFont="1" applyFill="1" applyAlignment="1" applyProtection="1">
      <alignment vertical="top"/>
    </xf>
    <xf numFmtId="2" fontId="2" fillId="8" borderId="8" xfId="0" applyNumberFormat="1" applyFont="1" applyFill="1" applyBorder="1" applyAlignment="1" applyProtection="1">
      <alignment horizontal="center"/>
    </xf>
    <xf numFmtId="164" fontId="2" fillId="8" borderId="9" xfId="0" applyNumberFormat="1" applyFont="1" applyFill="1" applyBorder="1" applyAlignment="1" applyProtection="1">
      <alignment horizontal="center"/>
    </xf>
    <xf numFmtId="0" fontId="2" fillId="8" borderId="0" xfId="0" applyFont="1" applyFill="1" applyBorder="1" applyProtection="1"/>
    <xf numFmtId="0" fontId="15" fillId="6" borderId="0" xfId="0" applyFont="1" applyFill="1" applyAlignment="1" applyProtection="1">
      <alignment horizontal="left" vertical="center"/>
    </xf>
    <xf numFmtId="0" fontId="15" fillId="6" borderId="0" xfId="0" applyFont="1" applyFill="1" applyAlignment="1" applyProtection="1">
      <alignment horizontal="left" vertical="top"/>
    </xf>
    <xf numFmtId="0" fontId="7" fillId="6" borderId="0" xfId="0" applyFont="1" applyFill="1" applyAlignment="1" applyProtection="1">
      <alignment horizontal="left"/>
    </xf>
    <xf numFmtId="164" fontId="2" fillId="8" borderId="0" xfId="0" applyNumberFormat="1" applyFont="1" applyFill="1" applyBorder="1" applyProtection="1"/>
    <xf numFmtId="2" fontId="2" fillId="8" borderId="12" xfId="0" applyNumberFormat="1" applyFont="1" applyFill="1" applyBorder="1" applyAlignment="1" applyProtection="1">
      <alignment horizontal="center"/>
    </xf>
    <xf numFmtId="0" fontId="2" fillId="8" borderId="12" xfId="0" applyFont="1" applyFill="1" applyBorder="1" applyProtection="1"/>
    <xf numFmtId="0" fontId="2" fillId="8" borderId="13" xfId="0" applyFont="1" applyFill="1" applyBorder="1" applyAlignment="1" applyProtection="1">
      <alignment horizontal="center"/>
    </xf>
    <xf numFmtId="0" fontId="2" fillId="8" borderId="5" xfId="0" applyFont="1" applyFill="1" applyBorder="1" applyAlignment="1" applyProtection="1">
      <alignment horizontal="center"/>
    </xf>
    <xf numFmtId="164" fontId="2" fillId="8" borderId="13" xfId="0" applyNumberFormat="1" applyFont="1" applyFill="1" applyBorder="1" applyAlignment="1" applyProtection="1">
      <alignment horizontal="center"/>
    </xf>
    <xf numFmtId="164" fontId="2" fillId="8" borderId="11" xfId="0" applyNumberFormat="1" applyFont="1" applyFill="1" applyBorder="1" applyAlignment="1" applyProtection="1">
      <alignment horizontal="center"/>
    </xf>
    <xf numFmtId="0" fontId="7" fillId="6" borderId="0" xfId="0" applyFont="1" applyFill="1" applyAlignment="1" applyProtection="1">
      <alignment horizontal="left" vertical="center"/>
    </xf>
    <xf numFmtId="0" fontId="14" fillId="3" borderId="0" xfId="0" applyFont="1" applyFill="1" applyAlignment="1" applyProtection="1">
      <alignment vertical="top"/>
    </xf>
    <xf numFmtId="164" fontId="2" fillId="8" borderId="0" xfId="0" applyNumberFormat="1" applyFont="1" applyFill="1" applyProtection="1"/>
    <xf numFmtId="0" fontId="2" fillId="6" borderId="0" xfId="0" applyNumberFormat="1" applyFont="1" applyFill="1" applyBorder="1" applyProtection="1"/>
    <xf numFmtId="0" fontId="2" fillId="6" borderId="0" xfId="0" applyNumberFormat="1" applyFont="1" applyFill="1" applyBorder="1" applyAlignment="1" applyProtection="1">
      <alignment horizontal="right"/>
    </xf>
    <xf numFmtId="0" fontId="2" fillId="0" borderId="0" xfId="0" applyFont="1" applyFill="1" applyAlignment="1" applyProtection="1">
      <alignment horizontal="center"/>
    </xf>
  </cellXfs>
  <cellStyles count="2">
    <cellStyle name="Lien hypertexte" xfId="1" builtinId="8"/>
    <cellStyle name="Normal" xfId="0" builtinId="0"/>
  </cellStyles>
  <dxfs count="13">
    <dxf>
      <font>
        <color rgb="FFFF0000"/>
      </font>
      <fill>
        <patternFill>
          <bgColor rgb="FFFFFF00"/>
        </patternFill>
      </fill>
    </dxf>
    <dxf>
      <font>
        <b/>
        <i val="0"/>
        <condense val="0"/>
        <extend val="0"/>
        <color indexed="13"/>
      </font>
      <fill>
        <patternFill>
          <bgColor indexed="58"/>
        </patternFill>
      </fill>
    </dxf>
    <dxf>
      <font>
        <b/>
        <i val="0"/>
        <condense val="0"/>
        <extend val="0"/>
        <color indexed="13"/>
      </font>
      <fill>
        <patternFill>
          <bgColor indexed="58"/>
        </patternFill>
      </fill>
    </dxf>
    <dxf>
      <font>
        <b/>
        <i val="0"/>
        <condense val="0"/>
        <extend val="0"/>
        <color indexed="13"/>
      </font>
      <fill>
        <patternFill>
          <bgColor indexed="58"/>
        </patternFill>
      </fill>
    </dxf>
    <dxf>
      <font>
        <b/>
        <i val="0"/>
        <condense val="0"/>
        <extend val="0"/>
        <color indexed="13"/>
      </font>
      <fill>
        <patternFill>
          <bgColor indexed="58"/>
        </patternFill>
      </fill>
    </dxf>
    <dxf>
      <font>
        <color rgb="FFFF0000"/>
      </font>
      <fill>
        <patternFill>
          <bgColor rgb="FFFFFF00"/>
        </patternFill>
      </fill>
    </dxf>
    <dxf>
      <font>
        <b/>
        <i val="0"/>
        <condense val="0"/>
        <extend val="0"/>
        <color indexed="16"/>
      </font>
      <fill>
        <patternFill>
          <bgColor indexed="52"/>
        </patternFill>
      </fill>
    </dxf>
    <dxf>
      <font>
        <condense val="0"/>
        <extend val="0"/>
        <color indexed="13"/>
      </font>
      <fill>
        <patternFill>
          <bgColor indexed="17"/>
        </patternFill>
      </fill>
    </dxf>
    <dxf>
      <font>
        <condense val="0"/>
        <extend val="0"/>
        <color indexed="13"/>
      </font>
      <fill>
        <patternFill>
          <bgColor indexed="17"/>
        </patternFill>
      </fill>
    </dxf>
    <dxf>
      <font>
        <b/>
        <i val="0"/>
        <condense val="0"/>
        <extend val="0"/>
        <color indexed="13"/>
      </font>
      <fill>
        <patternFill>
          <bgColor indexed="58"/>
        </patternFill>
      </fill>
    </dxf>
    <dxf>
      <font>
        <b/>
        <i val="0"/>
        <condense val="0"/>
        <extend val="0"/>
        <color indexed="13"/>
      </font>
      <fill>
        <patternFill>
          <bgColor indexed="58"/>
        </patternFill>
      </fill>
    </dxf>
    <dxf>
      <font>
        <b/>
        <i val="0"/>
        <condense val="0"/>
        <extend val="0"/>
        <color indexed="13"/>
      </font>
      <fill>
        <patternFill>
          <bgColor indexed="58"/>
        </patternFill>
      </fill>
    </dxf>
    <dxf>
      <font>
        <b/>
        <i val="0"/>
        <condense val="0"/>
        <extend val="0"/>
        <color indexed="13"/>
      </font>
      <fill>
        <patternFill>
          <bgColor indexed="58"/>
        </patternFill>
      </fill>
    </dxf>
  </dxfs>
  <tableStyles count="0" defaultTableStyle="TableStyleMedium9" defaultPivotStyle="PivotStyleLight16"/>
  <colors>
    <mruColors>
      <color rgb="FFCC3300"/>
      <color rgb="FFFFFF66"/>
      <color rgb="FFFFFF99"/>
      <color rgb="FFFFFFCC"/>
      <color rgb="FFDC3C00"/>
      <color rgb="FF007233"/>
      <color rgb="FFF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drv.ms/IEF0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zoomScale="90" zoomScaleNormal="90" workbookViewId="0">
      <selection activeCell="G7" sqref="G7"/>
    </sheetView>
  </sheetViews>
  <sheetFormatPr baseColWidth="10" defaultColWidth="11.42578125" defaultRowHeight="12.75" x14ac:dyDescent="0.2"/>
  <cols>
    <col min="1" max="1" width="18.5703125" style="3" bestFit="1" customWidth="1"/>
    <col min="2" max="2" width="10.42578125" style="3" bestFit="1" customWidth="1"/>
    <col min="3" max="3" width="2.85546875" style="10" customWidth="1"/>
    <col min="4" max="4" width="1.5703125" style="3" customWidth="1"/>
    <col min="5" max="5" width="20.85546875" style="3" bestFit="1" customWidth="1"/>
    <col min="6" max="6" width="13.140625" style="3" customWidth="1"/>
    <col min="7" max="7" width="2.85546875" style="10" customWidth="1"/>
    <col min="8" max="8" width="1.5703125" style="3" customWidth="1"/>
    <col min="9" max="9" width="19.7109375" style="3" bestFit="1" customWidth="1"/>
    <col min="10" max="10" width="13.85546875" style="3" bestFit="1" customWidth="1"/>
    <col min="11" max="11" width="2.85546875" style="10" customWidth="1"/>
    <col min="12" max="12" width="1.5703125" style="3" customWidth="1"/>
    <col min="13" max="13" width="22.5703125" style="3" bestFit="1" customWidth="1"/>
    <col min="14" max="14" width="14.7109375" style="3" bestFit="1" customWidth="1"/>
    <col min="15" max="15" width="2.85546875" style="10" customWidth="1"/>
    <col min="16" max="16" width="1.5703125" style="3" customWidth="1"/>
    <col min="17" max="17" width="11.42578125" style="3"/>
    <col min="18" max="19" width="0" style="3" hidden="1" customWidth="1"/>
    <col min="20" max="16384" width="11.42578125" style="3"/>
  </cols>
  <sheetData>
    <row r="1" spans="1:28" ht="33.75" customHeight="1" x14ac:dyDescent="0.2">
      <c r="A1" s="27" t="s">
        <v>132</v>
      </c>
      <c r="B1" s="27"/>
      <c r="C1" s="27"/>
      <c r="D1" s="27"/>
      <c r="E1" s="27"/>
      <c r="F1" s="27"/>
      <c r="G1" s="27"/>
      <c r="H1" s="27"/>
      <c r="I1" s="27"/>
      <c r="J1" s="27"/>
      <c r="K1" s="27"/>
      <c r="L1" s="27"/>
      <c r="M1" s="27"/>
      <c r="N1" s="27"/>
      <c r="O1" s="27"/>
      <c r="P1" s="4"/>
      <c r="Q1" s="4"/>
      <c r="R1" s="4">
        <f>COUNTA(C3:C7,G3:G17,C20:C24,K3:K21,O3:O20)</f>
        <v>0</v>
      </c>
      <c r="S1" s="4">
        <f>23-R1</f>
        <v>23</v>
      </c>
      <c r="T1" s="4"/>
      <c r="U1" s="4"/>
      <c r="V1" s="4"/>
      <c r="W1" s="4"/>
      <c r="X1" s="4"/>
      <c r="Y1" s="4"/>
      <c r="Z1" s="4"/>
      <c r="AA1" s="4"/>
      <c r="AB1" s="4"/>
    </row>
    <row r="2" spans="1:28" ht="15" customHeight="1" x14ac:dyDescent="0.2">
      <c r="A2" s="28" t="s">
        <v>128</v>
      </c>
      <c r="B2" s="28"/>
      <c r="C2" s="28"/>
      <c r="D2" s="5"/>
      <c r="E2" s="28" t="s">
        <v>129</v>
      </c>
      <c r="F2" s="28"/>
      <c r="G2" s="28"/>
      <c r="H2" s="5"/>
      <c r="I2" s="28" t="s">
        <v>130</v>
      </c>
      <c r="J2" s="28"/>
      <c r="K2" s="28"/>
      <c r="L2" s="5"/>
      <c r="M2" s="28" t="s">
        <v>131</v>
      </c>
      <c r="N2" s="28"/>
      <c r="O2" s="28"/>
      <c r="P2" s="4"/>
      <c r="Q2" s="4"/>
      <c r="R2" s="4">
        <f>R1-23</f>
        <v>-23</v>
      </c>
      <c r="S2" s="4"/>
      <c r="T2" s="4"/>
      <c r="U2" s="4"/>
      <c r="V2" s="4"/>
      <c r="W2" s="4"/>
      <c r="X2" s="4"/>
      <c r="Y2" s="4"/>
      <c r="Z2" s="4"/>
      <c r="AA2" s="4"/>
      <c r="AB2" s="4"/>
    </row>
    <row r="3" spans="1:28" ht="15" customHeight="1" x14ac:dyDescent="0.2">
      <c r="A3" s="6" t="s">
        <v>204</v>
      </c>
      <c r="B3" s="6" t="s">
        <v>197</v>
      </c>
      <c r="C3" s="31"/>
      <c r="D3" s="4"/>
      <c r="E3" s="6" t="s">
        <v>141</v>
      </c>
      <c r="F3" s="6" t="s">
        <v>184</v>
      </c>
      <c r="G3" s="31"/>
      <c r="H3" s="4"/>
      <c r="I3" s="6" t="s">
        <v>143</v>
      </c>
      <c r="J3" s="6" t="s">
        <v>185</v>
      </c>
      <c r="K3" s="31"/>
      <c r="L3" s="4"/>
      <c r="M3" s="6" t="s">
        <v>198</v>
      </c>
      <c r="N3" s="36" t="s">
        <v>199</v>
      </c>
      <c r="O3" s="31"/>
      <c r="P3" s="4"/>
      <c r="Q3" s="4"/>
      <c r="R3" s="4"/>
      <c r="S3" s="4"/>
      <c r="T3" s="4"/>
      <c r="U3" s="4"/>
      <c r="V3" s="4"/>
      <c r="W3" s="4"/>
      <c r="X3" s="4"/>
      <c r="Y3" s="4"/>
      <c r="Z3" s="4"/>
      <c r="AA3" s="4"/>
      <c r="AB3" s="4"/>
    </row>
    <row r="4" spans="1:28" ht="15" customHeight="1" x14ac:dyDescent="0.2">
      <c r="A4" s="7" t="s">
        <v>136</v>
      </c>
      <c r="B4" s="7" t="s">
        <v>178</v>
      </c>
      <c r="C4" s="33"/>
      <c r="D4" s="4"/>
      <c r="E4" s="7" t="s">
        <v>137</v>
      </c>
      <c r="F4" s="7" t="s">
        <v>188</v>
      </c>
      <c r="G4" s="33"/>
      <c r="H4" s="4"/>
      <c r="I4" s="7" t="s">
        <v>170</v>
      </c>
      <c r="J4" s="7" t="s">
        <v>182</v>
      </c>
      <c r="K4" s="33"/>
      <c r="L4" s="4"/>
      <c r="M4" s="7" t="s">
        <v>210</v>
      </c>
      <c r="N4" s="7" t="s">
        <v>211</v>
      </c>
      <c r="O4" s="33"/>
      <c r="P4" s="4"/>
      <c r="Q4" s="4"/>
      <c r="R4" s="4"/>
      <c r="S4" s="4"/>
      <c r="T4" s="4"/>
      <c r="U4" s="4"/>
      <c r="V4" s="4"/>
      <c r="W4" s="4"/>
      <c r="X4" s="4"/>
      <c r="Y4" s="4"/>
      <c r="Z4" s="4"/>
      <c r="AA4" s="4"/>
      <c r="AB4" s="4"/>
    </row>
    <row r="5" spans="1:28" ht="15" customHeight="1" x14ac:dyDescent="0.2">
      <c r="A5" s="7" t="s">
        <v>133</v>
      </c>
      <c r="B5" s="7" t="s">
        <v>175</v>
      </c>
      <c r="C5" s="33"/>
      <c r="D5" s="4"/>
      <c r="E5" s="7" t="s">
        <v>140</v>
      </c>
      <c r="F5" s="7" t="s">
        <v>182</v>
      </c>
      <c r="G5" s="33"/>
      <c r="H5" s="4"/>
      <c r="I5" s="7" t="s">
        <v>207</v>
      </c>
      <c r="J5" s="7" t="s">
        <v>183</v>
      </c>
      <c r="K5" s="33"/>
      <c r="L5" s="4"/>
      <c r="M5" s="7" t="s">
        <v>196</v>
      </c>
      <c r="N5" s="7" t="s">
        <v>182</v>
      </c>
      <c r="O5" s="33"/>
      <c r="P5" s="4"/>
      <c r="Q5" s="4"/>
      <c r="R5" s="4"/>
      <c r="S5" s="4"/>
      <c r="T5" s="4"/>
      <c r="U5" s="4"/>
      <c r="V5" s="4"/>
      <c r="W5" s="4"/>
      <c r="X5" s="4"/>
      <c r="Y5" s="4"/>
      <c r="Z5" s="4"/>
      <c r="AA5" s="4"/>
      <c r="AB5" s="4"/>
    </row>
    <row r="6" spans="1:28" ht="15" customHeight="1" x14ac:dyDescent="0.2">
      <c r="A6" s="7" t="s">
        <v>134</v>
      </c>
      <c r="B6" s="7" t="s">
        <v>176</v>
      </c>
      <c r="C6" s="33"/>
      <c r="D6" s="4"/>
      <c r="E6" s="7" t="s">
        <v>155</v>
      </c>
      <c r="F6" s="7" t="s">
        <v>185</v>
      </c>
      <c r="G6" s="33"/>
      <c r="H6" s="4"/>
      <c r="I6" s="7" t="s">
        <v>165</v>
      </c>
      <c r="J6" s="7" t="s">
        <v>215</v>
      </c>
      <c r="K6" s="33"/>
      <c r="L6" s="4"/>
      <c r="M6" s="7" t="s">
        <v>146</v>
      </c>
      <c r="N6" s="7" t="s">
        <v>180</v>
      </c>
      <c r="O6" s="33"/>
      <c r="P6" s="4"/>
      <c r="Q6" s="4"/>
      <c r="R6" s="4"/>
      <c r="S6" s="4"/>
      <c r="T6" s="4"/>
      <c r="U6" s="4"/>
      <c r="V6" s="4"/>
      <c r="W6" s="4"/>
      <c r="X6" s="4"/>
      <c r="Y6" s="4"/>
      <c r="Z6" s="4"/>
      <c r="AA6" s="4"/>
      <c r="AB6" s="4"/>
    </row>
    <row r="7" spans="1:28" ht="15" customHeight="1" x14ac:dyDescent="0.2">
      <c r="A7" s="8" t="s">
        <v>135</v>
      </c>
      <c r="B7" s="8" t="s">
        <v>177</v>
      </c>
      <c r="C7" s="35"/>
      <c r="D7" s="4"/>
      <c r="E7" s="7" t="s">
        <v>138</v>
      </c>
      <c r="F7" s="7" t="s">
        <v>179</v>
      </c>
      <c r="G7" s="33"/>
      <c r="H7" s="4"/>
      <c r="I7" s="7" t="s">
        <v>166</v>
      </c>
      <c r="J7" s="7" t="s">
        <v>214</v>
      </c>
      <c r="K7" s="33"/>
      <c r="L7" s="4"/>
      <c r="M7" s="7" t="s">
        <v>201</v>
      </c>
      <c r="N7" s="7" t="s">
        <v>202</v>
      </c>
      <c r="O7" s="33"/>
      <c r="P7" s="4"/>
      <c r="Q7" s="4"/>
      <c r="R7" s="4"/>
      <c r="S7" s="4"/>
      <c r="T7" s="4"/>
      <c r="U7" s="4"/>
      <c r="V7" s="4"/>
      <c r="W7" s="4"/>
      <c r="X7" s="4"/>
      <c r="Y7" s="4"/>
      <c r="Z7" s="4"/>
      <c r="AA7" s="4"/>
      <c r="AB7" s="4"/>
    </row>
    <row r="8" spans="1:28" ht="15" customHeight="1" x14ac:dyDescent="0.2">
      <c r="A8" s="4"/>
      <c r="B8" s="4"/>
      <c r="C8" s="9"/>
      <c r="D8" s="4"/>
      <c r="E8" s="7" t="s">
        <v>205</v>
      </c>
      <c r="F8" s="7" t="s">
        <v>175</v>
      </c>
      <c r="G8" s="33"/>
      <c r="H8" s="4"/>
      <c r="I8" s="7" t="s">
        <v>208</v>
      </c>
      <c r="J8" s="7" t="s">
        <v>189</v>
      </c>
      <c r="K8" s="33"/>
      <c r="L8" s="4"/>
      <c r="M8" s="7" t="s">
        <v>163</v>
      </c>
      <c r="N8" s="7" t="s">
        <v>178</v>
      </c>
      <c r="O8" s="33"/>
      <c r="P8" s="4"/>
      <c r="Q8" s="4"/>
      <c r="R8" s="4"/>
      <c r="S8" s="4"/>
      <c r="T8" s="4"/>
      <c r="U8" s="4"/>
      <c r="V8" s="4"/>
      <c r="W8" s="4"/>
      <c r="X8" s="4"/>
      <c r="Y8" s="4"/>
      <c r="Z8" s="4"/>
      <c r="AA8" s="4"/>
      <c r="AB8" s="4"/>
    </row>
    <row r="9" spans="1:28" ht="15" customHeight="1" x14ac:dyDescent="0.2">
      <c r="A9" s="4"/>
      <c r="B9" s="4"/>
      <c r="C9" s="9"/>
      <c r="D9" s="4"/>
      <c r="E9" s="7" t="s">
        <v>154</v>
      </c>
      <c r="F9" s="7" t="s">
        <v>183</v>
      </c>
      <c r="G9" s="33"/>
      <c r="H9" s="4"/>
      <c r="I9" s="7" t="s">
        <v>242</v>
      </c>
      <c r="J9" s="7" t="s">
        <v>182</v>
      </c>
      <c r="K9" s="33"/>
      <c r="L9" s="4"/>
      <c r="M9" s="7" t="s">
        <v>209</v>
      </c>
      <c r="N9" s="7" t="s">
        <v>216</v>
      </c>
      <c r="O9" s="33"/>
      <c r="P9" s="4"/>
      <c r="Q9" s="4"/>
      <c r="R9" s="4"/>
      <c r="S9" s="4"/>
      <c r="T9" s="4"/>
      <c r="U9" s="4"/>
      <c r="V9" s="4"/>
      <c r="W9" s="4"/>
      <c r="X9" s="4"/>
      <c r="Y9" s="4"/>
      <c r="Z9" s="4"/>
      <c r="AA9" s="4"/>
      <c r="AB9" s="4"/>
    </row>
    <row r="10" spans="1:28" ht="15" customHeight="1" x14ac:dyDescent="0.2">
      <c r="A10" s="37" t="s">
        <v>243</v>
      </c>
      <c r="B10" s="38"/>
      <c r="C10" s="9"/>
      <c r="D10" s="4"/>
      <c r="E10" s="7" t="s">
        <v>156</v>
      </c>
      <c r="F10" s="7" t="s">
        <v>186</v>
      </c>
      <c r="G10" s="33"/>
      <c r="H10" s="4"/>
      <c r="I10" s="7" t="s">
        <v>167</v>
      </c>
      <c r="J10" s="7" t="s">
        <v>189</v>
      </c>
      <c r="K10" s="33"/>
      <c r="L10" s="4"/>
      <c r="M10" s="7" t="s">
        <v>169</v>
      </c>
      <c r="N10" s="7" t="s">
        <v>176</v>
      </c>
      <c r="O10" s="33"/>
      <c r="P10" s="4"/>
      <c r="Q10" s="4"/>
      <c r="R10" s="4"/>
      <c r="S10" s="4"/>
      <c r="T10" s="4"/>
      <c r="U10" s="4"/>
      <c r="V10" s="4"/>
      <c r="W10" s="4"/>
      <c r="X10" s="4"/>
      <c r="Y10" s="4"/>
      <c r="Z10" s="4"/>
      <c r="AA10" s="4"/>
      <c r="AB10" s="4"/>
    </row>
    <row r="11" spans="1:28" ht="15" customHeight="1" x14ac:dyDescent="0.2">
      <c r="A11" s="39"/>
      <c r="B11" s="40"/>
      <c r="C11" s="9"/>
      <c r="D11" s="4"/>
      <c r="E11" s="7" t="s">
        <v>172</v>
      </c>
      <c r="F11" s="7" t="s">
        <v>187</v>
      </c>
      <c r="G11" s="33"/>
      <c r="H11" s="4"/>
      <c r="I11" s="7" t="s">
        <v>153</v>
      </c>
      <c r="J11" s="7" t="s">
        <v>189</v>
      </c>
      <c r="K11" s="33"/>
      <c r="L11" s="4"/>
      <c r="M11" s="7" t="s">
        <v>145</v>
      </c>
      <c r="N11" s="7" t="s">
        <v>183</v>
      </c>
      <c r="O11" s="33"/>
      <c r="P11" s="4"/>
      <c r="Q11" s="4"/>
      <c r="R11" s="4"/>
      <c r="S11" s="4"/>
      <c r="T11" s="4"/>
      <c r="U11" s="4"/>
      <c r="V11" s="4"/>
      <c r="W11" s="4"/>
      <c r="X11" s="4"/>
      <c r="Y11" s="4"/>
      <c r="Z11" s="4"/>
      <c r="AA11" s="4"/>
      <c r="AB11" s="4"/>
    </row>
    <row r="12" spans="1:28" ht="15" customHeight="1" x14ac:dyDescent="0.2">
      <c r="A12" s="39"/>
      <c r="B12" s="40"/>
      <c r="C12" s="9"/>
      <c r="D12" s="4"/>
      <c r="E12" s="7" t="s">
        <v>171</v>
      </c>
      <c r="F12" s="7" t="s">
        <v>187</v>
      </c>
      <c r="G12" s="33"/>
      <c r="H12" s="4"/>
      <c r="I12" s="7" t="s">
        <v>159</v>
      </c>
      <c r="J12" s="7" t="s">
        <v>177</v>
      </c>
      <c r="K12" s="33"/>
      <c r="L12" s="4"/>
      <c r="M12" s="7" t="s">
        <v>174</v>
      </c>
      <c r="N12" s="7" t="s">
        <v>189</v>
      </c>
      <c r="O12" s="33"/>
      <c r="P12" s="4"/>
      <c r="Q12" s="4"/>
      <c r="R12" s="4"/>
      <c r="S12" s="4"/>
      <c r="T12" s="4"/>
      <c r="U12" s="4"/>
      <c r="V12" s="4"/>
      <c r="W12" s="4"/>
      <c r="X12" s="4"/>
      <c r="Y12" s="4"/>
      <c r="Z12" s="4"/>
      <c r="AA12" s="4"/>
      <c r="AB12" s="4"/>
    </row>
    <row r="13" spans="1:28" ht="15" customHeight="1" x14ac:dyDescent="0.2">
      <c r="A13" s="39"/>
      <c r="B13" s="40"/>
      <c r="C13" s="9"/>
      <c r="D13" s="4"/>
      <c r="E13" s="7" t="s">
        <v>203</v>
      </c>
      <c r="F13" s="7" t="s">
        <v>213</v>
      </c>
      <c r="G13" s="33"/>
      <c r="H13" s="4"/>
      <c r="I13" s="7" t="s">
        <v>194</v>
      </c>
      <c r="J13" s="7" t="s">
        <v>191</v>
      </c>
      <c r="K13" s="33"/>
      <c r="L13" s="4"/>
      <c r="M13" s="7" t="s">
        <v>161</v>
      </c>
      <c r="N13" s="7" t="s">
        <v>192</v>
      </c>
      <c r="O13" s="33"/>
      <c r="P13" s="4"/>
      <c r="Q13" s="4"/>
      <c r="R13" s="4"/>
      <c r="S13" s="4"/>
      <c r="T13" s="4"/>
      <c r="U13" s="4"/>
      <c r="V13" s="4"/>
      <c r="W13" s="4"/>
      <c r="X13" s="4"/>
      <c r="Y13" s="4"/>
      <c r="Z13" s="4"/>
      <c r="AA13" s="4"/>
      <c r="AB13" s="4"/>
    </row>
    <row r="14" spans="1:28" ht="15" customHeight="1" x14ac:dyDescent="0.2">
      <c r="A14" s="39"/>
      <c r="B14" s="40"/>
      <c r="C14" s="9"/>
      <c r="D14" s="4"/>
      <c r="E14" s="7" t="s">
        <v>157</v>
      </c>
      <c r="F14" s="7" t="s">
        <v>183</v>
      </c>
      <c r="G14" s="33"/>
      <c r="H14" s="4"/>
      <c r="I14" s="7" t="s">
        <v>142</v>
      </c>
      <c r="J14" s="7" t="s">
        <v>185</v>
      </c>
      <c r="K14" s="33"/>
      <c r="L14" s="4"/>
      <c r="M14" s="7" t="s">
        <v>149</v>
      </c>
      <c r="N14" s="7" t="s">
        <v>189</v>
      </c>
      <c r="O14" s="33"/>
      <c r="P14" s="4"/>
      <c r="Q14" s="4"/>
      <c r="R14" s="4"/>
      <c r="S14" s="4"/>
      <c r="T14" s="4"/>
      <c r="U14" s="4"/>
      <c r="V14" s="4"/>
      <c r="W14" s="4"/>
      <c r="X14" s="4"/>
      <c r="Y14" s="4"/>
      <c r="Z14" s="4"/>
      <c r="AA14" s="4"/>
      <c r="AB14" s="4"/>
    </row>
    <row r="15" spans="1:28" ht="15" customHeight="1" x14ac:dyDescent="0.2">
      <c r="A15" s="39"/>
      <c r="B15" s="40"/>
      <c r="C15" s="9"/>
      <c r="D15" s="4"/>
      <c r="E15" s="7" t="s">
        <v>158</v>
      </c>
      <c r="F15" s="7" t="s">
        <v>181</v>
      </c>
      <c r="G15" s="33"/>
      <c r="H15" s="4"/>
      <c r="I15" s="7" t="s">
        <v>162</v>
      </c>
      <c r="J15" s="7" t="s">
        <v>191</v>
      </c>
      <c r="K15" s="33"/>
      <c r="L15" s="4"/>
      <c r="M15" s="7" t="s">
        <v>195</v>
      </c>
      <c r="N15" s="7" t="s">
        <v>185</v>
      </c>
      <c r="O15" s="33"/>
      <c r="P15" s="4"/>
      <c r="Q15" s="4"/>
      <c r="R15" s="4"/>
      <c r="S15" s="4"/>
      <c r="T15" s="4"/>
      <c r="U15" s="4"/>
      <c r="V15" s="4"/>
      <c r="W15" s="4"/>
      <c r="X15" s="4"/>
      <c r="Y15" s="4"/>
      <c r="Z15" s="4"/>
      <c r="AA15" s="4"/>
      <c r="AB15" s="4"/>
    </row>
    <row r="16" spans="1:28" ht="15" customHeight="1" x14ac:dyDescent="0.2">
      <c r="A16" s="41"/>
      <c r="B16" s="42"/>
      <c r="C16" s="9"/>
      <c r="D16" s="4"/>
      <c r="E16" s="7" t="s">
        <v>139</v>
      </c>
      <c r="F16" s="7" t="s">
        <v>180</v>
      </c>
      <c r="G16" s="33"/>
      <c r="H16" s="4"/>
      <c r="I16" s="7" t="s">
        <v>206</v>
      </c>
      <c r="J16" s="7" t="s">
        <v>212</v>
      </c>
      <c r="K16" s="33"/>
      <c r="L16" s="4"/>
      <c r="M16" s="7" t="s">
        <v>152</v>
      </c>
      <c r="N16" s="7" t="s">
        <v>176</v>
      </c>
      <c r="O16" s="33"/>
      <c r="P16" s="4"/>
      <c r="Q16" s="4"/>
      <c r="R16" s="4"/>
      <c r="S16" s="4"/>
      <c r="T16" s="4"/>
      <c r="U16" s="4"/>
      <c r="V16" s="4"/>
      <c r="W16" s="4"/>
      <c r="X16" s="4"/>
      <c r="Y16" s="4"/>
      <c r="Z16" s="4"/>
      <c r="AA16" s="4"/>
      <c r="AB16" s="4"/>
    </row>
    <row r="17" spans="1:28" ht="15" customHeight="1" x14ac:dyDescent="0.2">
      <c r="A17" s="4"/>
      <c r="B17" s="4"/>
      <c r="C17" s="9"/>
      <c r="D17" s="4"/>
      <c r="E17" s="8" t="s">
        <v>200</v>
      </c>
      <c r="F17" s="8" t="s">
        <v>182</v>
      </c>
      <c r="G17" s="33"/>
      <c r="H17" s="4"/>
      <c r="I17" s="7" t="s">
        <v>168</v>
      </c>
      <c r="J17" s="7" t="s">
        <v>188</v>
      </c>
      <c r="K17" s="33"/>
      <c r="L17" s="4"/>
      <c r="M17" s="7" t="s">
        <v>147</v>
      </c>
      <c r="N17" s="7" t="s">
        <v>182</v>
      </c>
      <c r="O17" s="33"/>
      <c r="P17" s="4"/>
      <c r="Q17" s="4"/>
      <c r="R17" s="4"/>
      <c r="S17" s="4"/>
      <c r="T17" s="4"/>
      <c r="U17" s="4"/>
      <c r="V17" s="4"/>
      <c r="W17" s="4"/>
      <c r="X17" s="4"/>
      <c r="Y17" s="4"/>
      <c r="Z17" s="4"/>
      <c r="AA17" s="4"/>
      <c r="AB17" s="4"/>
    </row>
    <row r="18" spans="1:28" ht="15" customHeight="1" x14ac:dyDescent="0.2">
      <c r="A18" s="4"/>
      <c r="B18" s="4"/>
      <c r="C18" s="9"/>
      <c r="D18" s="4"/>
      <c r="E18" s="4"/>
      <c r="F18" s="4"/>
      <c r="G18" s="9"/>
      <c r="H18" s="4"/>
      <c r="I18" s="7" t="s">
        <v>151</v>
      </c>
      <c r="J18" s="7" t="s">
        <v>190</v>
      </c>
      <c r="K18" s="33"/>
      <c r="L18" s="4"/>
      <c r="M18" s="7" t="s">
        <v>150</v>
      </c>
      <c r="N18" s="7" t="s">
        <v>193</v>
      </c>
      <c r="O18" s="33"/>
      <c r="P18" s="4"/>
      <c r="Q18" s="4"/>
      <c r="R18" s="4"/>
      <c r="S18" s="4"/>
      <c r="T18" s="4"/>
      <c r="U18" s="4"/>
      <c r="V18" s="4"/>
      <c r="W18" s="4"/>
      <c r="X18" s="4"/>
      <c r="Y18" s="4"/>
      <c r="Z18" s="4"/>
      <c r="AA18" s="4"/>
      <c r="AB18" s="4"/>
    </row>
    <row r="19" spans="1:28" ht="15" customHeight="1" x14ac:dyDescent="0.2">
      <c r="A19" s="28" t="s">
        <v>217</v>
      </c>
      <c r="B19" s="28"/>
      <c r="C19" s="28"/>
      <c r="D19" s="4"/>
      <c r="E19" s="4"/>
      <c r="F19" s="4"/>
      <c r="G19" s="9"/>
      <c r="H19" s="4"/>
      <c r="I19" s="7" t="s">
        <v>173</v>
      </c>
      <c r="J19" s="7" t="s">
        <v>185</v>
      </c>
      <c r="K19" s="33"/>
      <c r="L19" s="4"/>
      <c r="M19" s="7" t="s">
        <v>148</v>
      </c>
      <c r="N19" s="7" t="s">
        <v>176</v>
      </c>
      <c r="O19" s="33"/>
      <c r="P19" s="4"/>
      <c r="Q19" s="4"/>
      <c r="R19" s="4"/>
      <c r="S19" s="4"/>
      <c r="T19" s="4"/>
      <c r="U19" s="4"/>
      <c r="V19" s="4"/>
      <c r="W19" s="4"/>
      <c r="X19" s="4"/>
      <c r="Y19" s="4"/>
      <c r="Z19" s="4"/>
      <c r="AA19" s="4"/>
      <c r="AB19" s="4"/>
    </row>
    <row r="20" spans="1:28" ht="15" customHeight="1" x14ac:dyDescent="0.2">
      <c r="A20" s="30" t="s">
        <v>218</v>
      </c>
      <c r="B20" s="30" t="s">
        <v>219</v>
      </c>
      <c r="C20" s="31"/>
      <c r="D20" s="4"/>
      <c r="E20" s="4"/>
      <c r="F20" s="4"/>
      <c r="G20" s="9"/>
      <c r="H20" s="4"/>
      <c r="I20" s="7" t="s">
        <v>160</v>
      </c>
      <c r="J20" s="7" t="s">
        <v>182</v>
      </c>
      <c r="K20" s="33"/>
      <c r="L20" s="4"/>
      <c r="M20" s="8" t="s">
        <v>144</v>
      </c>
      <c r="N20" s="8" t="s">
        <v>176</v>
      </c>
      <c r="O20" s="35"/>
      <c r="P20" s="4"/>
      <c r="Q20" s="4"/>
      <c r="R20" s="4"/>
      <c r="S20" s="4"/>
      <c r="T20" s="4"/>
      <c r="U20" s="4"/>
      <c r="V20" s="4"/>
      <c r="W20" s="4"/>
      <c r="X20" s="4"/>
      <c r="Y20" s="4"/>
      <c r="Z20" s="4"/>
      <c r="AA20" s="4"/>
      <c r="AB20" s="4"/>
    </row>
    <row r="21" spans="1:28" ht="15" customHeight="1" x14ac:dyDescent="0.2">
      <c r="A21" s="32" t="s">
        <v>218</v>
      </c>
      <c r="B21" s="32" t="s">
        <v>219</v>
      </c>
      <c r="C21" s="33"/>
      <c r="D21" s="4"/>
      <c r="E21" s="4"/>
      <c r="F21" s="4"/>
      <c r="G21" s="9"/>
      <c r="H21" s="4"/>
      <c r="I21" s="8" t="s">
        <v>164</v>
      </c>
      <c r="J21" s="8" t="s">
        <v>184</v>
      </c>
      <c r="K21" s="35"/>
      <c r="L21" s="4"/>
      <c r="M21" s="4"/>
      <c r="N21" s="4"/>
      <c r="O21" s="9"/>
      <c r="P21" s="4"/>
      <c r="Q21" s="4"/>
      <c r="R21" s="4"/>
      <c r="S21" s="4"/>
      <c r="T21" s="4"/>
      <c r="U21" s="4"/>
      <c r="V21" s="4"/>
      <c r="W21" s="4"/>
      <c r="X21" s="4"/>
      <c r="Y21" s="4"/>
      <c r="Z21" s="4"/>
      <c r="AA21" s="4"/>
      <c r="AB21" s="4"/>
    </row>
    <row r="22" spans="1:28" ht="15" customHeight="1" x14ac:dyDescent="0.2">
      <c r="A22" s="32" t="s">
        <v>218</v>
      </c>
      <c r="B22" s="32" t="s">
        <v>219</v>
      </c>
      <c r="C22" s="33"/>
      <c r="D22" s="4"/>
      <c r="E22" s="4"/>
      <c r="F22" s="4"/>
      <c r="G22" s="9"/>
      <c r="H22" s="4"/>
      <c r="I22" s="4"/>
      <c r="J22" s="4"/>
      <c r="K22" s="9"/>
      <c r="L22" s="4"/>
      <c r="M22" s="4"/>
      <c r="N22" s="4"/>
      <c r="O22" s="9"/>
      <c r="P22" s="4"/>
      <c r="Q22" s="4"/>
      <c r="R22" s="4"/>
      <c r="S22" s="4"/>
      <c r="T22" s="4"/>
      <c r="U22" s="4"/>
      <c r="V22" s="4"/>
      <c r="W22" s="4"/>
      <c r="X22" s="4"/>
      <c r="Y22" s="4"/>
      <c r="Z22" s="4"/>
      <c r="AA22" s="4"/>
      <c r="AB22" s="4"/>
    </row>
    <row r="23" spans="1:28" ht="15" customHeight="1" x14ac:dyDescent="0.2">
      <c r="A23" s="32" t="s">
        <v>218</v>
      </c>
      <c r="B23" s="32" t="s">
        <v>219</v>
      </c>
      <c r="C23" s="33"/>
      <c r="D23" s="4"/>
      <c r="E23" s="4"/>
      <c r="F23" s="29" t="str">
        <f>IF(R1="","",IF(R1=23,"Votre sélection est complète",IF(R1&gt;23,"Vous avez sélectionné "&amp;R2&amp;" joueurs en trop","Vous avez sélectionné "&amp;R1&amp;" joueurs. Plus que "&amp;S1&amp;" à choisir !")))</f>
        <v>Vous avez sélectionné 0 joueurs. Plus que 23 à choisir !</v>
      </c>
      <c r="G23" s="29"/>
      <c r="H23" s="29"/>
      <c r="I23" s="29"/>
      <c r="J23" s="29"/>
      <c r="K23" s="29"/>
      <c r="L23" s="29"/>
      <c r="M23" s="29"/>
      <c r="N23" s="29"/>
      <c r="O23" s="9"/>
      <c r="P23" s="4"/>
      <c r="Q23" s="4"/>
      <c r="R23" s="4"/>
      <c r="S23" s="4"/>
      <c r="T23" s="4"/>
      <c r="U23" s="4"/>
      <c r="V23" s="4"/>
      <c r="W23" s="4"/>
      <c r="X23" s="4"/>
      <c r="Y23" s="4"/>
      <c r="Z23" s="4"/>
      <c r="AA23" s="4"/>
      <c r="AB23" s="4"/>
    </row>
    <row r="24" spans="1:28" ht="15" customHeight="1" x14ac:dyDescent="0.2">
      <c r="A24" s="34" t="s">
        <v>218</v>
      </c>
      <c r="B24" s="34" t="s">
        <v>219</v>
      </c>
      <c r="C24" s="35"/>
      <c r="D24" s="4"/>
      <c r="E24" s="4"/>
      <c r="F24" s="29"/>
      <c r="G24" s="29"/>
      <c r="H24" s="29"/>
      <c r="I24" s="29"/>
      <c r="J24" s="29"/>
      <c r="K24" s="29"/>
      <c r="L24" s="29"/>
      <c r="M24" s="29"/>
      <c r="N24" s="29"/>
      <c r="O24" s="9"/>
      <c r="P24" s="4"/>
      <c r="Q24" s="4"/>
      <c r="R24" s="4"/>
      <c r="S24" s="4"/>
      <c r="T24" s="4"/>
      <c r="U24" s="4"/>
      <c r="V24" s="4"/>
      <c r="W24" s="4"/>
      <c r="X24" s="4"/>
      <c r="Y24" s="4"/>
      <c r="Z24" s="4"/>
      <c r="AA24" s="4"/>
      <c r="AB24" s="4"/>
    </row>
    <row r="25" spans="1:28" ht="15.75" customHeight="1" x14ac:dyDescent="0.2">
      <c r="A25" s="4"/>
      <c r="B25" s="4"/>
      <c r="C25" s="9"/>
      <c r="D25" s="4"/>
      <c r="E25" s="4"/>
      <c r="F25" s="4"/>
      <c r="G25" s="9"/>
      <c r="H25" s="4"/>
      <c r="I25" s="4"/>
      <c r="J25" s="4"/>
      <c r="K25" s="9"/>
      <c r="L25" s="4"/>
      <c r="M25" s="4"/>
      <c r="N25" s="4"/>
      <c r="O25" s="9"/>
      <c r="P25" s="4"/>
      <c r="Q25" s="4"/>
      <c r="R25" s="4"/>
      <c r="S25" s="4"/>
      <c r="T25" s="4"/>
      <c r="U25" s="4"/>
      <c r="V25" s="4"/>
      <c r="W25" s="4"/>
      <c r="X25" s="4"/>
      <c r="Y25" s="4"/>
      <c r="Z25" s="4"/>
      <c r="AA25" s="4"/>
      <c r="AB25" s="4"/>
    </row>
    <row r="26" spans="1:28" ht="15.75" customHeight="1" x14ac:dyDescent="0.2">
      <c r="A26" s="4"/>
      <c r="B26" s="4"/>
      <c r="C26" s="9"/>
      <c r="D26" s="4"/>
      <c r="E26" s="4"/>
      <c r="F26" s="4"/>
      <c r="G26" s="9"/>
      <c r="H26" s="4"/>
      <c r="I26" s="4"/>
      <c r="J26" s="4"/>
      <c r="K26" s="9"/>
      <c r="L26" s="4"/>
      <c r="M26" s="4"/>
      <c r="N26" s="4"/>
      <c r="O26" s="9"/>
      <c r="P26" s="4"/>
      <c r="Q26" s="4"/>
      <c r="R26" s="4"/>
      <c r="S26" s="4"/>
      <c r="T26" s="4"/>
      <c r="U26" s="4"/>
      <c r="V26" s="4"/>
      <c r="W26" s="4"/>
      <c r="X26" s="4"/>
      <c r="Y26" s="4"/>
      <c r="Z26" s="4"/>
      <c r="AA26" s="4"/>
      <c r="AB26" s="4"/>
    </row>
    <row r="27" spans="1:28" ht="15.75" customHeight="1" x14ac:dyDescent="0.2">
      <c r="A27" s="4"/>
      <c r="B27" s="4"/>
      <c r="C27" s="9"/>
      <c r="D27" s="4"/>
      <c r="E27" s="4"/>
      <c r="F27" s="4"/>
      <c r="G27" s="9"/>
      <c r="H27" s="4"/>
      <c r="I27" s="4"/>
      <c r="J27" s="4"/>
      <c r="K27" s="9"/>
      <c r="L27" s="4"/>
      <c r="M27" s="4"/>
      <c r="N27" s="4"/>
      <c r="O27" s="9"/>
      <c r="P27" s="4"/>
      <c r="Q27" s="4"/>
      <c r="R27" s="4"/>
      <c r="S27" s="4"/>
      <c r="T27" s="4"/>
      <c r="U27" s="4"/>
      <c r="V27" s="4"/>
      <c r="W27" s="4"/>
      <c r="X27" s="4"/>
      <c r="Y27" s="4"/>
      <c r="Z27" s="4"/>
      <c r="AA27" s="4"/>
      <c r="AB27" s="4"/>
    </row>
    <row r="28" spans="1:28" ht="15.75" customHeight="1" x14ac:dyDescent="0.2">
      <c r="A28" s="4"/>
      <c r="B28" s="4"/>
      <c r="C28" s="9"/>
      <c r="D28" s="4"/>
      <c r="E28" s="4"/>
      <c r="F28" s="4"/>
      <c r="G28" s="9"/>
      <c r="H28" s="4"/>
      <c r="I28" s="4"/>
      <c r="J28" s="4"/>
      <c r="K28" s="9"/>
      <c r="L28" s="4"/>
      <c r="M28" s="4"/>
      <c r="N28" s="4"/>
      <c r="O28" s="9"/>
      <c r="P28" s="4"/>
      <c r="Q28" s="4"/>
      <c r="R28" s="4"/>
      <c r="S28" s="4"/>
      <c r="T28" s="4"/>
      <c r="U28" s="4"/>
      <c r="V28" s="4"/>
      <c r="W28" s="4"/>
      <c r="X28" s="4"/>
      <c r="Y28" s="4"/>
      <c r="Z28" s="4"/>
      <c r="AA28" s="4"/>
      <c r="AB28" s="4"/>
    </row>
    <row r="29" spans="1:28" ht="15.75" customHeight="1" x14ac:dyDescent="0.2">
      <c r="A29" s="4"/>
      <c r="B29" s="4"/>
      <c r="C29" s="9"/>
      <c r="D29" s="4"/>
      <c r="E29" s="4"/>
      <c r="F29" s="4"/>
      <c r="G29" s="9"/>
      <c r="H29" s="4"/>
      <c r="I29" s="4"/>
      <c r="J29" s="4"/>
      <c r="K29" s="9"/>
      <c r="L29" s="4"/>
      <c r="M29" s="4"/>
      <c r="N29" s="4"/>
      <c r="O29" s="9"/>
      <c r="P29" s="4"/>
      <c r="Q29" s="4"/>
      <c r="R29" s="4"/>
      <c r="S29" s="4"/>
      <c r="T29" s="4"/>
      <c r="U29" s="4"/>
      <c r="V29" s="4"/>
      <c r="W29" s="4"/>
      <c r="X29" s="4"/>
      <c r="Y29" s="4"/>
      <c r="Z29" s="4"/>
      <c r="AA29" s="4"/>
      <c r="AB29" s="4"/>
    </row>
    <row r="30" spans="1:28" ht="15.75" customHeight="1" x14ac:dyDescent="0.2">
      <c r="A30" s="4"/>
      <c r="B30" s="4"/>
      <c r="C30" s="9"/>
      <c r="D30" s="4"/>
      <c r="E30" s="4"/>
      <c r="F30" s="4"/>
      <c r="G30" s="9"/>
      <c r="H30" s="4"/>
      <c r="I30" s="4"/>
      <c r="J30" s="4"/>
      <c r="K30" s="9"/>
      <c r="L30" s="4"/>
      <c r="M30" s="4"/>
      <c r="N30" s="4"/>
      <c r="O30" s="9"/>
      <c r="P30" s="4"/>
      <c r="Q30" s="4"/>
      <c r="R30" s="4"/>
      <c r="S30" s="4"/>
      <c r="T30" s="4"/>
      <c r="U30" s="4"/>
      <c r="V30" s="4"/>
      <c r="W30" s="4"/>
      <c r="X30" s="4"/>
      <c r="Y30" s="4"/>
      <c r="Z30" s="4"/>
      <c r="AA30" s="4"/>
      <c r="AB30" s="4"/>
    </row>
    <row r="31" spans="1:28" ht="15.75" customHeight="1" x14ac:dyDescent="0.2">
      <c r="A31" s="4"/>
      <c r="B31" s="4"/>
      <c r="C31" s="9"/>
      <c r="D31" s="4"/>
      <c r="E31" s="4"/>
      <c r="F31" s="4"/>
      <c r="G31" s="9"/>
      <c r="H31" s="4"/>
      <c r="I31" s="4"/>
      <c r="J31" s="4"/>
      <c r="K31" s="9"/>
      <c r="L31" s="4"/>
      <c r="M31" s="4"/>
      <c r="N31" s="4"/>
      <c r="O31" s="9"/>
      <c r="P31" s="4"/>
      <c r="Q31" s="4"/>
      <c r="R31" s="4"/>
      <c r="S31" s="4"/>
      <c r="T31" s="4"/>
      <c r="U31" s="4"/>
      <c r="V31" s="4"/>
      <c r="W31" s="4"/>
      <c r="X31" s="4"/>
      <c r="Y31" s="4"/>
      <c r="Z31" s="4"/>
      <c r="AA31" s="4"/>
      <c r="AB31" s="4"/>
    </row>
    <row r="32" spans="1:28" ht="15.75" customHeight="1" x14ac:dyDescent="0.2">
      <c r="A32" s="4"/>
      <c r="B32" s="4"/>
      <c r="C32" s="9"/>
      <c r="D32" s="4"/>
      <c r="E32" s="4"/>
      <c r="F32" s="4"/>
      <c r="G32" s="9"/>
      <c r="H32" s="4"/>
      <c r="I32" s="4"/>
      <c r="J32" s="4"/>
      <c r="K32" s="9"/>
      <c r="L32" s="4"/>
      <c r="M32" s="4"/>
      <c r="N32" s="4"/>
      <c r="O32" s="9"/>
      <c r="P32" s="4"/>
      <c r="Q32" s="4"/>
      <c r="R32" s="4"/>
      <c r="S32" s="4"/>
      <c r="T32" s="4"/>
      <c r="U32" s="4"/>
      <c r="V32" s="4"/>
      <c r="W32" s="4"/>
      <c r="X32" s="4"/>
      <c r="Y32" s="4"/>
      <c r="Z32" s="4"/>
      <c r="AA32" s="4"/>
      <c r="AB32" s="4"/>
    </row>
    <row r="33" spans="1:28" ht="15.75" customHeight="1" x14ac:dyDescent="0.2">
      <c r="A33" s="4"/>
      <c r="B33" s="4"/>
      <c r="C33" s="9"/>
      <c r="D33" s="4"/>
      <c r="E33" s="4"/>
      <c r="F33" s="4"/>
      <c r="G33" s="9"/>
      <c r="H33" s="4"/>
      <c r="I33" s="4"/>
      <c r="J33" s="4"/>
      <c r="K33" s="9"/>
      <c r="L33" s="4"/>
      <c r="M33" s="4"/>
      <c r="N33" s="4"/>
      <c r="O33" s="9"/>
      <c r="P33" s="4"/>
      <c r="Q33" s="4"/>
      <c r="R33" s="4"/>
      <c r="S33" s="4"/>
      <c r="T33" s="4"/>
      <c r="U33" s="4"/>
      <c r="V33" s="4"/>
      <c r="W33" s="4"/>
      <c r="X33" s="4"/>
      <c r="Y33" s="4"/>
      <c r="Z33" s="4"/>
      <c r="AA33" s="4"/>
      <c r="AB33" s="4"/>
    </row>
    <row r="34" spans="1:28" ht="15.75" customHeight="1" x14ac:dyDescent="0.2">
      <c r="A34" s="4"/>
      <c r="B34" s="4"/>
      <c r="C34" s="9"/>
      <c r="D34" s="4"/>
      <c r="E34" s="4"/>
      <c r="F34" s="4"/>
      <c r="G34" s="9"/>
      <c r="H34" s="4"/>
      <c r="I34" s="4"/>
      <c r="J34" s="4"/>
      <c r="K34" s="9"/>
      <c r="L34" s="4"/>
      <c r="M34" s="4"/>
      <c r="N34" s="4"/>
      <c r="O34" s="9"/>
      <c r="P34" s="4"/>
      <c r="Q34" s="4"/>
      <c r="R34" s="4"/>
      <c r="S34" s="4"/>
      <c r="T34" s="4"/>
      <c r="U34" s="4"/>
      <c r="V34" s="4"/>
      <c r="W34" s="4"/>
      <c r="X34" s="4"/>
      <c r="Y34" s="4"/>
      <c r="Z34" s="4"/>
      <c r="AA34" s="4"/>
      <c r="AB34" s="4"/>
    </row>
    <row r="35" spans="1:28" ht="15.75" customHeight="1" x14ac:dyDescent="0.2">
      <c r="A35" s="4"/>
      <c r="B35" s="4"/>
      <c r="C35" s="9"/>
      <c r="D35" s="4"/>
      <c r="E35" s="4"/>
      <c r="F35" s="4"/>
      <c r="G35" s="9"/>
      <c r="H35" s="4"/>
      <c r="I35" s="4"/>
      <c r="J35" s="4"/>
      <c r="K35" s="9"/>
      <c r="L35" s="4"/>
      <c r="M35" s="4"/>
      <c r="N35" s="4"/>
      <c r="O35" s="9"/>
      <c r="P35" s="4"/>
      <c r="Q35" s="4"/>
      <c r="R35" s="4"/>
      <c r="S35" s="4"/>
      <c r="T35" s="4"/>
      <c r="U35" s="4"/>
      <c r="V35" s="4"/>
      <c r="W35" s="4"/>
      <c r="X35" s="4"/>
      <c r="Y35" s="4"/>
      <c r="Z35" s="4"/>
      <c r="AA35" s="4"/>
      <c r="AB35" s="4"/>
    </row>
    <row r="36" spans="1:28" ht="15.75" customHeight="1" x14ac:dyDescent="0.2">
      <c r="A36" s="4"/>
      <c r="B36" s="4"/>
      <c r="C36" s="9"/>
      <c r="D36" s="4"/>
      <c r="E36" s="4"/>
      <c r="F36" s="4"/>
      <c r="G36" s="9"/>
      <c r="H36" s="4"/>
      <c r="I36" s="4"/>
      <c r="J36" s="4"/>
      <c r="K36" s="9"/>
      <c r="L36" s="4"/>
      <c r="M36" s="4"/>
      <c r="N36" s="4"/>
      <c r="O36" s="9"/>
      <c r="P36" s="4"/>
      <c r="Q36" s="4"/>
      <c r="R36" s="4"/>
      <c r="S36" s="4"/>
      <c r="T36" s="4"/>
      <c r="U36" s="4"/>
      <c r="V36" s="4"/>
      <c r="W36" s="4"/>
      <c r="X36" s="4"/>
      <c r="Y36" s="4"/>
      <c r="Z36" s="4"/>
      <c r="AA36" s="4"/>
      <c r="AB36" s="4"/>
    </row>
    <row r="37" spans="1:28" ht="15.75" customHeight="1" x14ac:dyDescent="0.2">
      <c r="A37" s="4"/>
      <c r="B37" s="4"/>
      <c r="C37" s="9"/>
      <c r="D37" s="4"/>
      <c r="E37" s="4"/>
      <c r="F37" s="4"/>
      <c r="G37" s="9"/>
      <c r="H37" s="4"/>
      <c r="I37" s="4"/>
      <c r="J37" s="4"/>
      <c r="K37" s="9"/>
      <c r="L37" s="4"/>
      <c r="M37" s="4"/>
      <c r="N37" s="4"/>
      <c r="O37" s="9"/>
      <c r="P37" s="4"/>
      <c r="Q37" s="4"/>
      <c r="R37" s="4"/>
      <c r="S37" s="4"/>
      <c r="T37" s="4"/>
      <c r="U37" s="4"/>
      <c r="V37" s="4"/>
      <c r="W37" s="4"/>
      <c r="X37" s="4"/>
      <c r="Y37" s="4"/>
      <c r="Z37" s="4"/>
      <c r="AA37" s="4"/>
      <c r="AB37" s="4"/>
    </row>
    <row r="38" spans="1:28" ht="15.75" customHeight="1" x14ac:dyDescent="0.2">
      <c r="A38" s="4"/>
      <c r="B38" s="4"/>
      <c r="C38" s="9"/>
      <c r="D38" s="4"/>
      <c r="E38" s="4"/>
      <c r="F38" s="4"/>
      <c r="G38" s="9"/>
      <c r="H38" s="4"/>
      <c r="I38" s="4"/>
      <c r="J38" s="4"/>
      <c r="K38" s="9"/>
      <c r="L38" s="4"/>
      <c r="M38" s="4"/>
      <c r="N38" s="4"/>
      <c r="O38" s="9"/>
      <c r="P38" s="4"/>
      <c r="Q38" s="4"/>
      <c r="R38" s="4"/>
      <c r="S38" s="4"/>
      <c r="T38" s="4"/>
      <c r="U38" s="4"/>
      <c r="V38" s="4"/>
      <c r="W38" s="4"/>
      <c r="X38" s="4"/>
      <c r="Y38" s="4"/>
      <c r="Z38" s="4"/>
      <c r="AA38" s="4"/>
      <c r="AB38" s="4"/>
    </row>
    <row r="39" spans="1:28" x14ac:dyDescent="0.2">
      <c r="A39" s="4"/>
      <c r="B39" s="4"/>
      <c r="C39" s="9"/>
      <c r="D39" s="4"/>
      <c r="E39" s="4"/>
      <c r="F39" s="4"/>
      <c r="G39" s="9"/>
      <c r="H39" s="4"/>
      <c r="I39" s="4"/>
      <c r="J39" s="4"/>
      <c r="K39" s="9"/>
      <c r="L39" s="4"/>
      <c r="M39" s="4"/>
      <c r="N39" s="4"/>
      <c r="O39" s="9"/>
      <c r="P39" s="4"/>
      <c r="Q39" s="4"/>
      <c r="R39" s="4"/>
      <c r="S39" s="4"/>
      <c r="T39" s="4"/>
      <c r="U39" s="4"/>
      <c r="V39" s="4"/>
      <c r="W39" s="4"/>
      <c r="X39" s="4"/>
      <c r="Y39" s="4"/>
      <c r="Z39" s="4"/>
      <c r="AA39" s="4"/>
      <c r="AB39" s="4"/>
    </row>
    <row r="40" spans="1:28" x14ac:dyDescent="0.2">
      <c r="A40" s="4"/>
      <c r="B40" s="4"/>
      <c r="C40" s="9"/>
      <c r="D40" s="4"/>
      <c r="E40" s="4"/>
      <c r="F40" s="4"/>
      <c r="G40" s="9"/>
      <c r="H40" s="4"/>
      <c r="I40" s="4"/>
      <c r="J40" s="4"/>
      <c r="K40" s="9"/>
      <c r="L40" s="4"/>
      <c r="M40" s="4"/>
      <c r="N40" s="4"/>
      <c r="O40" s="9"/>
      <c r="P40" s="4"/>
      <c r="Q40" s="4"/>
      <c r="R40" s="4"/>
      <c r="S40" s="4"/>
      <c r="T40" s="4"/>
      <c r="U40" s="4"/>
      <c r="V40" s="4"/>
      <c r="W40" s="4"/>
      <c r="X40" s="4"/>
      <c r="Y40" s="4"/>
      <c r="Z40" s="4"/>
      <c r="AA40" s="4"/>
      <c r="AB40" s="4"/>
    </row>
    <row r="41" spans="1:28" x14ac:dyDescent="0.2">
      <c r="A41" s="4"/>
      <c r="B41" s="4"/>
      <c r="C41" s="9"/>
      <c r="D41" s="4"/>
      <c r="E41" s="4"/>
      <c r="F41" s="4"/>
      <c r="G41" s="9"/>
      <c r="H41" s="4"/>
      <c r="I41" s="4"/>
      <c r="J41" s="4"/>
      <c r="K41" s="9"/>
      <c r="L41" s="4"/>
      <c r="M41" s="4"/>
      <c r="N41" s="4"/>
      <c r="O41" s="9"/>
      <c r="P41" s="4"/>
      <c r="Q41" s="4"/>
      <c r="R41" s="4"/>
      <c r="S41" s="4"/>
      <c r="T41" s="4"/>
      <c r="U41" s="4"/>
      <c r="V41" s="4"/>
      <c r="W41" s="4"/>
      <c r="X41" s="4"/>
      <c r="Y41" s="4"/>
      <c r="Z41" s="4"/>
      <c r="AA41" s="4"/>
      <c r="AB41" s="4"/>
    </row>
    <row r="42" spans="1:28" x14ac:dyDescent="0.2">
      <c r="A42" s="4"/>
      <c r="B42" s="4"/>
      <c r="C42" s="9"/>
      <c r="D42" s="4"/>
      <c r="E42" s="4"/>
      <c r="F42" s="4"/>
      <c r="G42" s="9"/>
      <c r="H42" s="4"/>
      <c r="I42" s="4"/>
      <c r="J42" s="4"/>
      <c r="K42" s="9"/>
      <c r="L42" s="4"/>
      <c r="M42" s="4"/>
      <c r="N42" s="4"/>
      <c r="O42" s="9"/>
      <c r="P42" s="4"/>
      <c r="Q42" s="4"/>
      <c r="R42" s="4"/>
      <c r="S42" s="4"/>
      <c r="T42" s="4"/>
      <c r="U42" s="4"/>
      <c r="V42" s="4"/>
      <c r="W42" s="4"/>
      <c r="X42" s="4"/>
      <c r="Y42" s="4"/>
      <c r="Z42" s="4"/>
      <c r="AA42" s="4"/>
      <c r="AB42" s="4"/>
    </row>
    <row r="43" spans="1:28" x14ac:dyDescent="0.2">
      <c r="A43" s="4"/>
      <c r="B43" s="4"/>
      <c r="C43" s="9"/>
      <c r="D43" s="4"/>
      <c r="E43" s="4"/>
      <c r="F43" s="4"/>
      <c r="G43" s="9"/>
      <c r="H43" s="4"/>
      <c r="I43" s="4"/>
      <c r="J43" s="4"/>
      <c r="K43" s="9"/>
      <c r="L43" s="4"/>
      <c r="M43" s="4"/>
      <c r="N43" s="4"/>
      <c r="O43" s="9"/>
      <c r="P43" s="4"/>
      <c r="Q43" s="4"/>
      <c r="R43" s="4"/>
      <c r="S43" s="4"/>
      <c r="T43" s="4"/>
      <c r="U43" s="4"/>
      <c r="V43" s="4"/>
      <c r="W43" s="4"/>
      <c r="X43" s="4"/>
      <c r="Y43" s="4"/>
      <c r="Z43" s="4"/>
      <c r="AA43" s="4"/>
      <c r="AB43" s="4"/>
    </row>
    <row r="44" spans="1:28" x14ac:dyDescent="0.2">
      <c r="A44" s="4"/>
      <c r="B44" s="4"/>
      <c r="C44" s="9"/>
      <c r="D44" s="4"/>
      <c r="E44" s="4"/>
      <c r="F44" s="4"/>
      <c r="G44" s="9"/>
      <c r="H44" s="4"/>
      <c r="I44" s="4"/>
      <c r="J44" s="4"/>
      <c r="K44" s="9"/>
      <c r="L44" s="4"/>
      <c r="M44" s="4"/>
      <c r="N44" s="4"/>
      <c r="O44" s="9"/>
      <c r="P44" s="4"/>
      <c r="Q44" s="4"/>
      <c r="R44" s="4"/>
      <c r="S44" s="4"/>
      <c r="T44" s="4"/>
      <c r="U44" s="4"/>
      <c r="V44" s="4"/>
      <c r="W44" s="4"/>
      <c r="X44" s="4"/>
      <c r="Y44" s="4"/>
      <c r="Z44" s="4"/>
      <c r="AA44" s="4"/>
      <c r="AB44" s="4"/>
    </row>
    <row r="45" spans="1:28" x14ac:dyDescent="0.2">
      <c r="A45" s="4"/>
      <c r="B45" s="4"/>
      <c r="C45" s="9"/>
      <c r="D45" s="4"/>
      <c r="E45" s="4"/>
      <c r="F45" s="4"/>
      <c r="G45" s="9"/>
      <c r="H45" s="4"/>
      <c r="I45" s="4"/>
      <c r="J45" s="4"/>
      <c r="K45" s="9"/>
      <c r="L45" s="4"/>
      <c r="M45" s="4"/>
      <c r="N45" s="4"/>
      <c r="O45" s="9"/>
      <c r="P45" s="4"/>
      <c r="Q45" s="4"/>
      <c r="R45" s="4"/>
      <c r="S45" s="4"/>
      <c r="T45" s="4"/>
      <c r="U45" s="4"/>
      <c r="V45" s="4"/>
      <c r="W45" s="4"/>
      <c r="X45" s="4"/>
      <c r="Y45" s="4"/>
      <c r="Z45" s="4"/>
      <c r="AA45" s="4"/>
      <c r="AB45" s="4"/>
    </row>
    <row r="46" spans="1:28" x14ac:dyDescent="0.2">
      <c r="A46" s="4"/>
      <c r="B46" s="4"/>
      <c r="C46" s="9"/>
      <c r="D46" s="4"/>
      <c r="E46" s="4"/>
      <c r="F46" s="4"/>
      <c r="G46" s="9"/>
      <c r="H46" s="4"/>
      <c r="I46" s="4"/>
      <c r="J46" s="4"/>
      <c r="K46" s="9"/>
      <c r="L46" s="4"/>
      <c r="M46" s="4"/>
      <c r="N46" s="4"/>
      <c r="O46" s="9"/>
      <c r="P46" s="4"/>
      <c r="Q46" s="4"/>
      <c r="R46" s="4"/>
      <c r="S46" s="4"/>
      <c r="T46" s="4"/>
      <c r="U46" s="4"/>
      <c r="V46" s="4"/>
      <c r="W46" s="4"/>
      <c r="X46" s="4"/>
      <c r="Y46" s="4"/>
      <c r="Z46" s="4"/>
      <c r="AA46" s="4"/>
      <c r="AB46" s="4"/>
    </row>
    <row r="47" spans="1:28" x14ac:dyDescent="0.2">
      <c r="A47" s="4"/>
      <c r="B47" s="4"/>
      <c r="C47" s="9"/>
      <c r="D47" s="4"/>
      <c r="E47" s="4"/>
      <c r="F47" s="4"/>
      <c r="G47" s="9"/>
      <c r="H47" s="4"/>
      <c r="I47" s="4"/>
      <c r="J47" s="4"/>
      <c r="K47" s="9"/>
      <c r="L47" s="4"/>
      <c r="M47" s="4"/>
      <c r="N47" s="4"/>
      <c r="O47" s="9"/>
      <c r="P47" s="4"/>
      <c r="Q47" s="4"/>
      <c r="R47" s="4"/>
      <c r="S47" s="4"/>
      <c r="T47" s="4"/>
      <c r="U47" s="4"/>
      <c r="V47" s="4"/>
      <c r="W47" s="4"/>
      <c r="X47" s="4"/>
      <c r="Y47" s="4"/>
      <c r="Z47" s="4"/>
      <c r="AA47" s="4"/>
      <c r="AB47" s="4"/>
    </row>
    <row r="48" spans="1:28" x14ac:dyDescent="0.2">
      <c r="A48" s="4"/>
      <c r="B48" s="4"/>
      <c r="C48" s="9"/>
      <c r="D48" s="4"/>
      <c r="E48" s="4"/>
      <c r="F48" s="4"/>
      <c r="G48" s="9"/>
      <c r="H48" s="4"/>
      <c r="I48" s="4"/>
      <c r="J48" s="4"/>
      <c r="K48" s="9"/>
      <c r="L48" s="4"/>
      <c r="M48" s="4"/>
      <c r="N48" s="4"/>
      <c r="O48" s="9"/>
      <c r="P48" s="4"/>
      <c r="Q48" s="4"/>
      <c r="R48" s="4"/>
      <c r="S48" s="4"/>
      <c r="T48" s="4"/>
      <c r="U48" s="4"/>
      <c r="V48" s="4"/>
      <c r="W48" s="4"/>
      <c r="X48" s="4"/>
      <c r="Y48" s="4"/>
      <c r="Z48" s="4"/>
      <c r="AA48" s="4"/>
      <c r="AB48" s="4"/>
    </row>
    <row r="49" spans="1:28" x14ac:dyDescent="0.2">
      <c r="A49" s="4"/>
      <c r="B49" s="4"/>
      <c r="C49" s="9"/>
      <c r="D49" s="4"/>
      <c r="E49" s="4"/>
      <c r="F49" s="4"/>
      <c r="G49" s="9"/>
      <c r="H49" s="4"/>
      <c r="I49" s="4"/>
      <c r="J49" s="4"/>
      <c r="K49" s="9"/>
      <c r="L49" s="4"/>
      <c r="M49" s="4"/>
      <c r="N49" s="4"/>
      <c r="O49" s="9"/>
      <c r="P49" s="4"/>
      <c r="Q49" s="4"/>
      <c r="R49" s="4"/>
      <c r="S49" s="4"/>
      <c r="T49" s="4"/>
      <c r="U49" s="4"/>
      <c r="V49" s="4"/>
      <c r="W49" s="4"/>
      <c r="X49" s="4"/>
      <c r="Y49" s="4"/>
      <c r="Z49" s="4"/>
      <c r="AA49" s="4"/>
      <c r="AB49" s="4"/>
    </row>
    <row r="50" spans="1:28" x14ac:dyDescent="0.2">
      <c r="A50" s="4"/>
      <c r="B50" s="4"/>
      <c r="C50" s="9"/>
      <c r="D50" s="4"/>
      <c r="E50" s="4"/>
      <c r="F50" s="4"/>
      <c r="G50" s="9"/>
      <c r="H50" s="4"/>
      <c r="I50" s="4"/>
      <c r="J50" s="4"/>
      <c r="K50" s="9"/>
      <c r="L50" s="4"/>
      <c r="M50" s="4"/>
      <c r="N50" s="4"/>
      <c r="O50" s="9"/>
      <c r="P50" s="4"/>
      <c r="Q50" s="4"/>
      <c r="R50" s="4"/>
      <c r="S50" s="4"/>
      <c r="T50" s="4"/>
      <c r="U50" s="4"/>
      <c r="V50" s="4"/>
      <c r="W50" s="4"/>
      <c r="X50" s="4"/>
      <c r="Y50" s="4"/>
      <c r="Z50" s="4"/>
      <c r="AA50" s="4"/>
      <c r="AB50" s="4"/>
    </row>
    <row r="51" spans="1:28" x14ac:dyDescent="0.2">
      <c r="A51" s="4"/>
      <c r="B51" s="4"/>
      <c r="C51" s="9"/>
      <c r="D51" s="4"/>
      <c r="E51" s="4"/>
      <c r="F51" s="4"/>
      <c r="G51" s="9"/>
      <c r="H51" s="4"/>
      <c r="I51" s="4"/>
      <c r="J51" s="4"/>
      <c r="K51" s="9"/>
      <c r="L51" s="4"/>
      <c r="M51" s="4"/>
      <c r="N51" s="4"/>
      <c r="O51" s="9"/>
      <c r="P51" s="4"/>
      <c r="Q51" s="4"/>
      <c r="R51" s="4"/>
      <c r="S51" s="4"/>
      <c r="T51" s="4"/>
      <c r="U51" s="4"/>
      <c r="V51" s="4"/>
      <c r="W51" s="4"/>
      <c r="X51" s="4"/>
      <c r="Y51" s="4"/>
      <c r="Z51" s="4"/>
      <c r="AA51" s="4"/>
      <c r="AB51" s="4"/>
    </row>
    <row r="52" spans="1:28" x14ac:dyDescent="0.2">
      <c r="A52" s="4"/>
      <c r="B52" s="4"/>
      <c r="C52" s="9"/>
      <c r="D52" s="4"/>
      <c r="E52" s="4"/>
      <c r="F52" s="4"/>
      <c r="G52" s="9"/>
      <c r="H52" s="4"/>
      <c r="I52" s="4"/>
      <c r="J52" s="4"/>
      <c r="K52" s="9"/>
      <c r="L52" s="4"/>
      <c r="M52" s="4"/>
      <c r="N52" s="4"/>
      <c r="O52" s="9"/>
      <c r="P52" s="4"/>
      <c r="Q52" s="4"/>
      <c r="R52" s="4"/>
      <c r="S52" s="4"/>
      <c r="T52" s="4"/>
      <c r="U52" s="4"/>
      <c r="V52" s="4"/>
      <c r="W52" s="4"/>
      <c r="X52" s="4"/>
      <c r="Y52" s="4"/>
      <c r="Z52" s="4"/>
      <c r="AA52" s="4"/>
      <c r="AB52" s="4"/>
    </row>
    <row r="53" spans="1:28" x14ac:dyDescent="0.2">
      <c r="A53" s="4"/>
      <c r="B53" s="4"/>
      <c r="C53" s="9"/>
      <c r="D53" s="4"/>
      <c r="E53" s="4"/>
      <c r="F53" s="4"/>
      <c r="G53" s="9"/>
      <c r="H53" s="4"/>
      <c r="I53" s="4"/>
      <c r="J53" s="4"/>
      <c r="K53" s="9"/>
      <c r="L53" s="4"/>
      <c r="M53" s="4"/>
      <c r="N53" s="4"/>
      <c r="O53" s="9"/>
      <c r="P53" s="4"/>
      <c r="Q53" s="4"/>
      <c r="R53" s="4"/>
      <c r="S53" s="4"/>
      <c r="T53" s="4"/>
      <c r="U53" s="4"/>
      <c r="V53" s="4"/>
      <c r="W53" s="4"/>
      <c r="X53" s="4"/>
      <c r="Y53" s="4"/>
      <c r="Z53" s="4"/>
      <c r="AA53" s="4"/>
      <c r="AB53" s="4"/>
    </row>
    <row r="54" spans="1:28" x14ac:dyDescent="0.2">
      <c r="A54" s="4"/>
      <c r="B54" s="4"/>
      <c r="C54" s="9"/>
      <c r="D54" s="4"/>
      <c r="E54" s="4"/>
      <c r="F54" s="4"/>
      <c r="G54" s="9"/>
      <c r="H54" s="4"/>
      <c r="I54" s="4"/>
      <c r="J54" s="4"/>
      <c r="K54" s="9"/>
      <c r="L54" s="4"/>
      <c r="M54" s="4"/>
      <c r="N54" s="4"/>
      <c r="O54" s="9"/>
      <c r="P54" s="4"/>
      <c r="Q54" s="4"/>
      <c r="R54" s="4"/>
      <c r="S54" s="4"/>
      <c r="T54" s="4"/>
      <c r="U54" s="4"/>
      <c r="V54" s="4"/>
      <c r="W54" s="4"/>
      <c r="X54" s="4"/>
      <c r="Y54" s="4"/>
      <c r="Z54" s="4"/>
      <c r="AA54" s="4"/>
      <c r="AB54" s="4"/>
    </row>
  </sheetData>
  <sheetProtection password="DFA1" sheet="1" objects="1" scenarios="1" selectLockedCells="1"/>
  <sortState ref="A3:B7">
    <sortCondition ref="A3:A7"/>
  </sortState>
  <mergeCells count="8">
    <mergeCell ref="A1:O1"/>
    <mergeCell ref="A19:C19"/>
    <mergeCell ref="F23:N24"/>
    <mergeCell ref="A2:C2"/>
    <mergeCell ref="E2:G2"/>
    <mergeCell ref="I2:K2"/>
    <mergeCell ref="M2:O2"/>
    <mergeCell ref="A10:B16"/>
  </mergeCells>
  <conditionalFormatting sqref="O3:O20 K3:K21 G3:G17 C3:C7 C20:C24">
    <cfRule type="cellIs" dxfId="5" priority="1" operator="notEqual">
      <formula>""</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V166"/>
  <sheetViews>
    <sheetView showGridLines="0" tabSelected="1" zoomScaleNormal="100" workbookViewId="0">
      <selection activeCell="G3" sqref="G3"/>
    </sheetView>
  </sheetViews>
  <sheetFormatPr baseColWidth="10" defaultColWidth="11.42578125" defaultRowHeight="11.25" x14ac:dyDescent="0.2"/>
  <cols>
    <col min="1" max="1" width="1" style="63" customWidth="1"/>
    <col min="2" max="2" width="4.28515625" style="474" customWidth="1"/>
    <col min="3" max="3" width="4.85546875" style="475" customWidth="1"/>
    <col min="4" max="6" width="4.140625" style="474" customWidth="1"/>
    <col min="7" max="8" width="4.28515625" style="136" customWidth="1"/>
    <col min="9" max="11" width="4.140625" style="476" customWidth="1"/>
    <col min="12" max="12" width="1" style="63" customWidth="1"/>
    <col min="13" max="13" width="4.28515625" style="63" customWidth="1"/>
    <col min="14" max="14" width="4.85546875" style="63" customWidth="1"/>
    <col min="15" max="17" width="4.140625" style="63" customWidth="1"/>
    <col min="18" max="19" width="4.28515625" style="63" customWidth="1"/>
    <col min="20" max="22" width="4.140625" style="63" customWidth="1"/>
    <col min="23" max="23" width="1" style="63" customWidth="1"/>
    <col min="24" max="24" width="4.28515625" style="63" customWidth="1"/>
    <col min="25" max="25" width="4.85546875" style="63" customWidth="1"/>
    <col min="26" max="28" width="4.140625" style="63" customWidth="1"/>
    <col min="29" max="30" width="4.28515625" style="63" customWidth="1"/>
    <col min="31" max="33" width="4.140625" style="63" customWidth="1"/>
    <col min="34" max="34" width="1" style="63" customWidth="1"/>
    <col min="35" max="35" width="4.28515625" style="63" customWidth="1"/>
    <col min="36" max="36" width="4.85546875" style="63" customWidth="1"/>
    <col min="37" max="39" width="4.140625" style="63" customWidth="1"/>
    <col min="40" max="41" width="4.28515625" style="63" customWidth="1"/>
    <col min="42" max="44" width="4.140625" style="63" customWidth="1"/>
    <col min="45" max="45" width="3.85546875" style="63" customWidth="1"/>
    <col min="46" max="47" width="9.5703125" style="63" customWidth="1"/>
    <col min="48" max="48" width="16.5703125" style="63" customWidth="1"/>
    <col min="49" max="49" width="38.5703125" style="63" customWidth="1"/>
    <col min="50" max="50" width="7.140625" style="63" hidden="1" customWidth="1"/>
    <col min="51" max="52" width="3.140625" style="63" hidden="1" customWidth="1"/>
    <col min="53" max="53" width="4" style="63" hidden="1" customWidth="1"/>
    <col min="54" max="54" width="4.85546875" style="63" hidden="1" customWidth="1"/>
    <col min="55" max="55" width="10.42578125" style="63" hidden="1" customWidth="1"/>
    <col min="56" max="56" width="3.5703125" style="63" hidden="1" customWidth="1"/>
    <col min="57" max="57" width="3.140625" style="63" hidden="1" customWidth="1"/>
    <col min="58" max="58" width="3.28515625" style="63" hidden="1" customWidth="1"/>
    <col min="59" max="59" width="3.140625" style="63" hidden="1" customWidth="1"/>
    <col min="60" max="63" width="4" style="63" hidden="1" customWidth="1"/>
    <col min="64" max="67" width="5" style="63" hidden="1" customWidth="1"/>
    <col min="68" max="71" width="5.28515625" style="63" hidden="1" customWidth="1"/>
    <col min="72" max="75" width="3.85546875" style="63" hidden="1" customWidth="1"/>
    <col min="76" max="76" width="5.42578125" style="63" hidden="1" customWidth="1"/>
    <col min="77" max="87" width="5" style="63" hidden="1" customWidth="1"/>
    <col min="88" max="91" width="4.85546875" style="63" hidden="1" customWidth="1"/>
    <col min="92" max="93" width="11.42578125" style="63" hidden="1" customWidth="1"/>
    <col min="94" max="94" width="10.42578125" style="63" hidden="1" customWidth="1"/>
    <col min="95" max="96" width="1.85546875" style="63" hidden="1" customWidth="1"/>
    <col min="97" max="97" width="11.42578125" style="63" hidden="1" customWidth="1"/>
    <col min="98" max="108" width="0" style="63" hidden="1" customWidth="1"/>
    <col min="109" max="16384" width="11.42578125" style="63"/>
  </cols>
  <sheetData>
    <row r="1" spans="1:95" ht="5.25" customHeight="1" x14ac:dyDescent="0.2">
      <c r="A1" s="58"/>
      <c r="B1" s="59"/>
      <c r="C1" s="60"/>
      <c r="D1" s="59"/>
      <c r="E1" s="59"/>
      <c r="F1" s="59"/>
      <c r="G1" s="61"/>
      <c r="H1" s="61"/>
      <c r="I1" s="62"/>
      <c r="J1" s="62"/>
      <c r="K1" s="62"/>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7"/>
      <c r="AT1" s="57"/>
      <c r="AU1" s="57"/>
      <c r="AV1" s="57"/>
      <c r="AW1" s="57"/>
    </row>
    <row r="2" spans="1:95" x14ac:dyDescent="0.2">
      <c r="A2" s="58"/>
      <c r="B2" s="64" t="s">
        <v>35</v>
      </c>
      <c r="C2" s="65"/>
      <c r="D2" s="65"/>
      <c r="E2" s="65"/>
      <c r="F2" s="65"/>
      <c r="G2" s="65"/>
      <c r="H2" s="65"/>
      <c r="I2" s="65"/>
      <c r="J2" s="65"/>
      <c r="K2" s="66"/>
      <c r="L2" s="58"/>
      <c r="M2" s="67" t="s">
        <v>36</v>
      </c>
      <c r="N2" s="68"/>
      <c r="O2" s="68"/>
      <c r="P2" s="68"/>
      <c r="Q2" s="68"/>
      <c r="R2" s="68"/>
      <c r="S2" s="68"/>
      <c r="T2" s="68"/>
      <c r="U2" s="68"/>
      <c r="V2" s="69"/>
      <c r="W2" s="58"/>
      <c r="X2" s="70" t="s">
        <v>37</v>
      </c>
      <c r="Y2" s="71"/>
      <c r="Z2" s="71"/>
      <c r="AA2" s="71"/>
      <c r="AB2" s="71"/>
      <c r="AC2" s="71"/>
      <c r="AD2" s="71"/>
      <c r="AE2" s="71"/>
      <c r="AF2" s="71"/>
      <c r="AG2" s="72"/>
      <c r="AH2" s="58"/>
      <c r="AI2" s="73" t="s">
        <v>38</v>
      </c>
      <c r="AJ2" s="74"/>
      <c r="AK2" s="74"/>
      <c r="AL2" s="74"/>
      <c r="AM2" s="74"/>
      <c r="AN2" s="74"/>
      <c r="AO2" s="74"/>
      <c r="AP2" s="74"/>
      <c r="AQ2" s="74"/>
      <c r="AR2" s="75"/>
      <c r="AS2" s="57"/>
      <c r="AT2" s="57"/>
      <c r="AU2" s="57"/>
      <c r="AV2" s="57"/>
      <c r="AW2" s="57"/>
      <c r="CP2" s="63">
        <f>G3</f>
        <v>0</v>
      </c>
      <c r="CQ2" s="63">
        <f>H3</f>
        <v>0</v>
      </c>
    </row>
    <row r="3" spans="1:95" x14ac:dyDescent="0.2">
      <c r="A3" s="58"/>
      <c r="B3" s="76">
        <v>41802</v>
      </c>
      <c r="C3" s="77">
        <v>0.91666666666666663</v>
      </c>
      <c r="D3" s="78" t="s">
        <v>89</v>
      </c>
      <c r="E3" s="79"/>
      <c r="F3" s="80"/>
      <c r="G3" s="1"/>
      <c r="H3" s="2"/>
      <c r="I3" s="78" t="s">
        <v>113</v>
      </c>
      <c r="J3" s="79"/>
      <c r="K3" s="80"/>
      <c r="L3" s="58"/>
      <c r="M3" s="81">
        <v>41803</v>
      </c>
      <c r="N3" s="82">
        <v>0.875</v>
      </c>
      <c r="O3" s="83" t="s">
        <v>90</v>
      </c>
      <c r="P3" s="84"/>
      <c r="Q3" s="85"/>
      <c r="R3" s="1"/>
      <c r="S3" s="2"/>
      <c r="T3" s="83" t="s">
        <v>114</v>
      </c>
      <c r="U3" s="84"/>
      <c r="V3" s="85"/>
      <c r="W3" s="58"/>
      <c r="X3" s="86">
        <v>41804</v>
      </c>
      <c r="Y3" s="87">
        <v>0.75</v>
      </c>
      <c r="Z3" s="88" t="s">
        <v>91</v>
      </c>
      <c r="AA3" s="89"/>
      <c r="AB3" s="90"/>
      <c r="AC3" s="1"/>
      <c r="AD3" s="2"/>
      <c r="AE3" s="88" t="s">
        <v>115</v>
      </c>
      <c r="AF3" s="89"/>
      <c r="AG3" s="90"/>
      <c r="AH3" s="58"/>
      <c r="AI3" s="91">
        <v>41804</v>
      </c>
      <c r="AJ3" s="92">
        <v>0.875</v>
      </c>
      <c r="AK3" s="93" t="s">
        <v>92</v>
      </c>
      <c r="AL3" s="94"/>
      <c r="AM3" s="95"/>
      <c r="AN3" s="1"/>
      <c r="AO3" s="2"/>
      <c r="AP3" s="96" t="s">
        <v>108</v>
      </c>
      <c r="AQ3" s="97"/>
      <c r="AR3" s="98"/>
      <c r="AS3" s="57"/>
      <c r="AT3" s="57"/>
      <c r="AU3" s="57"/>
      <c r="AV3" s="57"/>
      <c r="AW3" s="57"/>
      <c r="CP3" s="63">
        <f t="shared" ref="CP3:CP7" si="0">G4</f>
        <v>0</v>
      </c>
      <c r="CQ3" s="63">
        <f t="shared" ref="CQ3:CQ7" si="1">H4</f>
        <v>0</v>
      </c>
    </row>
    <row r="4" spans="1:95" x14ac:dyDescent="0.2">
      <c r="A4" s="58"/>
      <c r="B4" s="76">
        <v>41803</v>
      </c>
      <c r="C4" s="77">
        <v>0.75</v>
      </c>
      <c r="D4" s="78" t="s">
        <v>105</v>
      </c>
      <c r="E4" s="79"/>
      <c r="F4" s="80"/>
      <c r="G4" s="1"/>
      <c r="H4" s="2"/>
      <c r="I4" s="78" t="s">
        <v>99</v>
      </c>
      <c r="J4" s="79"/>
      <c r="K4" s="80"/>
      <c r="L4" s="58"/>
      <c r="M4" s="81">
        <v>41804</v>
      </c>
      <c r="N4" s="82">
        <v>0</v>
      </c>
      <c r="O4" s="83" t="s">
        <v>98</v>
      </c>
      <c r="P4" s="84"/>
      <c r="Q4" s="85"/>
      <c r="R4" s="1"/>
      <c r="S4" s="2"/>
      <c r="T4" s="83" t="s">
        <v>106</v>
      </c>
      <c r="U4" s="84"/>
      <c r="V4" s="85"/>
      <c r="W4" s="58"/>
      <c r="X4" s="86">
        <v>41805</v>
      </c>
      <c r="Y4" s="87">
        <v>0</v>
      </c>
      <c r="Z4" s="88" t="s">
        <v>101</v>
      </c>
      <c r="AA4" s="89"/>
      <c r="AB4" s="90"/>
      <c r="AC4" s="1"/>
      <c r="AD4" s="2"/>
      <c r="AE4" s="88" t="s">
        <v>107</v>
      </c>
      <c r="AF4" s="89"/>
      <c r="AG4" s="90"/>
      <c r="AH4" s="58"/>
      <c r="AI4" s="91">
        <v>41805</v>
      </c>
      <c r="AJ4" s="92">
        <v>0.12501157407407407</v>
      </c>
      <c r="AK4" s="93" t="s">
        <v>116</v>
      </c>
      <c r="AL4" s="94"/>
      <c r="AM4" s="95"/>
      <c r="AN4" s="1"/>
      <c r="AO4" s="2"/>
      <c r="AP4" s="93" t="s">
        <v>97</v>
      </c>
      <c r="AQ4" s="94"/>
      <c r="AR4" s="95"/>
      <c r="AS4" s="57"/>
      <c r="AT4" s="57"/>
      <c r="AU4" s="57"/>
      <c r="AV4" s="57"/>
      <c r="AW4" s="57"/>
      <c r="CP4" s="63">
        <f t="shared" si="0"/>
        <v>0</v>
      </c>
      <c r="CQ4" s="63">
        <f t="shared" si="1"/>
        <v>0</v>
      </c>
    </row>
    <row r="5" spans="1:95" x14ac:dyDescent="0.2">
      <c r="A5" s="58"/>
      <c r="B5" s="76">
        <v>41807</v>
      </c>
      <c r="C5" s="77">
        <v>0.875</v>
      </c>
      <c r="D5" s="78" t="str">
        <f>D3</f>
        <v>Brésil</v>
      </c>
      <c r="E5" s="79"/>
      <c r="F5" s="80"/>
      <c r="G5" s="1"/>
      <c r="H5" s="2"/>
      <c r="I5" s="78" t="str">
        <f>D4</f>
        <v>Mexique</v>
      </c>
      <c r="J5" s="79"/>
      <c r="K5" s="80"/>
      <c r="L5" s="58"/>
      <c r="M5" s="81">
        <v>41809</v>
      </c>
      <c r="N5" s="82">
        <v>0</v>
      </c>
      <c r="O5" s="83" t="str">
        <f>O3</f>
        <v>Espagne</v>
      </c>
      <c r="P5" s="84"/>
      <c r="Q5" s="85"/>
      <c r="R5" s="1"/>
      <c r="S5" s="2"/>
      <c r="T5" s="83" t="str">
        <f>O4</f>
        <v>Chili</v>
      </c>
      <c r="U5" s="84"/>
      <c r="V5" s="85"/>
      <c r="W5" s="58"/>
      <c r="X5" s="86">
        <v>41809</v>
      </c>
      <c r="Y5" s="87">
        <v>0.75</v>
      </c>
      <c r="Z5" s="88" t="str">
        <f>Z3</f>
        <v>Colombie</v>
      </c>
      <c r="AA5" s="89"/>
      <c r="AB5" s="90"/>
      <c r="AC5" s="1"/>
      <c r="AD5" s="2"/>
      <c r="AE5" s="88" t="str">
        <f>Z4</f>
        <v>Côte d'Ivoire</v>
      </c>
      <c r="AF5" s="89"/>
      <c r="AG5" s="90"/>
      <c r="AH5" s="58"/>
      <c r="AI5" s="91">
        <v>41809</v>
      </c>
      <c r="AJ5" s="92">
        <v>0.875</v>
      </c>
      <c r="AK5" s="93" t="str">
        <f>AK3</f>
        <v>Uruguay</v>
      </c>
      <c r="AL5" s="94"/>
      <c r="AM5" s="95"/>
      <c r="AN5" s="1"/>
      <c r="AO5" s="2"/>
      <c r="AP5" s="93" t="str">
        <f>AK4</f>
        <v>Angleterre</v>
      </c>
      <c r="AQ5" s="94"/>
      <c r="AR5" s="95"/>
      <c r="AS5" s="57"/>
      <c r="AT5" s="57"/>
      <c r="AU5" s="57"/>
      <c r="AV5" s="57"/>
      <c r="AW5" s="57"/>
      <c r="CP5" s="63">
        <f t="shared" si="0"/>
        <v>0</v>
      </c>
      <c r="CQ5" s="63">
        <f t="shared" si="1"/>
        <v>0</v>
      </c>
    </row>
    <row r="6" spans="1:95" x14ac:dyDescent="0.2">
      <c r="A6" s="58"/>
      <c r="B6" s="76">
        <v>41808</v>
      </c>
      <c r="C6" s="77">
        <v>0.875</v>
      </c>
      <c r="D6" s="78" t="str">
        <f>I4</f>
        <v>Cameroun</v>
      </c>
      <c r="E6" s="79"/>
      <c r="F6" s="80"/>
      <c r="G6" s="1"/>
      <c r="H6" s="2"/>
      <c r="I6" s="78" t="str">
        <f>I3</f>
        <v>Croatie</v>
      </c>
      <c r="J6" s="79"/>
      <c r="K6" s="80"/>
      <c r="L6" s="58"/>
      <c r="M6" s="81">
        <v>41808</v>
      </c>
      <c r="N6" s="82">
        <v>0.75</v>
      </c>
      <c r="O6" s="83" t="str">
        <f>T4</f>
        <v>Australie</v>
      </c>
      <c r="P6" s="84"/>
      <c r="Q6" s="85"/>
      <c r="R6" s="1"/>
      <c r="S6" s="2"/>
      <c r="T6" s="83" t="str">
        <f>T3</f>
        <v>Pays-Bas</v>
      </c>
      <c r="U6" s="84"/>
      <c r="V6" s="85"/>
      <c r="W6" s="58"/>
      <c r="X6" s="86">
        <v>41810</v>
      </c>
      <c r="Y6" s="87">
        <v>0</v>
      </c>
      <c r="Z6" s="88" t="str">
        <f>AE4</f>
        <v>Japon</v>
      </c>
      <c r="AA6" s="89"/>
      <c r="AB6" s="90"/>
      <c r="AC6" s="1"/>
      <c r="AD6" s="2"/>
      <c r="AE6" s="88" t="str">
        <f>AE3</f>
        <v>Grèce</v>
      </c>
      <c r="AF6" s="89"/>
      <c r="AG6" s="90"/>
      <c r="AH6" s="58"/>
      <c r="AI6" s="91">
        <v>41810</v>
      </c>
      <c r="AJ6" s="92">
        <v>0.75</v>
      </c>
      <c r="AK6" s="93" t="str">
        <f>AP4</f>
        <v>Italie</v>
      </c>
      <c r="AL6" s="94"/>
      <c r="AM6" s="95"/>
      <c r="AN6" s="1"/>
      <c r="AO6" s="2"/>
      <c r="AP6" s="93" t="str">
        <f>AP3</f>
        <v>Costa Rica</v>
      </c>
      <c r="AQ6" s="94"/>
      <c r="AR6" s="95"/>
      <c r="AS6" s="57"/>
      <c r="AT6" s="57"/>
      <c r="AU6" s="57"/>
      <c r="AV6" s="57"/>
      <c r="AW6" s="57"/>
      <c r="CP6" s="63">
        <f t="shared" si="0"/>
        <v>0</v>
      </c>
      <c r="CQ6" s="63">
        <f t="shared" si="1"/>
        <v>0</v>
      </c>
    </row>
    <row r="7" spans="1:95" x14ac:dyDescent="0.2">
      <c r="A7" s="58"/>
      <c r="B7" s="76">
        <v>41813</v>
      </c>
      <c r="C7" s="77">
        <v>0.91666666666666663</v>
      </c>
      <c r="D7" s="78" t="str">
        <f>I4</f>
        <v>Cameroun</v>
      </c>
      <c r="E7" s="79"/>
      <c r="F7" s="80"/>
      <c r="G7" s="1"/>
      <c r="H7" s="2"/>
      <c r="I7" s="78" t="str">
        <f>D3</f>
        <v>Brésil</v>
      </c>
      <c r="J7" s="79"/>
      <c r="K7" s="80"/>
      <c r="L7" s="58"/>
      <c r="M7" s="81">
        <v>41813</v>
      </c>
      <c r="N7" s="82">
        <v>0.75</v>
      </c>
      <c r="O7" s="83" t="str">
        <f>T4</f>
        <v>Australie</v>
      </c>
      <c r="P7" s="84"/>
      <c r="Q7" s="85"/>
      <c r="R7" s="1"/>
      <c r="S7" s="2"/>
      <c r="T7" s="83" t="str">
        <f>O3</f>
        <v>Espagne</v>
      </c>
      <c r="U7" s="84"/>
      <c r="V7" s="85"/>
      <c r="W7" s="58"/>
      <c r="X7" s="86">
        <v>41814</v>
      </c>
      <c r="Y7" s="87">
        <v>0.91666666666666663</v>
      </c>
      <c r="Z7" s="88" t="str">
        <f>AE4</f>
        <v>Japon</v>
      </c>
      <c r="AA7" s="89"/>
      <c r="AB7" s="90"/>
      <c r="AC7" s="1"/>
      <c r="AD7" s="2"/>
      <c r="AE7" s="88" t="str">
        <f>Z3</f>
        <v>Colombie</v>
      </c>
      <c r="AF7" s="89"/>
      <c r="AG7" s="90"/>
      <c r="AH7" s="58"/>
      <c r="AI7" s="91">
        <v>41814</v>
      </c>
      <c r="AJ7" s="92">
        <v>0.75</v>
      </c>
      <c r="AK7" s="93" t="str">
        <f>AP4</f>
        <v>Italie</v>
      </c>
      <c r="AL7" s="94"/>
      <c r="AM7" s="95"/>
      <c r="AN7" s="1"/>
      <c r="AO7" s="2"/>
      <c r="AP7" s="93" t="str">
        <f>AK3</f>
        <v>Uruguay</v>
      </c>
      <c r="AQ7" s="94"/>
      <c r="AR7" s="95"/>
      <c r="AS7" s="57"/>
      <c r="AT7" s="57"/>
      <c r="AU7" s="57"/>
      <c r="AV7" s="57"/>
      <c r="AW7" s="57"/>
      <c r="CP7" s="63">
        <f t="shared" si="0"/>
        <v>0</v>
      </c>
      <c r="CQ7" s="63">
        <f t="shared" si="1"/>
        <v>0</v>
      </c>
    </row>
    <row r="8" spans="1:95" x14ac:dyDescent="0.2">
      <c r="A8" s="58"/>
      <c r="B8" s="99">
        <v>41813</v>
      </c>
      <c r="C8" s="100">
        <v>0.91666666666666663</v>
      </c>
      <c r="D8" s="101" t="str">
        <f>I3</f>
        <v>Croatie</v>
      </c>
      <c r="E8" s="102"/>
      <c r="F8" s="103"/>
      <c r="G8" s="1"/>
      <c r="H8" s="2"/>
      <c r="I8" s="101" t="str">
        <f>D4</f>
        <v>Mexique</v>
      </c>
      <c r="J8" s="102"/>
      <c r="K8" s="103"/>
      <c r="L8" s="58"/>
      <c r="M8" s="104">
        <v>41813</v>
      </c>
      <c r="N8" s="105">
        <v>0.75</v>
      </c>
      <c r="O8" s="106" t="str">
        <f>T3</f>
        <v>Pays-Bas</v>
      </c>
      <c r="P8" s="107"/>
      <c r="Q8" s="108"/>
      <c r="R8" s="1"/>
      <c r="S8" s="2"/>
      <c r="T8" s="106" t="str">
        <f>O4</f>
        <v>Chili</v>
      </c>
      <c r="U8" s="107"/>
      <c r="V8" s="108"/>
      <c r="W8" s="58"/>
      <c r="X8" s="109">
        <v>41814</v>
      </c>
      <c r="Y8" s="110">
        <v>0.91666666666666663</v>
      </c>
      <c r="Z8" s="111" t="str">
        <f>AE3</f>
        <v>Grèce</v>
      </c>
      <c r="AA8" s="112"/>
      <c r="AB8" s="113"/>
      <c r="AC8" s="1"/>
      <c r="AD8" s="2"/>
      <c r="AE8" s="111" t="str">
        <f>Z4</f>
        <v>Côte d'Ivoire</v>
      </c>
      <c r="AF8" s="112"/>
      <c r="AG8" s="113"/>
      <c r="AH8" s="58"/>
      <c r="AI8" s="114">
        <v>41814</v>
      </c>
      <c r="AJ8" s="115">
        <v>0.75</v>
      </c>
      <c r="AK8" s="116" t="str">
        <f>AP3</f>
        <v>Costa Rica</v>
      </c>
      <c r="AL8" s="117"/>
      <c r="AM8" s="118"/>
      <c r="AN8" s="1"/>
      <c r="AO8" s="2"/>
      <c r="AP8" s="116" t="str">
        <f>AK4</f>
        <v>Angleterre</v>
      </c>
      <c r="AQ8" s="117"/>
      <c r="AR8" s="118"/>
      <c r="AS8" s="57"/>
      <c r="AT8" s="57"/>
      <c r="AU8" s="57"/>
      <c r="AV8" s="57"/>
      <c r="AW8" s="57"/>
      <c r="CP8" s="63">
        <f>R3</f>
        <v>0</v>
      </c>
      <c r="CQ8" s="63">
        <f t="shared" ref="CP8:CQ13" si="2">S3</f>
        <v>0</v>
      </c>
    </row>
    <row r="9" spans="1:95" ht="10.5" customHeight="1" x14ac:dyDescent="0.2">
      <c r="A9" s="58"/>
      <c r="B9" s="64" t="s">
        <v>124</v>
      </c>
      <c r="C9" s="65"/>
      <c r="D9" s="65"/>
      <c r="E9" s="65"/>
      <c r="F9" s="65"/>
      <c r="G9" s="65"/>
      <c r="H9" s="65"/>
      <c r="I9" s="65"/>
      <c r="J9" s="65"/>
      <c r="K9" s="66"/>
      <c r="L9" s="58"/>
      <c r="M9" s="67" t="s">
        <v>124</v>
      </c>
      <c r="N9" s="68"/>
      <c r="O9" s="68"/>
      <c r="P9" s="68"/>
      <c r="Q9" s="68"/>
      <c r="R9" s="68"/>
      <c r="S9" s="68"/>
      <c r="T9" s="68"/>
      <c r="U9" s="68"/>
      <c r="V9" s="69"/>
      <c r="W9" s="58"/>
      <c r="X9" s="70" t="s">
        <v>124</v>
      </c>
      <c r="Y9" s="71"/>
      <c r="Z9" s="71"/>
      <c r="AA9" s="71"/>
      <c r="AB9" s="71"/>
      <c r="AC9" s="71"/>
      <c r="AD9" s="71"/>
      <c r="AE9" s="71"/>
      <c r="AF9" s="71"/>
      <c r="AG9" s="72"/>
      <c r="AH9" s="58"/>
      <c r="AI9" s="73" t="s">
        <v>124</v>
      </c>
      <c r="AJ9" s="74"/>
      <c r="AK9" s="74"/>
      <c r="AL9" s="74"/>
      <c r="AM9" s="74"/>
      <c r="AN9" s="74"/>
      <c r="AO9" s="74"/>
      <c r="AP9" s="74"/>
      <c r="AQ9" s="74"/>
      <c r="AR9" s="75"/>
      <c r="AS9" s="57"/>
      <c r="AT9" s="57"/>
      <c r="AU9" s="57"/>
      <c r="AV9" s="57"/>
      <c r="AW9" s="57"/>
      <c r="CP9" s="63">
        <f t="shared" si="2"/>
        <v>0</v>
      </c>
      <c r="CQ9" s="63">
        <f t="shared" si="2"/>
        <v>0</v>
      </c>
    </row>
    <row r="10" spans="1:95" s="136" customFormat="1" ht="10.5" customHeight="1" x14ac:dyDescent="0.2">
      <c r="A10" s="61"/>
      <c r="B10" s="119" t="s">
        <v>127</v>
      </c>
      <c r="C10" s="120"/>
      <c r="D10" s="119" t="s">
        <v>125</v>
      </c>
      <c r="E10" s="121"/>
      <c r="F10" s="120"/>
      <c r="G10" s="122" t="s">
        <v>0</v>
      </c>
      <c r="H10" s="122" t="s">
        <v>39</v>
      </c>
      <c r="I10" s="122" t="s">
        <v>40</v>
      </c>
      <c r="J10" s="119" t="s">
        <v>126</v>
      </c>
      <c r="K10" s="120"/>
      <c r="L10" s="61"/>
      <c r="M10" s="123" t="s">
        <v>127</v>
      </c>
      <c r="N10" s="124"/>
      <c r="O10" s="123" t="s">
        <v>125</v>
      </c>
      <c r="P10" s="125"/>
      <c r="Q10" s="124"/>
      <c r="R10" s="126" t="s">
        <v>0</v>
      </c>
      <c r="S10" s="126" t="s">
        <v>39</v>
      </c>
      <c r="T10" s="126" t="s">
        <v>40</v>
      </c>
      <c r="U10" s="123" t="s">
        <v>126</v>
      </c>
      <c r="V10" s="124"/>
      <c r="W10" s="61"/>
      <c r="X10" s="127" t="s">
        <v>127</v>
      </c>
      <c r="Y10" s="128"/>
      <c r="Z10" s="127" t="s">
        <v>125</v>
      </c>
      <c r="AA10" s="129"/>
      <c r="AB10" s="128"/>
      <c r="AC10" s="130" t="s">
        <v>0</v>
      </c>
      <c r="AD10" s="130" t="s">
        <v>39</v>
      </c>
      <c r="AE10" s="130" t="s">
        <v>40</v>
      </c>
      <c r="AF10" s="127" t="s">
        <v>126</v>
      </c>
      <c r="AG10" s="128"/>
      <c r="AH10" s="61"/>
      <c r="AI10" s="131" t="s">
        <v>127</v>
      </c>
      <c r="AJ10" s="132"/>
      <c r="AK10" s="131" t="s">
        <v>125</v>
      </c>
      <c r="AL10" s="133"/>
      <c r="AM10" s="132"/>
      <c r="AN10" s="134" t="s">
        <v>0</v>
      </c>
      <c r="AO10" s="134" t="s">
        <v>39</v>
      </c>
      <c r="AP10" s="134" t="s">
        <v>40</v>
      </c>
      <c r="AQ10" s="131" t="s">
        <v>126</v>
      </c>
      <c r="AR10" s="132"/>
      <c r="AS10" s="135"/>
      <c r="AT10" s="135"/>
      <c r="AU10" s="135"/>
      <c r="AV10" s="135"/>
      <c r="AW10" s="135"/>
      <c r="CP10" s="63">
        <f t="shared" si="2"/>
        <v>0</v>
      </c>
      <c r="CQ10" s="63">
        <f t="shared" si="2"/>
        <v>0</v>
      </c>
    </row>
    <row r="11" spans="1:95" ht="10.5" customHeight="1" x14ac:dyDescent="0.2">
      <c r="A11" s="58"/>
      <c r="B11" s="137">
        <f>M79</f>
        <v>1</v>
      </c>
      <c r="C11" s="138"/>
      <c r="D11" s="137" t="str">
        <f>N79</f>
        <v>Brésil</v>
      </c>
      <c r="E11" s="139"/>
      <c r="F11" s="138"/>
      <c r="G11" s="140">
        <f>O79</f>
        <v>3</v>
      </c>
      <c r="H11" s="140">
        <f>R79</f>
        <v>0</v>
      </c>
      <c r="I11" s="140">
        <f t="shared" ref="I11:J11" si="3">S79</f>
        <v>0</v>
      </c>
      <c r="J11" s="141">
        <f t="shared" si="3"/>
        <v>0</v>
      </c>
      <c r="K11" s="142"/>
      <c r="L11" s="58"/>
      <c r="M11" s="143">
        <f>M87</f>
        <v>1</v>
      </c>
      <c r="N11" s="144"/>
      <c r="O11" s="143" t="str">
        <f>N87</f>
        <v>Espagne</v>
      </c>
      <c r="P11" s="145"/>
      <c r="Q11" s="144"/>
      <c r="R11" s="146">
        <f>O87</f>
        <v>3</v>
      </c>
      <c r="S11" s="146">
        <f>R87</f>
        <v>0</v>
      </c>
      <c r="T11" s="146">
        <f>S87</f>
        <v>0</v>
      </c>
      <c r="U11" s="147">
        <f>T87</f>
        <v>0</v>
      </c>
      <c r="V11" s="148"/>
      <c r="W11" s="58"/>
      <c r="X11" s="149">
        <f>M95</f>
        <v>1</v>
      </c>
      <c r="Y11" s="150"/>
      <c r="Z11" s="149" t="str">
        <f>N95</f>
        <v>Colombie</v>
      </c>
      <c r="AA11" s="151"/>
      <c r="AB11" s="150"/>
      <c r="AC11" s="152">
        <f>O95</f>
        <v>3</v>
      </c>
      <c r="AD11" s="152">
        <f>R95</f>
        <v>0</v>
      </c>
      <c r="AE11" s="152">
        <f>S95</f>
        <v>0</v>
      </c>
      <c r="AF11" s="153">
        <f>T95</f>
        <v>0</v>
      </c>
      <c r="AG11" s="154"/>
      <c r="AH11" s="58"/>
      <c r="AI11" s="155">
        <f>M103</f>
        <v>1</v>
      </c>
      <c r="AJ11" s="156"/>
      <c r="AK11" s="155" t="str">
        <f>N103</f>
        <v>Uruguay</v>
      </c>
      <c r="AL11" s="157"/>
      <c r="AM11" s="156"/>
      <c r="AN11" s="158">
        <f>O103</f>
        <v>3</v>
      </c>
      <c r="AO11" s="158">
        <f>R103</f>
        <v>0</v>
      </c>
      <c r="AP11" s="158">
        <f>S103</f>
        <v>0</v>
      </c>
      <c r="AQ11" s="159">
        <f>T103</f>
        <v>0</v>
      </c>
      <c r="AR11" s="160"/>
      <c r="AS11" s="57"/>
      <c r="AT11" s="57"/>
      <c r="AU11" s="57"/>
      <c r="AV11" s="57"/>
      <c r="AW11" s="57"/>
      <c r="CP11" s="63">
        <f t="shared" si="2"/>
        <v>0</v>
      </c>
      <c r="CQ11" s="63">
        <f t="shared" si="2"/>
        <v>0</v>
      </c>
    </row>
    <row r="12" spans="1:95" ht="10.5" customHeight="1" x14ac:dyDescent="0.2">
      <c r="A12" s="58"/>
      <c r="B12" s="161">
        <f>M80</f>
        <v>1</v>
      </c>
      <c r="C12" s="162"/>
      <c r="D12" s="161" t="str">
        <f t="shared" ref="D12:D14" si="4">N80</f>
        <v>Croatie</v>
      </c>
      <c r="E12" s="163"/>
      <c r="F12" s="162"/>
      <c r="G12" s="164">
        <f t="shared" ref="G12:G14" si="5">O80</f>
        <v>3</v>
      </c>
      <c r="H12" s="164">
        <f t="shared" ref="H12:H14" si="6">R80</f>
        <v>0</v>
      </c>
      <c r="I12" s="164">
        <f t="shared" ref="I12:I14" si="7">S80</f>
        <v>0</v>
      </c>
      <c r="J12" s="165">
        <f t="shared" ref="J12:J14" si="8">T80</f>
        <v>0</v>
      </c>
      <c r="K12" s="166"/>
      <c r="L12" s="58"/>
      <c r="M12" s="167">
        <f t="shared" ref="M12:M14" si="9">M88</f>
        <v>1</v>
      </c>
      <c r="N12" s="168"/>
      <c r="O12" s="167" t="str">
        <f t="shared" ref="O12:O14" si="10">N88</f>
        <v>Pays-Bas</v>
      </c>
      <c r="P12" s="169"/>
      <c r="Q12" s="168"/>
      <c r="R12" s="170">
        <f t="shared" ref="R12:R14" si="11">O88</f>
        <v>3</v>
      </c>
      <c r="S12" s="170">
        <f t="shared" ref="S12:U12" si="12">R88</f>
        <v>0</v>
      </c>
      <c r="T12" s="170">
        <f t="shared" si="12"/>
        <v>0</v>
      </c>
      <c r="U12" s="171">
        <f t="shared" si="12"/>
        <v>0</v>
      </c>
      <c r="V12" s="172"/>
      <c r="W12" s="58"/>
      <c r="X12" s="173">
        <f t="shared" ref="X12:X14" si="13">M96</f>
        <v>1</v>
      </c>
      <c r="Y12" s="174"/>
      <c r="Z12" s="173" t="str">
        <f t="shared" ref="Z12:Z14" si="14">N96</f>
        <v>Grèce</v>
      </c>
      <c r="AA12" s="175"/>
      <c r="AB12" s="174"/>
      <c r="AC12" s="176">
        <f t="shared" ref="AC12:AC14" si="15">O96</f>
        <v>3</v>
      </c>
      <c r="AD12" s="176">
        <f t="shared" ref="AD12:AF12" si="16">R96</f>
        <v>0</v>
      </c>
      <c r="AE12" s="176">
        <f t="shared" si="16"/>
        <v>0</v>
      </c>
      <c r="AF12" s="177">
        <f t="shared" si="16"/>
        <v>0</v>
      </c>
      <c r="AG12" s="178"/>
      <c r="AH12" s="58"/>
      <c r="AI12" s="179">
        <f t="shared" ref="AI12:AI14" si="17">M104</f>
        <v>1</v>
      </c>
      <c r="AJ12" s="180"/>
      <c r="AK12" s="179" t="str">
        <f t="shared" ref="AK12:AK14" si="18">N104</f>
        <v>Costa Rica</v>
      </c>
      <c r="AL12" s="181"/>
      <c r="AM12" s="180"/>
      <c r="AN12" s="182">
        <f t="shared" ref="AN12:AN14" si="19">O104</f>
        <v>3</v>
      </c>
      <c r="AO12" s="182">
        <f t="shared" ref="AO12:AO14" si="20">R104</f>
        <v>0</v>
      </c>
      <c r="AP12" s="182">
        <f t="shared" ref="AP12:AP14" si="21">S104</f>
        <v>0</v>
      </c>
      <c r="AQ12" s="183">
        <f t="shared" ref="AQ12:AQ14" si="22">T104</f>
        <v>0</v>
      </c>
      <c r="AR12" s="184"/>
      <c r="AS12" s="57"/>
      <c r="AT12" s="57"/>
      <c r="AU12" s="57"/>
      <c r="AV12" s="57"/>
      <c r="AW12" s="57"/>
      <c r="CP12" s="63">
        <f t="shared" si="2"/>
        <v>0</v>
      </c>
      <c r="CQ12" s="63">
        <f t="shared" si="2"/>
        <v>0</v>
      </c>
    </row>
    <row r="13" spans="1:95" ht="10.5" customHeight="1" x14ac:dyDescent="0.2">
      <c r="A13" s="58"/>
      <c r="B13" s="185">
        <f>M81</f>
        <v>1</v>
      </c>
      <c r="C13" s="186"/>
      <c r="D13" s="185" t="str">
        <f t="shared" si="4"/>
        <v>Mexique</v>
      </c>
      <c r="E13" s="187"/>
      <c r="F13" s="186"/>
      <c r="G13" s="188">
        <f t="shared" si="5"/>
        <v>3</v>
      </c>
      <c r="H13" s="188">
        <f t="shared" si="6"/>
        <v>0</v>
      </c>
      <c r="I13" s="188">
        <f t="shared" si="7"/>
        <v>0</v>
      </c>
      <c r="J13" s="78">
        <f t="shared" si="8"/>
        <v>0</v>
      </c>
      <c r="K13" s="80"/>
      <c r="L13" s="58"/>
      <c r="M13" s="189">
        <f t="shared" si="9"/>
        <v>1</v>
      </c>
      <c r="N13" s="190"/>
      <c r="O13" s="189" t="str">
        <f t="shared" si="10"/>
        <v>Chili</v>
      </c>
      <c r="P13" s="191"/>
      <c r="Q13" s="190"/>
      <c r="R13" s="192">
        <f t="shared" si="11"/>
        <v>3</v>
      </c>
      <c r="S13" s="192">
        <f t="shared" ref="S13:U13" si="23">R89</f>
        <v>0</v>
      </c>
      <c r="T13" s="192">
        <f t="shared" si="23"/>
        <v>0</v>
      </c>
      <c r="U13" s="83">
        <f t="shared" si="23"/>
        <v>0</v>
      </c>
      <c r="V13" s="85"/>
      <c r="W13" s="58"/>
      <c r="X13" s="193">
        <f t="shared" si="13"/>
        <v>1</v>
      </c>
      <c r="Y13" s="194"/>
      <c r="Z13" s="193" t="str">
        <f t="shared" si="14"/>
        <v>Côte d'Ivoire</v>
      </c>
      <c r="AA13" s="195"/>
      <c r="AB13" s="194"/>
      <c r="AC13" s="196">
        <f t="shared" si="15"/>
        <v>3</v>
      </c>
      <c r="AD13" s="196">
        <f t="shared" ref="AD13:AF13" si="24">R97</f>
        <v>0</v>
      </c>
      <c r="AE13" s="196">
        <f t="shared" si="24"/>
        <v>0</v>
      </c>
      <c r="AF13" s="88">
        <f t="shared" si="24"/>
        <v>0</v>
      </c>
      <c r="AG13" s="90"/>
      <c r="AH13" s="58"/>
      <c r="AI13" s="197">
        <f t="shared" si="17"/>
        <v>1</v>
      </c>
      <c r="AJ13" s="198"/>
      <c r="AK13" s="197" t="str">
        <f t="shared" si="18"/>
        <v>Angleterre</v>
      </c>
      <c r="AL13" s="199"/>
      <c r="AM13" s="198"/>
      <c r="AN13" s="200">
        <f t="shared" si="19"/>
        <v>3</v>
      </c>
      <c r="AO13" s="200">
        <f t="shared" si="20"/>
        <v>0</v>
      </c>
      <c r="AP13" s="200">
        <f t="shared" si="21"/>
        <v>0</v>
      </c>
      <c r="AQ13" s="93">
        <f t="shared" si="22"/>
        <v>0</v>
      </c>
      <c r="AR13" s="95"/>
      <c r="AS13" s="57"/>
      <c r="AT13" s="57"/>
      <c r="AU13" s="57"/>
      <c r="AV13" s="57"/>
      <c r="AW13" s="57"/>
      <c r="CP13" s="63">
        <f t="shared" si="2"/>
        <v>0</v>
      </c>
      <c r="CQ13" s="63">
        <f t="shared" si="2"/>
        <v>0</v>
      </c>
    </row>
    <row r="14" spans="1:95" ht="10.5" customHeight="1" x14ac:dyDescent="0.2">
      <c r="A14" s="58"/>
      <c r="B14" s="201">
        <f>M82</f>
        <v>1</v>
      </c>
      <c r="C14" s="202"/>
      <c r="D14" s="201" t="str">
        <f t="shared" si="4"/>
        <v>Cameroun</v>
      </c>
      <c r="E14" s="203"/>
      <c r="F14" s="202"/>
      <c r="G14" s="204">
        <f t="shared" si="5"/>
        <v>3</v>
      </c>
      <c r="H14" s="204">
        <f t="shared" si="6"/>
        <v>0</v>
      </c>
      <c r="I14" s="204">
        <f t="shared" si="7"/>
        <v>0</v>
      </c>
      <c r="J14" s="101">
        <f t="shared" si="8"/>
        <v>0</v>
      </c>
      <c r="K14" s="103"/>
      <c r="L14" s="58"/>
      <c r="M14" s="205">
        <f t="shared" si="9"/>
        <v>1</v>
      </c>
      <c r="N14" s="206"/>
      <c r="O14" s="205" t="str">
        <f t="shared" si="10"/>
        <v>Australie</v>
      </c>
      <c r="P14" s="207"/>
      <c r="Q14" s="206"/>
      <c r="R14" s="208">
        <f t="shared" si="11"/>
        <v>3</v>
      </c>
      <c r="S14" s="208">
        <f t="shared" ref="S14:U14" si="25">R90</f>
        <v>0</v>
      </c>
      <c r="T14" s="208">
        <f t="shared" si="25"/>
        <v>0</v>
      </c>
      <c r="U14" s="106">
        <f t="shared" si="25"/>
        <v>0</v>
      </c>
      <c r="V14" s="108"/>
      <c r="W14" s="58"/>
      <c r="X14" s="209">
        <f t="shared" si="13"/>
        <v>1</v>
      </c>
      <c r="Y14" s="210"/>
      <c r="Z14" s="209" t="str">
        <f t="shared" si="14"/>
        <v>Japon</v>
      </c>
      <c r="AA14" s="211"/>
      <c r="AB14" s="210"/>
      <c r="AC14" s="212">
        <f t="shared" si="15"/>
        <v>3</v>
      </c>
      <c r="AD14" s="212">
        <f t="shared" ref="AD14:AF14" si="26">R98</f>
        <v>0</v>
      </c>
      <c r="AE14" s="212">
        <f t="shared" si="26"/>
        <v>0</v>
      </c>
      <c r="AF14" s="111">
        <f t="shared" si="26"/>
        <v>0</v>
      </c>
      <c r="AG14" s="113"/>
      <c r="AH14" s="58"/>
      <c r="AI14" s="213">
        <f t="shared" si="17"/>
        <v>1</v>
      </c>
      <c r="AJ14" s="214"/>
      <c r="AK14" s="213" t="str">
        <f t="shared" si="18"/>
        <v>Italie</v>
      </c>
      <c r="AL14" s="215"/>
      <c r="AM14" s="214"/>
      <c r="AN14" s="216">
        <f t="shared" si="19"/>
        <v>3</v>
      </c>
      <c r="AO14" s="216">
        <f t="shared" si="20"/>
        <v>0</v>
      </c>
      <c r="AP14" s="216">
        <f t="shared" si="21"/>
        <v>0</v>
      </c>
      <c r="AQ14" s="116">
        <f t="shared" si="22"/>
        <v>0</v>
      </c>
      <c r="AR14" s="118"/>
      <c r="AS14" s="57"/>
      <c r="AT14" s="57"/>
      <c r="AU14" s="57"/>
      <c r="AV14" s="57"/>
      <c r="AW14" s="57"/>
      <c r="CP14" s="63">
        <f>AC3</f>
        <v>0</v>
      </c>
      <c r="CQ14" s="63">
        <f>AD3</f>
        <v>0</v>
      </c>
    </row>
    <row r="15" spans="1:95" ht="8.25" customHeight="1" x14ac:dyDescent="0.2">
      <c r="A15" s="58"/>
      <c r="B15" s="59"/>
      <c r="C15" s="60"/>
      <c r="D15" s="59"/>
      <c r="E15" s="59"/>
      <c r="F15" s="59"/>
      <c r="G15" s="61"/>
      <c r="H15" s="61"/>
      <c r="I15" s="62"/>
      <c r="J15" s="62"/>
      <c r="K15" s="62"/>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7"/>
      <c r="AT15" s="57"/>
      <c r="AU15" s="57"/>
      <c r="AV15" s="57"/>
      <c r="AW15" s="57"/>
      <c r="CP15" s="63">
        <f t="shared" ref="CP15:CQ19" si="27">AC4</f>
        <v>0</v>
      </c>
      <c r="CQ15" s="63">
        <f t="shared" si="27"/>
        <v>0</v>
      </c>
    </row>
    <row r="16" spans="1:95" x14ac:dyDescent="0.2">
      <c r="A16" s="58"/>
      <c r="B16" s="217" t="s">
        <v>41</v>
      </c>
      <c r="C16" s="218"/>
      <c r="D16" s="218"/>
      <c r="E16" s="218"/>
      <c r="F16" s="218"/>
      <c r="G16" s="218"/>
      <c r="H16" s="218"/>
      <c r="I16" s="218"/>
      <c r="J16" s="218"/>
      <c r="K16" s="219"/>
      <c r="L16" s="58"/>
      <c r="M16" s="220" t="s">
        <v>44</v>
      </c>
      <c r="N16" s="221"/>
      <c r="O16" s="221"/>
      <c r="P16" s="221"/>
      <c r="Q16" s="221"/>
      <c r="R16" s="221"/>
      <c r="S16" s="221"/>
      <c r="T16" s="221"/>
      <c r="U16" s="221"/>
      <c r="V16" s="222"/>
      <c r="W16" s="58"/>
      <c r="X16" s="223" t="s">
        <v>43</v>
      </c>
      <c r="Y16" s="224"/>
      <c r="Z16" s="224"/>
      <c r="AA16" s="224"/>
      <c r="AB16" s="224"/>
      <c r="AC16" s="224"/>
      <c r="AD16" s="224"/>
      <c r="AE16" s="224"/>
      <c r="AF16" s="224"/>
      <c r="AG16" s="225"/>
      <c r="AH16" s="58"/>
      <c r="AI16" s="226" t="s">
        <v>42</v>
      </c>
      <c r="AJ16" s="227"/>
      <c r="AK16" s="227"/>
      <c r="AL16" s="227"/>
      <c r="AM16" s="227"/>
      <c r="AN16" s="227"/>
      <c r="AO16" s="227"/>
      <c r="AP16" s="227"/>
      <c r="AQ16" s="227"/>
      <c r="AR16" s="227"/>
      <c r="AS16" s="57"/>
      <c r="AT16" s="57"/>
      <c r="AU16" s="57"/>
      <c r="AV16" s="57"/>
      <c r="AW16" s="57"/>
      <c r="CP16" s="63">
        <f t="shared" si="27"/>
        <v>0</v>
      </c>
      <c r="CQ16" s="63">
        <f t="shared" si="27"/>
        <v>0</v>
      </c>
    </row>
    <row r="17" spans="1:95" x14ac:dyDescent="0.2">
      <c r="A17" s="58"/>
      <c r="B17" s="228">
        <v>41805</v>
      </c>
      <c r="C17" s="229">
        <v>0.75</v>
      </c>
      <c r="D17" s="230" t="s">
        <v>93</v>
      </c>
      <c r="E17" s="231"/>
      <c r="F17" s="232"/>
      <c r="G17" s="1"/>
      <c r="H17" s="2"/>
      <c r="I17" s="230" t="s">
        <v>100</v>
      </c>
      <c r="J17" s="231"/>
      <c r="K17" s="232"/>
      <c r="L17" s="58"/>
      <c r="M17" s="233">
        <v>41806</v>
      </c>
      <c r="N17" s="234">
        <v>0</v>
      </c>
      <c r="O17" s="235" t="s">
        <v>94</v>
      </c>
      <c r="P17" s="236"/>
      <c r="Q17" s="237"/>
      <c r="R17" s="1"/>
      <c r="S17" s="2"/>
      <c r="T17" s="235" t="s">
        <v>123</v>
      </c>
      <c r="U17" s="236"/>
      <c r="V17" s="237"/>
      <c r="W17" s="58"/>
      <c r="X17" s="238">
        <v>41806</v>
      </c>
      <c r="Y17" s="239">
        <v>0.75</v>
      </c>
      <c r="Z17" s="240" t="s">
        <v>95</v>
      </c>
      <c r="AA17" s="241"/>
      <c r="AB17" s="242"/>
      <c r="AC17" s="1"/>
      <c r="AD17" s="2"/>
      <c r="AE17" s="240" t="s">
        <v>118</v>
      </c>
      <c r="AF17" s="241"/>
      <c r="AG17" s="242"/>
      <c r="AH17" s="58"/>
      <c r="AI17" s="243">
        <v>41807</v>
      </c>
      <c r="AJ17" s="244">
        <v>0.75</v>
      </c>
      <c r="AK17" s="245" t="s">
        <v>96</v>
      </c>
      <c r="AL17" s="246"/>
      <c r="AM17" s="247"/>
      <c r="AN17" s="1"/>
      <c r="AO17" s="2"/>
      <c r="AP17" s="245" t="s">
        <v>104</v>
      </c>
      <c r="AQ17" s="246"/>
      <c r="AR17" s="247"/>
      <c r="AS17" s="57"/>
      <c r="AT17" s="57"/>
      <c r="AU17" s="57"/>
      <c r="AV17" s="57"/>
      <c r="AW17" s="57"/>
      <c r="CP17" s="63">
        <f t="shared" si="27"/>
        <v>0</v>
      </c>
      <c r="CQ17" s="63">
        <f t="shared" si="27"/>
        <v>0</v>
      </c>
    </row>
    <row r="18" spans="1:95" x14ac:dyDescent="0.2">
      <c r="A18" s="58"/>
      <c r="B18" s="228">
        <v>41805</v>
      </c>
      <c r="C18" s="229">
        <v>0.875</v>
      </c>
      <c r="D18" s="230" t="s">
        <v>117</v>
      </c>
      <c r="E18" s="231"/>
      <c r="F18" s="232"/>
      <c r="G18" s="1"/>
      <c r="H18" s="2"/>
      <c r="I18" s="230" t="s">
        <v>109</v>
      </c>
      <c r="J18" s="231"/>
      <c r="K18" s="232"/>
      <c r="L18" s="58"/>
      <c r="M18" s="233">
        <v>41806</v>
      </c>
      <c r="N18" s="234">
        <v>0.875</v>
      </c>
      <c r="O18" s="235" t="s">
        <v>110</v>
      </c>
      <c r="P18" s="236"/>
      <c r="Q18" s="237"/>
      <c r="R18" s="1"/>
      <c r="S18" s="2"/>
      <c r="T18" s="235" t="s">
        <v>102</v>
      </c>
      <c r="U18" s="236"/>
      <c r="V18" s="237"/>
      <c r="W18" s="58"/>
      <c r="X18" s="238">
        <v>41807</v>
      </c>
      <c r="Y18" s="239">
        <v>0</v>
      </c>
      <c r="Z18" s="240" t="s">
        <v>103</v>
      </c>
      <c r="AA18" s="241"/>
      <c r="AB18" s="242"/>
      <c r="AC18" s="1"/>
      <c r="AD18" s="2"/>
      <c r="AE18" s="240" t="s">
        <v>111</v>
      </c>
      <c r="AF18" s="241"/>
      <c r="AG18" s="242"/>
      <c r="AH18" s="58"/>
      <c r="AI18" s="248">
        <v>41808</v>
      </c>
      <c r="AJ18" s="249">
        <v>0</v>
      </c>
      <c r="AK18" s="250" t="s">
        <v>119</v>
      </c>
      <c r="AL18" s="251"/>
      <c r="AM18" s="252"/>
      <c r="AN18" s="1"/>
      <c r="AO18" s="2"/>
      <c r="AP18" s="250" t="s">
        <v>112</v>
      </c>
      <c r="AQ18" s="251"/>
      <c r="AR18" s="252"/>
      <c r="AS18" s="57"/>
      <c r="AT18" s="57"/>
      <c r="AU18" s="57"/>
      <c r="AV18" s="57"/>
      <c r="AW18" s="57"/>
      <c r="CP18" s="63">
        <f t="shared" si="27"/>
        <v>0</v>
      </c>
      <c r="CQ18" s="63">
        <f t="shared" si="27"/>
        <v>0</v>
      </c>
    </row>
    <row r="19" spans="1:95" x14ac:dyDescent="0.2">
      <c r="A19" s="58"/>
      <c r="B19" s="228">
        <v>41810</v>
      </c>
      <c r="C19" s="229">
        <v>0.875</v>
      </c>
      <c r="D19" s="230" t="str">
        <f>D17</f>
        <v>Suisse</v>
      </c>
      <c r="E19" s="231"/>
      <c r="F19" s="232"/>
      <c r="G19" s="1"/>
      <c r="H19" s="2"/>
      <c r="I19" s="230" t="str">
        <f>D18</f>
        <v>France</v>
      </c>
      <c r="J19" s="231"/>
      <c r="K19" s="232"/>
      <c r="L19" s="58"/>
      <c r="M19" s="233">
        <v>41811</v>
      </c>
      <c r="N19" s="234">
        <v>0.75</v>
      </c>
      <c r="O19" s="235" t="str">
        <f>O17</f>
        <v>Argentine</v>
      </c>
      <c r="P19" s="236"/>
      <c r="Q19" s="237"/>
      <c r="R19" s="1"/>
      <c r="S19" s="2"/>
      <c r="T19" s="235" t="str">
        <f>O18</f>
        <v>Iran</v>
      </c>
      <c r="U19" s="236"/>
      <c r="V19" s="237"/>
      <c r="W19" s="58"/>
      <c r="X19" s="238">
        <v>41811</v>
      </c>
      <c r="Y19" s="239">
        <v>0.875</v>
      </c>
      <c r="Z19" s="240" t="str">
        <f>Z17</f>
        <v>Allemagne</v>
      </c>
      <c r="AA19" s="241"/>
      <c r="AB19" s="242"/>
      <c r="AC19" s="1"/>
      <c r="AD19" s="2"/>
      <c r="AE19" s="240" t="str">
        <f>Z18</f>
        <v>Ghana</v>
      </c>
      <c r="AF19" s="241"/>
      <c r="AG19" s="242"/>
      <c r="AH19" s="58"/>
      <c r="AI19" s="248">
        <v>41813</v>
      </c>
      <c r="AJ19" s="249">
        <v>0</v>
      </c>
      <c r="AK19" s="250" t="str">
        <f>AK17</f>
        <v>Belgique</v>
      </c>
      <c r="AL19" s="251"/>
      <c r="AM19" s="252"/>
      <c r="AN19" s="1"/>
      <c r="AO19" s="2"/>
      <c r="AP19" s="250" t="str">
        <f>AK18</f>
        <v>Russie</v>
      </c>
      <c r="AQ19" s="251"/>
      <c r="AR19" s="252"/>
      <c r="AS19" s="57"/>
      <c r="AT19" s="57"/>
      <c r="AU19" s="57"/>
      <c r="AV19" s="57"/>
      <c r="AW19" s="57"/>
      <c r="CP19" s="63">
        <f t="shared" si="27"/>
        <v>0</v>
      </c>
      <c r="CQ19" s="63">
        <f t="shared" si="27"/>
        <v>0</v>
      </c>
    </row>
    <row r="20" spans="1:95" x14ac:dyDescent="0.2">
      <c r="A20" s="58"/>
      <c r="B20" s="228">
        <v>41811</v>
      </c>
      <c r="C20" s="229">
        <v>0</v>
      </c>
      <c r="D20" s="230" t="str">
        <f>I18</f>
        <v>Honduras</v>
      </c>
      <c r="E20" s="231"/>
      <c r="F20" s="232"/>
      <c r="G20" s="1"/>
      <c r="H20" s="2"/>
      <c r="I20" s="230" t="str">
        <f>I17</f>
        <v>Equateur</v>
      </c>
      <c r="J20" s="231"/>
      <c r="K20" s="232"/>
      <c r="L20" s="58"/>
      <c r="M20" s="233">
        <v>41812</v>
      </c>
      <c r="N20" s="234">
        <v>0</v>
      </c>
      <c r="O20" s="235" t="str">
        <f>T18</f>
        <v>Nigéria</v>
      </c>
      <c r="P20" s="236"/>
      <c r="Q20" s="237"/>
      <c r="R20" s="1"/>
      <c r="S20" s="2"/>
      <c r="T20" s="235" t="s">
        <v>123</v>
      </c>
      <c r="U20" s="236"/>
      <c r="V20" s="237"/>
      <c r="W20" s="58"/>
      <c r="X20" s="238">
        <v>41812</v>
      </c>
      <c r="Y20" s="239">
        <v>0.875</v>
      </c>
      <c r="Z20" s="240" t="str">
        <f>AE18</f>
        <v>Etats-Unis</v>
      </c>
      <c r="AA20" s="241"/>
      <c r="AB20" s="242"/>
      <c r="AC20" s="1"/>
      <c r="AD20" s="2"/>
      <c r="AE20" s="240" t="str">
        <f>AE17</f>
        <v>Portugal</v>
      </c>
      <c r="AF20" s="241"/>
      <c r="AG20" s="242"/>
      <c r="AH20" s="58"/>
      <c r="AI20" s="248">
        <v>41812</v>
      </c>
      <c r="AJ20" s="249">
        <v>0.75</v>
      </c>
      <c r="AK20" s="250" t="str">
        <f>AP18</f>
        <v>Corée du Sud</v>
      </c>
      <c r="AL20" s="251"/>
      <c r="AM20" s="252"/>
      <c r="AN20" s="1"/>
      <c r="AO20" s="2"/>
      <c r="AP20" s="250" t="str">
        <f>AP17</f>
        <v>Algérie</v>
      </c>
      <c r="AQ20" s="251"/>
      <c r="AR20" s="252"/>
      <c r="AS20" s="57"/>
      <c r="AT20" s="57"/>
      <c r="AU20" s="57"/>
      <c r="AV20" s="57"/>
      <c r="AW20" s="57"/>
      <c r="CP20" s="63">
        <f>AN3</f>
        <v>0</v>
      </c>
      <c r="CQ20" s="63">
        <f>AO3</f>
        <v>0</v>
      </c>
    </row>
    <row r="21" spans="1:95" x14ac:dyDescent="0.2">
      <c r="A21" s="58"/>
      <c r="B21" s="228">
        <v>41815</v>
      </c>
      <c r="C21" s="229">
        <v>0.91666666666666663</v>
      </c>
      <c r="D21" s="230" t="str">
        <f>I18</f>
        <v>Honduras</v>
      </c>
      <c r="E21" s="231"/>
      <c r="F21" s="232"/>
      <c r="G21" s="1"/>
      <c r="H21" s="2"/>
      <c r="I21" s="230" t="str">
        <f>D17</f>
        <v>Suisse</v>
      </c>
      <c r="J21" s="231"/>
      <c r="K21" s="232"/>
      <c r="L21" s="58"/>
      <c r="M21" s="233">
        <v>41815</v>
      </c>
      <c r="N21" s="234">
        <v>0.75</v>
      </c>
      <c r="O21" s="235" t="str">
        <f>T18</f>
        <v>Nigéria</v>
      </c>
      <c r="P21" s="236"/>
      <c r="Q21" s="237"/>
      <c r="R21" s="1"/>
      <c r="S21" s="2"/>
      <c r="T21" s="235" t="str">
        <f>O17</f>
        <v>Argentine</v>
      </c>
      <c r="U21" s="236"/>
      <c r="V21" s="237"/>
      <c r="W21" s="58"/>
      <c r="X21" s="238">
        <v>41816</v>
      </c>
      <c r="Y21" s="239">
        <v>0.75</v>
      </c>
      <c r="Z21" s="240" t="str">
        <f>AE18</f>
        <v>Etats-Unis</v>
      </c>
      <c r="AA21" s="241"/>
      <c r="AB21" s="242"/>
      <c r="AC21" s="1"/>
      <c r="AD21" s="2"/>
      <c r="AE21" s="240" t="str">
        <f>Z17</f>
        <v>Allemagne</v>
      </c>
      <c r="AF21" s="241"/>
      <c r="AG21" s="242"/>
      <c r="AH21" s="58"/>
      <c r="AI21" s="248">
        <v>41816</v>
      </c>
      <c r="AJ21" s="249">
        <v>0.91666666666666663</v>
      </c>
      <c r="AK21" s="250" t="str">
        <f>AP18</f>
        <v>Corée du Sud</v>
      </c>
      <c r="AL21" s="251"/>
      <c r="AM21" s="252"/>
      <c r="AN21" s="1"/>
      <c r="AO21" s="2"/>
      <c r="AP21" s="250" t="str">
        <f>AK17</f>
        <v>Belgique</v>
      </c>
      <c r="AQ21" s="251"/>
      <c r="AR21" s="252"/>
      <c r="AS21" s="57"/>
      <c r="AT21" s="57"/>
      <c r="AU21" s="57"/>
      <c r="AV21" s="57"/>
      <c r="AW21" s="57"/>
      <c r="CP21" s="63">
        <f t="shared" ref="CP21:CQ21" si="28">AN4</f>
        <v>0</v>
      </c>
      <c r="CQ21" s="63">
        <f t="shared" si="28"/>
        <v>0</v>
      </c>
    </row>
    <row r="22" spans="1:95" x14ac:dyDescent="0.2">
      <c r="A22" s="58"/>
      <c r="B22" s="253">
        <v>41815</v>
      </c>
      <c r="C22" s="254">
        <v>0.91666666666666663</v>
      </c>
      <c r="D22" s="255" t="str">
        <f>I17</f>
        <v>Equateur</v>
      </c>
      <c r="E22" s="256"/>
      <c r="F22" s="257"/>
      <c r="G22" s="1"/>
      <c r="H22" s="2"/>
      <c r="I22" s="255" t="str">
        <f>D18</f>
        <v>France</v>
      </c>
      <c r="J22" s="256"/>
      <c r="K22" s="257"/>
      <c r="L22" s="58"/>
      <c r="M22" s="258">
        <v>41815</v>
      </c>
      <c r="N22" s="259">
        <v>0.75</v>
      </c>
      <c r="O22" s="260" t="s">
        <v>123</v>
      </c>
      <c r="P22" s="261"/>
      <c r="Q22" s="262"/>
      <c r="R22" s="1"/>
      <c r="S22" s="2"/>
      <c r="T22" s="260" t="str">
        <f>O18</f>
        <v>Iran</v>
      </c>
      <c r="U22" s="261"/>
      <c r="V22" s="262"/>
      <c r="W22" s="58"/>
      <c r="X22" s="263">
        <v>41816</v>
      </c>
      <c r="Y22" s="264">
        <v>0.75</v>
      </c>
      <c r="Z22" s="265" t="str">
        <f>AE17</f>
        <v>Portugal</v>
      </c>
      <c r="AA22" s="266"/>
      <c r="AB22" s="267"/>
      <c r="AC22" s="1"/>
      <c r="AD22" s="2"/>
      <c r="AE22" s="265" t="str">
        <f>Z18</f>
        <v>Ghana</v>
      </c>
      <c r="AF22" s="266"/>
      <c r="AG22" s="267"/>
      <c r="AH22" s="58"/>
      <c r="AI22" s="268">
        <v>41816</v>
      </c>
      <c r="AJ22" s="269">
        <v>0.91666666666666663</v>
      </c>
      <c r="AK22" s="270" t="str">
        <f>AP17</f>
        <v>Algérie</v>
      </c>
      <c r="AL22" s="271"/>
      <c r="AM22" s="272"/>
      <c r="AN22" s="1"/>
      <c r="AO22" s="2"/>
      <c r="AP22" s="270" t="str">
        <f>AK18</f>
        <v>Russie</v>
      </c>
      <c r="AQ22" s="271"/>
      <c r="AR22" s="272"/>
      <c r="AS22" s="57"/>
      <c r="AT22" s="57"/>
      <c r="AU22" s="57"/>
      <c r="AV22" s="57"/>
      <c r="AW22" s="57"/>
      <c r="CP22" s="63">
        <f t="shared" ref="CP22:CQ22" si="29">AN5</f>
        <v>0</v>
      </c>
      <c r="CQ22" s="63">
        <f t="shared" si="29"/>
        <v>0</v>
      </c>
    </row>
    <row r="23" spans="1:95" ht="10.5" customHeight="1" x14ac:dyDescent="0.2">
      <c r="A23" s="58"/>
      <c r="B23" s="217" t="s">
        <v>124</v>
      </c>
      <c r="C23" s="218"/>
      <c r="D23" s="218"/>
      <c r="E23" s="218"/>
      <c r="F23" s="218"/>
      <c r="G23" s="218"/>
      <c r="H23" s="218"/>
      <c r="I23" s="218"/>
      <c r="J23" s="218"/>
      <c r="K23" s="219"/>
      <c r="L23" s="58"/>
      <c r="M23" s="220" t="s">
        <v>124</v>
      </c>
      <c r="N23" s="221"/>
      <c r="O23" s="221"/>
      <c r="P23" s="221"/>
      <c r="Q23" s="221"/>
      <c r="R23" s="221"/>
      <c r="S23" s="221"/>
      <c r="T23" s="221"/>
      <c r="U23" s="221"/>
      <c r="V23" s="222"/>
      <c r="W23" s="58"/>
      <c r="X23" s="223" t="s">
        <v>124</v>
      </c>
      <c r="Y23" s="224"/>
      <c r="Z23" s="224"/>
      <c r="AA23" s="224"/>
      <c r="AB23" s="224"/>
      <c r="AC23" s="224"/>
      <c r="AD23" s="224"/>
      <c r="AE23" s="224"/>
      <c r="AF23" s="224"/>
      <c r="AG23" s="225"/>
      <c r="AH23" s="58"/>
      <c r="AI23" s="273" t="s">
        <v>124</v>
      </c>
      <c r="AJ23" s="274"/>
      <c r="AK23" s="274"/>
      <c r="AL23" s="274"/>
      <c r="AM23" s="274"/>
      <c r="AN23" s="274"/>
      <c r="AO23" s="274"/>
      <c r="AP23" s="274"/>
      <c r="AQ23" s="274"/>
      <c r="AR23" s="275"/>
      <c r="AS23" s="57"/>
      <c r="AT23" s="57"/>
      <c r="AU23" s="57"/>
      <c r="AV23" s="57"/>
      <c r="AW23" s="57"/>
      <c r="CP23" s="63">
        <f t="shared" ref="CP23:CQ23" si="30">AN6</f>
        <v>0</v>
      </c>
      <c r="CQ23" s="63">
        <f t="shared" si="30"/>
        <v>0</v>
      </c>
    </row>
    <row r="24" spans="1:95" ht="10.5" customHeight="1" x14ac:dyDescent="0.2">
      <c r="A24" s="58"/>
      <c r="B24" s="276" t="s">
        <v>127</v>
      </c>
      <c r="C24" s="277"/>
      <c r="D24" s="276" t="s">
        <v>125</v>
      </c>
      <c r="E24" s="278"/>
      <c r="F24" s="277"/>
      <c r="G24" s="279" t="s">
        <v>0</v>
      </c>
      <c r="H24" s="279" t="s">
        <v>39</v>
      </c>
      <c r="I24" s="279" t="s">
        <v>40</v>
      </c>
      <c r="J24" s="276" t="s">
        <v>126</v>
      </c>
      <c r="K24" s="277"/>
      <c r="L24" s="59"/>
      <c r="M24" s="280" t="s">
        <v>127</v>
      </c>
      <c r="N24" s="281"/>
      <c r="O24" s="280" t="s">
        <v>125</v>
      </c>
      <c r="P24" s="282"/>
      <c r="Q24" s="281"/>
      <c r="R24" s="283" t="s">
        <v>0</v>
      </c>
      <c r="S24" s="283" t="s">
        <v>39</v>
      </c>
      <c r="T24" s="283" t="s">
        <v>40</v>
      </c>
      <c r="U24" s="280" t="s">
        <v>126</v>
      </c>
      <c r="V24" s="281"/>
      <c r="W24" s="59"/>
      <c r="X24" s="284" t="s">
        <v>127</v>
      </c>
      <c r="Y24" s="285"/>
      <c r="Z24" s="284" t="s">
        <v>125</v>
      </c>
      <c r="AA24" s="286"/>
      <c r="AB24" s="285"/>
      <c r="AC24" s="287" t="s">
        <v>0</v>
      </c>
      <c r="AD24" s="287" t="s">
        <v>39</v>
      </c>
      <c r="AE24" s="287" t="s">
        <v>40</v>
      </c>
      <c r="AF24" s="284" t="s">
        <v>126</v>
      </c>
      <c r="AG24" s="285"/>
      <c r="AH24" s="59"/>
      <c r="AI24" s="288" t="s">
        <v>127</v>
      </c>
      <c r="AJ24" s="289"/>
      <c r="AK24" s="288" t="s">
        <v>125</v>
      </c>
      <c r="AL24" s="290"/>
      <c r="AM24" s="289"/>
      <c r="AN24" s="291" t="s">
        <v>0</v>
      </c>
      <c r="AO24" s="291" t="s">
        <v>39</v>
      </c>
      <c r="AP24" s="291" t="s">
        <v>40</v>
      </c>
      <c r="AQ24" s="288" t="s">
        <v>126</v>
      </c>
      <c r="AR24" s="289"/>
      <c r="AS24" s="57"/>
      <c r="AT24" s="57"/>
      <c r="AU24" s="57"/>
      <c r="AV24" s="57"/>
      <c r="AW24" s="57"/>
      <c r="CP24" s="63">
        <f t="shared" ref="CP24:CQ24" si="31">AN7</f>
        <v>0</v>
      </c>
      <c r="CQ24" s="63">
        <f t="shared" si="31"/>
        <v>0</v>
      </c>
    </row>
    <row r="25" spans="1:95" ht="10.5" customHeight="1" x14ac:dyDescent="0.2">
      <c r="A25" s="58"/>
      <c r="B25" s="292">
        <f>M111</f>
        <v>1</v>
      </c>
      <c r="C25" s="293"/>
      <c r="D25" s="292" t="str">
        <f>N111</f>
        <v>Suisse</v>
      </c>
      <c r="E25" s="294"/>
      <c r="F25" s="293"/>
      <c r="G25" s="295">
        <f>O111</f>
        <v>3</v>
      </c>
      <c r="H25" s="295">
        <f>R111</f>
        <v>0</v>
      </c>
      <c r="I25" s="295">
        <f>S111</f>
        <v>0</v>
      </c>
      <c r="J25" s="296">
        <f>T111</f>
        <v>0</v>
      </c>
      <c r="K25" s="297"/>
      <c r="L25" s="59"/>
      <c r="M25" s="298">
        <f>M119</f>
        <v>1</v>
      </c>
      <c r="N25" s="299"/>
      <c r="O25" s="298" t="str">
        <f>N119</f>
        <v>Argentine</v>
      </c>
      <c r="P25" s="300"/>
      <c r="Q25" s="299"/>
      <c r="R25" s="301">
        <f>O119</f>
        <v>3</v>
      </c>
      <c r="S25" s="301">
        <f>R119</f>
        <v>0</v>
      </c>
      <c r="T25" s="301">
        <f>S119</f>
        <v>0</v>
      </c>
      <c r="U25" s="302">
        <f>T119</f>
        <v>0</v>
      </c>
      <c r="V25" s="303"/>
      <c r="W25" s="59"/>
      <c r="X25" s="304">
        <f>M127</f>
        <v>1</v>
      </c>
      <c r="Y25" s="305"/>
      <c r="Z25" s="304" t="str">
        <f>N127</f>
        <v>Allemagne</v>
      </c>
      <c r="AA25" s="306"/>
      <c r="AB25" s="305"/>
      <c r="AC25" s="307">
        <f>O127</f>
        <v>3</v>
      </c>
      <c r="AD25" s="307">
        <f>R127</f>
        <v>0</v>
      </c>
      <c r="AE25" s="307">
        <f>S127</f>
        <v>0</v>
      </c>
      <c r="AF25" s="308">
        <f>T127</f>
        <v>0</v>
      </c>
      <c r="AG25" s="309"/>
      <c r="AH25" s="59"/>
      <c r="AI25" s="310">
        <f>M135</f>
        <v>1</v>
      </c>
      <c r="AJ25" s="311"/>
      <c r="AK25" s="310" t="str">
        <f>N135</f>
        <v>Belgique</v>
      </c>
      <c r="AL25" s="312"/>
      <c r="AM25" s="311"/>
      <c r="AN25" s="313">
        <f>O135</f>
        <v>3</v>
      </c>
      <c r="AO25" s="313">
        <f>R135</f>
        <v>0</v>
      </c>
      <c r="AP25" s="313">
        <f>S135</f>
        <v>0</v>
      </c>
      <c r="AQ25" s="314">
        <f>T135</f>
        <v>0</v>
      </c>
      <c r="AR25" s="315"/>
      <c r="AS25" s="57"/>
      <c r="AT25" s="57"/>
      <c r="AU25" s="57"/>
      <c r="AV25" s="57"/>
      <c r="AW25" s="57"/>
      <c r="CP25" s="63">
        <f t="shared" ref="CP25:CQ25" si="32">AN8</f>
        <v>0</v>
      </c>
      <c r="CQ25" s="63">
        <f t="shared" si="32"/>
        <v>0</v>
      </c>
    </row>
    <row r="26" spans="1:95" ht="10.5" customHeight="1" x14ac:dyDescent="0.2">
      <c r="A26" s="58"/>
      <c r="B26" s="316">
        <f t="shared" ref="B26:B28" si="33">M112</f>
        <v>1</v>
      </c>
      <c r="C26" s="317"/>
      <c r="D26" s="316" t="str">
        <f t="shared" ref="D26:D28" si="34">N112</f>
        <v>Equateur</v>
      </c>
      <c r="E26" s="318"/>
      <c r="F26" s="317"/>
      <c r="G26" s="319">
        <f t="shared" ref="G26:G28" si="35">O112</f>
        <v>3</v>
      </c>
      <c r="H26" s="319">
        <f t="shared" ref="H26:H28" si="36">R112</f>
        <v>0</v>
      </c>
      <c r="I26" s="319">
        <f t="shared" ref="I26:I28" si="37">S112</f>
        <v>0</v>
      </c>
      <c r="J26" s="320">
        <f t="shared" ref="J26:J28" si="38">T112</f>
        <v>0</v>
      </c>
      <c r="K26" s="321"/>
      <c r="L26" s="59"/>
      <c r="M26" s="322">
        <f t="shared" ref="M26:M28" si="39">M120</f>
        <v>1</v>
      </c>
      <c r="N26" s="323"/>
      <c r="O26" s="322" t="str">
        <f t="shared" ref="O26:O28" si="40">N120</f>
        <v>Bosnie</v>
      </c>
      <c r="P26" s="324"/>
      <c r="Q26" s="323"/>
      <c r="R26" s="325">
        <f t="shared" ref="R26:R28" si="41">O120</f>
        <v>3</v>
      </c>
      <c r="S26" s="325">
        <f t="shared" ref="S26:U28" si="42">R120</f>
        <v>0</v>
      </c>
      <c r="T26" s="325">
        <f t="shared" si="42"/>
        <v>0</v>
      </c>
      <c r="U26" s="326">
        <f t="shared" si="42"/>
        <v>0</v>
      </c>
      <c r="V26" s="327"/>
      <c r="W26" s="59"/>
      <c r="X26" s="328">
        <f t="shared" ref="X26:X28" si="43">M128</f>
        <v>1</v>
      </c>
      <c r="Y26" s="329"/>
      <c r="Z26" s="328" t="str">
        <f t="shared" ref="Z26:Z28" si="44">N128</f>
        <v>Portugal</v>
      </c>
      <c r="AA26" s="330"/>
      <c r="AB26" s="329"/>
      <c r="AC26" s="331">
        <f t="shared" ref="AC26:AC28" si="45">O128</f>
        <v>3</v>
      </c>
      <c r="AD26" s="331">
        <f t="shared" ref="AD26:AD28" si="46">R128</f>
        <v>0</v>
      </c>
      <c r="AE26" s="331">
        <f t="shared" ref="AE26:AE28" si="47">S128</f>
        <v>0</v>
      </c>
      <c r="AF26" s="332">
        <f t="shared" ref="AF26:AF28" si="48">T128</f>
        <v>0</v>
      </c>
      <c r="AG26" s="333"/>
      <c r="AH26" s="59"/>
      <c r="AI26" s="334">
        <f t="shared" ref="AI26:AI28" si="49">M136</f>
        <v>1</v>
      </c>
      <c r="AJ26" s="335"/>
      <c r="AK26" s="334" t="str">
        <f t="shared" ref="AK26:AK28" si="50">N136</f>
        <v>Algérie</v>
      </c>
      <c r="AL26" s="336"/>
      <c r="AM26" s="335"/>
      <c r="AN26" s="337">
        <f t="shared" ref="AN26:AN28" si="51">O136</f>
        <v>3</v>
      </c>
      <c r="AO26" s="337">
        <f t="shared" ref="AO26:AO28" si="52">R136</f>
        <v>0</v>
      </c>
      <c r="AP26" s="337">
        <f t="shared" ref="AP26:AP28" si="53">S136</f>
        <v>0</v>
      </c>
      <c r="AQ26" s="338">
        <f t="shared" ref="AQ26:AQ28" si="54">T136</f>
        <v>0</v>
      </c>
      <c r="AR26" s="339"/>
      <c r="AS26" s="57"/>
      <c r="AT26" s="57"/>
      <c r="AU26" s="57"/>
      <c r="AV26" s="57"/>
      <c r="AW26" s="57"/>
      <c r="CP26" s="63">
        <f>G17</f>
        <v>0</v>
      </c>
      <c r="CQ26" s="63">
        <f>H17</f>
        <v>0</v>
      </c>
    </row>
    <row r="27" spans="1:95" ht="10.5" customHeight="1" x14ac:dyDescent="0.2">
      <c r="A27" s="58"/>
      <c r="B27" s="340">
        <f t="shared" si="33"/>
        <v>1</v>
      </c>
      <c r="C27" s="341"/>
      <c r="D27" s="340" t="str">
        <f t="shared" si="34"/>
        <v>France</v>
      </c>
      <c r="E27" s="342"/>
      <c r="F27" s="341"/>
      <c r="G27" s="343">
        <f t="shared" si="35"/>
        <v>3</v>
      </c>
      <c r="H27" s="343">
        <f t="shared" si="36"/>
        <v>0</v>
      </c>
      <c r="I27" s="343">
        <f t="shared" si="37"/>
        <v>0</v>
      </c>
      <c r="J27" s="230">
        <f t="shared" si="38"/>
        <v>0</v>
      </c>
      <c r="K27" s="232"/>
      <c r="L27" s="59"/>
      <c r="M27" s="344">
        <f t="shared" si="39"/>
        <v>1</v>
      </c>
      <c r="N27" s="345"/>
      <c r="O27" s="344" t="str">
        <f t="shared" si="40"/>
        <v>Iran</v>
      </c>
      <c r="P27" s="346"/>
      <c r="Q27" s="345"/>
      <c r="R27" s="347">
        <f t="shared" si="41"/>
        <v>3</v>
      </c>
      <c r="S27" s="347">
        <f t="shared" si="42"/>
        <v>0</v>
      </c>
      <c r="T27" s="347">
        <f t="shared" si="42"/>
        <v>0</v>
      </c>
      <c r="U27" s="235">
        <f t="shared" si="42"/>
        <v>0</v>
      </c>
      <c r="V27" s="237"/>
      <c r="W27" s="59"/>
      <c r="X27" s="348">
        <f t="shared" si="43"/>
        <v>1</v>
      </c>
      <c r="Y27" s="349"/>
      <c r="Z27" s="348" t="str">
        <f t="shared" si="44"/>
        <v>Ghana</v>
      </c>
      <c r="AA27" s="350"/>
      <c r="AB27" s="349"/>
      <c r="AC27" s="351">
        <f t="shared" si="45"/>
        <v>3</v>
      </c>
      <c r="AD27" s="351">
        <f t="shared" si="46"/>
        <v>0</v>
      </c>
      <c r="AE27" s="351">
        <f t="shared" si="47"/>
        <v>0</v>
      </c>
      <c r="AF27" s="240">
        <f t="shared" si="48"/>
        <v>0</v>
      </c>
      <c r="AG27" s="242"/>
      <c r="AH27" s="59"/>
      <c r="AI27" s="352">
        <f t="shared" si="49"/>
        <v>1</v>
      </c>
      <c r="AJ27" s="353"/>
      <c r="AK27" s="352" t="str">
        <f t="shared" si="50"/>
        <v>Russie</v>
      </c>
      <c r="AL27" s="354"/>
      <c r="AM27" s="353"/>
      <c r="AN27" s="355">
        <f t="shared" si="51"/>
        <v>3</v>
      </c>
      <c r="AO27" s="355">
        <f t="shared" si="52"/>
        <v>0</v>
      </c>
      <c r="AP27" s="355">
        <f t="shared" si="53"/>
        <v>0</v>
      </c>
      <c r="AQ27" s="250">
        <f t="shared" si="54"/>
        <v>0</v>
      </c>
      <c r="AR27" s="252"/>
      <c r="AS27" s="57"/>
      <c r="AT27" s="57"/>
      <c r="AU27" s="57"/>
      <c r="AV27" s="57"/>
      <c r="AW27" s="57"/>
      <c r="CP27" s="63">
        <f t="shared" ref="CP27:CQ27" si="55">G18</f>
        <v>0</v>
      </c>
      <c r="CQ27" s="63">
        <f t="shared" si="55"/>
        <v>0</v>
      </c>
    </row>
    <row r="28" spans="1:95" ht="10.5" customHeight="1" x14ac:dyDescent="0.2">
      <c r="A28" s="58"/>
      <c r="B28" s="356">
        <f t="shared" si="33"/>
        <v>1</v>
      </c>
      <c r="C28" s="357"/>
      <c r="D28" s="356" t="str">
        <f t="shared" si="34"/>
        <v>Honduras</v>
      </c>
      <c r="E28" s="358"/>
      <c r="F28" s="357"/>
      <c r="G28" s="359">
        <f t="shared" si="35"/>
        <v>3</v>
      </c>
      <c r="H28" s="359">
        <f t="shared" si="36"/>
        <v>0</v>
      </c>
      <c r="I28" s="359">
        <f t="shared" si="37"/>
        <v>0</v>
      </c>
      <c r="J28" s="255">
        <f t="shared" si="38"/>
        <v>0</v>
      </c>
      <c r="K28" s="257"/>
      <c r="L28" s="59"/>
      <c r="M28" s="360">
        <f t="shared" si="39"/>
        <v>1</v>
      </c>
      <c r="N28" s="361"/>
      <c r="O28" s="360" t="str">
        <f t="shared" si="40"/>
        <v>Nigéria</v>
      </c>
      <c r="P28" s="362"/>
      <c r="Q28" s="361"/>
      <c r="R28" s="363">
        <f t="shared" si="41"/>
        <v>3</v>
      </c>
      <c r="S28" s="363">
        <f t="shared" si="42"/>
        <v>0</v>
      </c>
      <c r="T28" s="363">
        <f t="shared" si="42"/>
        <v>0</v>
      </c>
      <c r="U28" s="260">
        <f t="shared" si="42"/>
        <v>0</v>
      </c>
      <c r="V28" s="262"/>
      <c r="W28" s="59"/>
      <c r="X28" s="364">
        <f t="shared" si="43"/>
        <v>1</v>
      </c>
      <c r="Y28" s="365"/>
      <c r="Z28" s="364" t="str">
        <f t="shared" si="44"/>
        <v>Etats-Unis</v>
      </c>
      <c r="AA28" s="366"/>
      <c r="AB28" s="365"/>
      <c r="AC28" s="367">
        <f t="shared" si="45"/>
        <v>3</v>
      </c>
      <c r="AD28" s="367">
        <f t="shared" si="46"/>
        <v>0</v>
      </c>
      <c r="AE28" s="367">
        <f t="shared" si="47"/>
        <v>0</v>
      </c>
      <c r="AF28" s="265">
        <f t="shared" si="48"/>
        <v>0</v>
      </c>
      <c r="AG28" s="267"/>
      <c r="AH28" s="59"/>
      <c r="AI28" s="368">
        <f t="shared" si="49"/>
        <v>1</v>
      </c>
      <c r="AJ28" s="369"/>
      <c r="AK28" s="368" t="str">
        <f t="shared" si="50"/>
        <v>Corée du Sud</v>
      </c>
      <c r="AL28" s="370"/>
      <c r="AM28" s="369"/>
      <c r="AN28" s="371">
        <f t="shared" si="51"/>
        <v>3</v>
      </c>
      <c r="AO28" s="371">
        <f t="shared" si="52"/>
        <v>0</v>
      </c>
      <c r="AP28" s="371">
        <f t="shared" si="53"/>
        <v>0</v>
      </c>
      <c r="AQ28" s="270">
        <f t="shared" si="54"/>
        <v>0</v>
      </c>
      <c r="AR28" s="272"/>
      <c r="AS28" s="57"/>
      <c r="AT28" s="57"/>
      <c r="AU28" s="57"/>
      <c r="AV28" s="57"/>
      <c r="AW28" s="57"/>
      <c r="CP28" s="63">
        <f t="shared" ref="CP28:CQ28" si="56">G19</f>
        <v>0</v>
      </c>
      <c r="CQ28" s="63">
        <f t="shared" si="56"/>
        <v>0</v>
      </c>
    </row>
    <row r="29" spans="1:95" ht="8.25" customHeight="1" x14ac:dyDescent="0.2">
      <c r="A29" s="58"/>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7"/>
      <c r="AT29" s="57"/>
      <c r="AU29" s="57"/>
      <c r="AV29" s="57"/>
      <c r="AW29" s="57"/>
      <c r="CP29" s="63">
        <f t="shared" ref="CP29:CQ29" si="57">G20</f>
        <v>0</v>
      </c>
      <c r="CQ29" s="63">
        <f t="shared" si="57"/>
        <v>0</v>
      </c>
    </row>
    <row r="30" spans="1:95" ht="8.25" customHeight="1" x14ac:dyDescent="0.2">
      <c r="A30" s="58"/>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7"/>
      <c r="AT30" s="57"/>
      <c r="AU30" s="57"/>
      <c r="AV30" s="57"/>
      <c r="AW30" s="57"/>
      <c r="CP30" s="63">
        <f t="shared" ref="CP30:CQ30" si="58">G21</f>
        <v>0</v>
      </c>
      <c r="CQ30" s="63">
        <f t="shared" si="58"/>
        <v>0</v>
      </c>
    </row>
    <row r="31" spans="1:95" ht="21" customHeight="1" x14ac:dyDescent="0.2">
      <c r="A31" s="58"/>
      <c r="B31" s="372" t="s">
        <v>45</v>
      </c>
      <c r="C31" s="372"/>
      <c r="D31" s="372"/>
      <c r="E31" s="372"/>
      <c r="F31" s="372"/>
      <c r="G31" s="372"/>
      <c r="H31" s="372"/>
      <c r="I31" s="372"/>
      <c r="J31" s="372"/>
      <c r="K31" s="372"/>
      <c r="L31" s="373"/>
      <c r="M31" s="374" t="s">
        <v>34</v>
      </c>
      <c r="N31" s="374"/>
      <c r="O31" s="374"/>
      <c r="P31" s="374"/>
      <c r="Q31" s="374"/>
      <c r="R31" s="374"/>
      <c r="S31" s="374"/>
      <c r="T31" s="374"/>
      <c r="U31" s="374"/>
      <c r="V31" s="374"/>
      <c r="W31" s="373"/>
      <c r="X31" s="375" t="s">
        <v>220</v>
      </c>
      <c r="Y31" s="375"/>
      <c r="Z31" s="375"/>
      <c r="AA31" s="375"/>
      <c r="AB31" s="375"/>
      <c r="AC31" s="375"/>
      <c r="AD31" s="375"/>
      <c r="AE31" s="375"/>
      <c r="AF31" s="375"/>
      <c r="AG31" s="375"/>
      <c r="AH31" s="373"/>
      <c r="AI31" s="376" t="s">
        <v>32</v>
      </c>
      <c r="AJ31" s="376"/>
      <c r="AK31" s="376"/>
      <c r="AL31" s="376"/>
      <c r="AM31" s="376"/>
      <c r="AN31" s="376"/>
      <c r="AO31" s="376"/>
      <c r="AP31" s="376"/>
      <c r="AQ31" s="376"/>
      <c r="AR31" s="376"/>
      <c r="AS31" s="57"/>
      <c r="AT31" s="57"/>
      <c r="AU31" s="57"/>
      <c r="AV31" s="57"/>
      <c r="AW31" s="57"/>
      <c r="CP31" s="63">
        <f t="shared" ref="CP31:CQ31" si="59">G22</f>
        <v>0</v>
      </c>
      <c r="CQ31" s="63">
        <f t="shared" si="59"/>
        <v>0</v>
      </c>
    </row>
    <row r="32" spans="1:95" ht="12" customHeight="1" x14ac:dyDescent="0.2">
      <c r="A32" s="58"/>
      <c r="B32" s="59"/>
      <c r="C32" s="59"/>
      <c r="D32" s="59"/>
      <c r="E32" s="59"/>
      <c r="F32" s="59"/>
      <c r="G32" s="59"/>
      <c r="H32" s="59"/>
      <c r="I32" s="59"/>
      <c r="J32" s="59"/>
      <c r="K32" s="55" t="s">
        <v>237</v>
      </c>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7"/>
      <c r="AT32" s="57"/>
      <c r="AU32" s="57"/>
      <c r="AV32" s="57"/>
      <c r="AW32" s="57"/>
      <c r="CP32" s="63">
        <f>R17</f>
        <v>0</v>
      </c>
      <c r="CQ32" s="63">
        <f>S17</f>
        <v>0</v>
      </c>
    </row>
    <row r="33" spans="1:95" ht="16.5" customHeight="1" x14ac:dyDescent="0.2">
      <c r="A33" s="58"/>
      <c r="B33" s="377" t="s">
        <v>221</v>
      </c>
      <c r="C33" s="377"/>
      <c r="D33" s="378" t="str">
        <f>AE78</f>
        <v>A1</v>
      </c>
      <c r="E33" s="378"/>
      <c r="F33" s="378"/>
      <c r="G33" s="378"/>
      <c r="H33" s="378"/>
      <c r="I33" s="378"/>
      <c r="J33" s="12"/>
      <c r="K33" s="13"/>
      <c r="L33" s="379"/>
      <c r="M33" s="380"/>
      <c r="N33" s="59"/>
      <c r="O33" s="59"/>
      <c r="P33" s="59"/>
      <c r="Q33" s="59"/>
      <c r="R33" s="59"/>
      <c r="S33" s="59"/>
      <c r="T33" s="59"/>
      <c r="U33" s="59"/>
      <c r="V33" s="55" t="s">
        <v>237</v>
      </c>
      <c r="W33" s="59"/>
      <c r="X33" s="59"/>
      <c r="Y33" s="59"/>
      <c r="Z33" s="59"/>
      <c r="AA33" s="59"/>
      <c r="AB33" s="59"/>
      <c r="AC33" s="59"/>
      <c r="AD33" s="59"/>
      <c r="AE33" s="59"/>
      <c r="AF33" s="59"/>
      <c r="AG33" s="59"/>
      <c r="AH33" s="59"/>
      <c r="AI33" s="59"/>
      <c r="AJ33" s="59"/>
      <c r="AK33" s="59"/>
      <c r="AL33" s="59"/>
      <c r="AM33" s="59"/>
      <c r="AN33" s="59"/>
      <c r="AO33" s="59"/>
      <c r="AP33" s="59"/>
      <c r="AQ33" s="59"/>
      <c r="AR33" s="59"/>
      <c r="AS33" s="57"/>
      <c r="AT33" s="57"/>
      <c r="AU33" s="57"/>
      <c r="AV33" s="57"/>
      <c r="AW33" s="57"/>
      <c r="CP33" s="63">
        <f t="shared" ref="CP33:CQ33" si="60">R18</f>
        <v>0</v>
      </c>
      <c r="CQ33" s="63">
        <f t="shared" si="60"/>
        <v>0</v>
      </c>
    </row>
    <row r="34" spans="1:95" ht="16.5" customHeight="1" x14ac:dyDescent="0.2">
      <c r="A34" s="57"/>
      <c r="B34" s="381" t="s">
        <v>222</v>
      </c>
      <c r="C34" s="381"/>
      <c r="D34" s="382" t="str">
        <f>AE79</f>
        <v>B2</v>
      </c>
      <c r="E34" s="382"/>
      <c r="F34" s="382"/>
      <c r="G34" s="382"/>
      <c r="H34" s="382"/>
      <c r="I34" s="382"/>
      <c r="J34" s="14"/>
      <c r="K34" s="11"/>
      <c r="L34" s="383"/>
      <c r="M34" s="384"/>
      <c r="N34" s="59"/>
      <c r="O34" s="385" t="str">
        <f>AE96</f>
        <v>A1 ou B2</v>
      </c>
      <c r="P34" s="385"/>
      <c r="Q34" s="385"/>
      <c r="R34" s="385"/>
      <c r="S34" s="385"/>
      <c r="T34" s="385"/>
      <c r="U34" s="21"/>
      <c r="V34" s="20"/>
      <c r="W34" s="54"/>
      <c r="X34" s="54"/>
      <c r="Y34" s="54"/>
      <c r="Z34" s="54"/>
      <c r="AA34" s="54"/>
      <c r="AB34" s="54"/>
      <c r="AC34" s="54"/>
      <c r="AD34" s="54"/>
      <c r="AE34" s="54"/>
      <c r="AF34" s="54"/>
      <c r="AG34" s="54"/>
      <c r="AH34" s="54"/>
      <c r="AI34" s="54"/>
      <c r="AJ34" s="54"/>
      <c r="AK34" s="54"/>
      <c r="AL34" s="54"/>
      <c r="AM34" s="54"/>
      <c r="AN34" s="54"/>
      <c r="AO34" s="54"/>
      <c r="AP34" s="54"/>
      <c r="AQ34" s="54"/>
      <c r="AR34" s="54"/>
      <c r="AS34" s="57"/>
      <c r="AT34" s="57"/>
      <c r="AU34" s="57"/>
      <c r="AV34" s="57"/>
      <c r="AW34" s="57"/>
      <c r="CP34" s="63">
        <f t="shared" ref="CP34:CQ34" si="61">R19</f>
        <v>0</v>
      </c>
      <c r="CQ34" s="63">
        <f t="shared" si="61"/>
        <v>0</v>
      </c>
    </row>
    <row r="35" spans="1:95" ht="3.75" customHeight="1" x14ac:dyDescent="0.2">
      <c r="A35" s="57"/>
      <c r="B35" s="50"/>
      <c r="C35" s="50"/>
      <c r="D35" s="386"/>
      <c r="E35" s="386"/>
      <c r="F35" s="386"/>
      <c r="G35" s="386"/>
      <c r="H35" s="386"/>
      <c r="I35" s="386"/>
      <c r="J35" s="49"/>
      <c r="K35" s="50"/>
      <c r="L35" s="54"/>
      <c r="M35" s="387"/>
      <c r="N35" s="388"/>
      <c r="O35" s="389"/>
      <c r="P35" s="389"/>
      <c r="Q35" s="389"/>
      <c r="R35" s="389"/>
      <c r="S35" s="389"/>
      <c r="T35" s="389"/>
      <c r="U35" s="22"/>
      <c r="V35" s="17"/>
      <c r="W35" s="390"/>
      <c r="X35" s="391"/>
      <c r="Y35" s="54"/>
      <c r="Z35" s="54"/>
      <c r="AA35" s="54"/>
      <c r="AB35" s="54"/>
      <c r="AC35" s="54"/>
      <c r="AD35" s="54"/>
      <c r="AE35" s="54"/>
      <c r="AF35" s="54"/>
      <c r="AG35" s="54"/>
      <c r="AH35" s="54"/>
      <c r="AI35" s="54"/>
      <c r="AJ35" s="54"/>
      <c r="AK35" s="54"/>
      <c r="AL35" s="54"/>
      <c r="AM35" s="54"/>
      <c r="AN35" s="54"/>
      <c r="AO35" s="54"/>
      <c r="AP35" s="54"/>
      <c r="AQ35" s="54"/>
      <c r="AR35" s="54"/>
      <c r="AS35" s="57"/>
      <c r="AT35" s="57"/>
      <c r="AU35" s="57"/>
      <c r="AV35" s="57"/>
      <c r="AW35" s="57"/>
      <c r="CP35" s="63">
        <f t="shared" ref="CP35:CQ35" si="62">R20</f>
        <v>0</v>
      </c>
      <c r="CQ35" s="63">
        <f t="shared" si="62"/>
        <v>0</v>
      </c>
    </row>
    <row r="36" spans="1:95" ht="3.75" customHeight="1" x14ac:dyDescent="0.2">
      <c r="A36" s="57"/>
      <c r="B36" s="50"/>
      <c r="C36" s="50"/>
      <c r="D36" s="392"/>
      <c r="E36" s="392"/>
      <c r="F36" s="392"/>
      <c r="G36" s="392"/>
      <c r="H36" s="392"/>
      <c r="I36" s="392"/>
      <c r="J36" s="49"/>
      <c r="K36" s="50"/>
      <c r="L36" s="54"/>
      <c r="M36" s="387"/>
      <c r="N36" s="393"/>
      <c r="O36" s="389" t="str">
        <f>AE97</f>
        <v>C1 ou D2</v>
      </c>
      <c r="P36" s="389"/>
      <c r="Q36" s="389"/>
      <c r="R36" s="389"/>
      <c r="S36" s="389"/>
      <c r="T36" s="389"/>
      <c r="U36" s="15"/>
      <c r="V36" s="17"/>
      <c r="W36" s="383"/>
      <c r="X36" s="394"/>
      <c r="Y36" s="54"/>
      <c r="Z36" s="54"/>
      <c r="AA36" s="54"/>
      <c r="AB36" s="54"/>
      <c r="AC36" s="54"/>
      <c r="AD36" s="54"/>
      <c r="AE36" s="54"/>
      <c r="AF36" s="54"/>
      <c r="AG36" s="54"/>
      <c r="AH36" s="54"/>
      <c r="AI36" s="54"/>
      <c r="AJ36" s="54"/>
      <c r="AK36" s="54"/>
      <c r="AL36" s="54"/>
      <c r="AM36" s="54"/>
      <c r="AN36" s="54"/>
      <c r="AO36" s="54"/>
      <c r="AP36" s="54"/>
      <c r="AQ36" s="54"/>
      <c r="AR36" s="54"/>
      <c r="AS36" s="57"/>
      <c r="AT36" s="57"/>
      <c r="AU36" s="57"/>
      <c r="AV36" s="57"/>
      <c r="AW36" s="57"/>
      <c r="CP36" s="63">
        <f t="shared" ref="CP36:CQ36" si="63">R21</f>
        <v>0</v>
      </c>
      <c r="CQ36" s="63">
        <f t="shared" si="63"/>
        <v>0</v>
      </c>
    </row>
    <row r="37" spans="1:95" ht="16.5" customHeight="1" x14ac:dyDescent="0.2">
      <c r="A37" s="57"/>
      <c r="B37" s="395" t="s">
        <v>223</v>
      </c>
      <c r="C37" s="395"/>
      <c r="D37" s="396" t="str">
        <f>AE80</f>
        <v>C1</v>
      </c>
      <c r="E37" s="396"/>
      <c r="F37" s="396"/>
      <c r="G37" s="396"/>
      <c r="H37" s="396"/>
      <c r="I37" s="396"/>
      <c r="J37" s="12"/>
      <c r="K37" s="13"/>
      <c r="L37" s="390"/>
      <c r="M37" s="397"/>
      <c r="N37" s="59"/>
      <c r="O37" s="398"/>
      <c r="P37" s="398"/>
      <c r="Q37" s="398"/>
      <c r="R37" s="398"/>
      <c r="S37" s="398"/>
      <c r="T37" s="398"/>
      <c r="U37" s="16"/>
      <c r="V37" s="18"/>
      <c r="W37" s="54"/>
      <c r="X37" s="399"/>
      <c r="Y37" s="54"/>
      <c r="Z37" s="54"/>
      <c r="AA37" s="54"/>
      <c r="AB37" s="54"/>
      <c r="AC37" s="54"/>
      <c r="AD37" s="54"/>
      <c r="AE37" s="54"/>
      <c r="AF37" s="54"/>
      <c r="AG37" s="55" t="s">
        <v>237</v>
      </c>
      <c r="AH37" s="54"/>
      <c r="AI37" s="54"/>
      <c r="AJ37" s="54"/>
      <c r="AK37" s="54"/>
      <c r="AL37" s="54"/>
      <c r="AM37" s="54"/>
      <c r="AN37" s="54"/>
      <c r="AO37" s="54"/>
      <c r="AP37" s="54"/>
      <c r="AQ37" s="54"/>
      <c r="AR37" s="54"/>
      <c r="AS37" s="57"/>
      <c r="AT37" s="57"/>
      <c r="AU37" s="57"/>
      <c r="AV37" s="57"/>
      <c r="AW37" s="57"/>
      <c r="CP37" s="63">
        <f t="shared" ref="CP37:CQ37" si="64">R22</f>
        <v>0</v>
      </c>
      <c r="CQ37" s="63">
        <f t="shared" si="64"/>
        <v>0</v>
      </c>
    </row>
    <row r="38" spans="1:95" ht="16.5" customHeight="1" x14ac:dyDescent="0.2">
      <c r="A38" s="57"/>
      <c r="B38" s="400" t="s">
        <v>224</v>
      </c>
      <c r="C38" s="400"/>
      <c r="D38" s="401" t="str">
        <f>AE81</f>
        <v>D2</v>
      </c>
      <c r="E38" s="401"/>
      <c r="F38" s="401"/>
      <c r="G38" s="401"/>
      <c r="H38" s="401"/>
      <c r="I38" s="401"/>
      <c r="J38" s="14"/>
      <c r="K38" s="11"/>
      <c r="L38" s="383"/>
      <c r="M38" s="402"/>
      <c r="N38" s="59"/>
      <c r="O38" s="54"/>
      <c r="P38" s="54"/>
      <c r="Q38" s="54"/>
      <c r="R38" s="54"/>
      <c r="S38" s="54"/>
      <c r="T38" s="54"/>
      <c r="U38" s="53"/>
      <c r="V38" s="54"/>
      <c r="W38" s="54"/>
      <c r="X38" s="399"/>
      <c r="Y38" s="54"/>
      <c r="Z38" s="385" t="str">
        <f>AE106</f>
        <v>A1 ou B2 ou C1 ou D2</v>
      </c>
      <c r="AA38" s="385"/>
      <c r="AB38" s="385"/>
      <c r="AC38" s="385"/>
      <c r="AD38" s="385"/>
      <c r="AE38" s="385"/>
      <c r="AF38" s="19"/>
      <c r="AG38" s="20"/>
      <c r="AH38" s="54"/>
      <c r="AI38" s="54"/>
      <c r="AJ38" s="54"/>
      <c r="AK38" s="54"/>
      <c r="AL38" s="54"/>
      <c r="AM38" s="54"/>
      <c r="AN38" s="54"/>
      <c r="AO38" s="54"/>
      <c r="AP38" s="54"/>
      <c r="AQ38" s="54"/>
      <c r="AR38" s="54"/>
      <c r="AS38" s="57"/>
      <c r="AT38" s="57"/>
      <c r="AU38" s="57"/>
      <c r="AV38" s="57"/>
      <c r="AW38" s="57"/>
      <c r="CP38" s="63">
        <f>AC17</f>
        <v>0</v>
      </c>
      <c r="CQ38" s="63">
        <f>AD17</f>
        <v>0</v>
      </c>
    </row>
    <row r="39" spans="1:95" ht="3.75" customHeight="1" x14ac:dyDescent="0.2">
      <c r="A39" s="57"/>
      <c r="B39" s="50"/>
      <c r="C39" s="50"/>
      <c r="D39" s="386"/>
      <c r="E39" s="386"/>
      <c r="F39" s="386"/>
      <c r="G39" s="386"/>
      <c r="H39" s="386"/>
      <c r="I39" s="386"/>
      <c r="J39" s="49"/>
      <c r="K39" s="50"/>
      <c r="L39" s="54"/>
      <c r="M39" s="59"/>
      <c r="N39" s="59"/>
      <c r="O39" s="54"/>
      <c r="P39" s="54"/>
      <c r="Q39" s="54"/>
      <c r="R39" s="54"/>
      <c r="S39" s="54"/>
      <c r="T39" s="54"/>
      <c r="U39" s="53"/>
      <c r="V39" s="54"/>
      <c r="W39" s="54"/>
      <c r="X39" s="399"/>
      <c r="Y39" s="403"/>
      <c r="Z39" s="389"/>
      <c r="AA39" s="389"/>
      <c r="AB39" s="389"/>
      <c r="AC39" s="389"/>
      <c r="AD39" s="389"/>
      <c r="AE39" s="389"/>
      <c r="AF39" s="15"/>
      <c r="AG39" s="17"/>
      <c r="AH39" s="54"/>
      <c r="AI39" s="54"/>
      <c r="AJ39" s="54"/>
      <c r="AK39" s="54"/>
      <c r="AL39" s="54"/>
      <c r="AM39" s="54"/>
      <c r="AN39" s="54"/>
      <c r="AO39" s="54"/>
      <c r="AP39" s="54"/>
      <c r="AQ39" s="54"/>
      <c r="AR39" s="54"/>
      <c r="AS39" s="57"/>
      <c r="AT39" s="57"/>
      <c r="AU39" s="57"/>
      <c r="AV39" s="57"/>
      <c r="AW39" s="57"/>
      <c r="CP39" s="63">
        <f t="shared" ref="CP39:CQ39" si="65">AC18</f>
        <v>0</v>
      </c>
      <c r="CQ39" s="63">
        <f t="shared" si="65"/>
        <v>0</v>
      </c>
    </row>
    <row r="40" spans="1:95" ht="3.75" customHeight="1" x14ac:dyDescent="0.2">
      <c r="A40" s="57"/>
      <c r="B40" s="50"/>
      <c r="C40" s="50"/>
      <c r="D40" s="392"/>
      <c r="E40" s="392"/>
      <c r="F40" s="392"/>
      <c r="G40" s="392"/>
      <c r="H40" s="392"/>
      <c r="I40" s="392"/>
      <c r="J40" s="49"/>
      <c r="K40" s="50"/>
      <c r="L40" s="54"/>
      <c r="M40" s="59"/>
      <c r="N40" s="59"/>
      <c r="O40" s="54"/>
      <c r="P40" s="54"/>
      <c r="Q40" s="54"/>
      <c r="R40" s="54"/>
      <c r="S40" s="54"/>
      <c r="T40" s="54"/>
      <c r="U40" s="53"/>
      <c r="V40" s="54"/>
      <c r="W40" s="54"/>
      <c r="X40" s="399"/>
      <c r="Y40" s="404"/>
      <c r="Z40" s="389" t="str">
        <f>AE107</f>
        <v>B1 ou A2 ou D1 ou C2</v>
      </c>
      <c r="AA40" s="389"/>
      <c r="AB40" s="389"/>
      <c r="AC40" s="389"/>
      <c r="AD40" s="389"/>
      <c r="AE40" s="389"/>
      <c r="AF40" s="15"/>
      <c r="AG40" s="17"/>
      <c r="AH40" s="405"/>
      <c r="AI40" s="394"/>
      <c r="AJ40" s="54"/>
      <c r="AK40" s="54"/>
      <c r="AL40" s="54"/>
      <c r="AM40" s="54"/>
      <c r="AN40" s="54"/>
      <c r="AO40" s="54"/>
      <c r="AP40" s="54"/>
      <c r="AQ40" s="54"/>
      <c r="AR40" s="54"/>
      <c r="AS40" s="57"/>
      <c r="AT40" s="57"/>
      <c r="AU40" s="57"/>
      <c r="AV40" s="57"/>
      <c r="AW40" s="57"/>
      <c r="CP40" s="63">
        <f t="shared" ref="CP40:CQ40" si="66">AC19</f>
        <v>0</v>
      </c>
      <c r="CQ40" s="63">
        <f t="shared" si="66"/>
        <v>0</v>
      </c>
    </row>
    <row r="41" spans="1:95" ht="16.5" customHeight="1" x14ac:dyDescent="0.2">
      <c r="A41" s="57"/>
      <c r="B41" s="406" t="s">
        <v>229</v>
      </c>
      <c r="C41" s="406"/>
      <c r="D41" s="407" t="str">
        <f>AE86</f>
        <v>E1</v>
      </c>
      <c r="E41" s="407"/>
      <c r="F41" s="407"/>
      <c r="G41" s="407"/>
      <c r="H41" s="407"/>
      <c r="I41" s="407"/>
      <c r="J41" s="12"/>
      <c r="K41" s="13"/>
      <c r="L41" s="379"/>
      <c r="M41" s="380"/>
      <c r="N41" s="59"/>
      <c r="O41" s="54"/>
      <c r="P41" s="54"/>
      <c r="Q41" s="54"/>
      <c r="R41" s="54"/>
      <c r="S41" s="54"/>
      <c r="T41" s="54"/>
      <c r="U41" s="53"/>
      <c r="V41" s="55" t="s">
        <v>237</v>
      </c>
      <c r="W41" s="54"/>
      <c r="X41" s="399"/>
      <c r="Y41" s="54"/>
      <c r="Z41" s="398"/>
      <c r="AA41" s="398"/>
      <c r="AB41" s="398"/>
      <c r="AC41" s="398"/>
      <c r="AD41" s="398"/>
      <c r="AE41" s="398"/>
      <c r="AF41" s="16"/>
      <c r="AG41" s="18"/>
      <c r="AH41" s="54"/>
      <c r="AI41" s="399"/>
      <c r="AJ41" s="54"/>
      <c r="AK41" s="54"/>
      <c r="AL41" s="54"/>
      <c r="AM41" s="54"/>
      <c r="AN41" s="54"/>
      <c r="AO41" s="54"/>
      <c r="AP41" s="54"/>
      <c r="AQ41" s="54"/>
      <c r="AR41" s="54"/>
      <c r="AS41" s="57"/>
      <c r="AT41" s="57"/>
      <c r="AU41" s="57"/>
      <c r="AV41" s="57"/>
      <c r="AW41" s="57"/>
      <c r="CP41" s="63">
        <f t="shared" ref="CP41:CQ41" si="67">AC20</f>
        <v>0</v>
      </c>
      <c r="CQ41" s="63">
        <f t="shared" si="67"/>
        <v>0</v>
      </c>
    </row>
    <row r="42" spans="1:95" ht="16.5" customHeight="1" x14ac:dyDescent="0.2">
      <c r="A42" s="57"/>
      <c r="B42" s="408" t="s">
        <v>230</v>
      </c>
      <c r="C42" s="408"/>
      <c r="D42" s="409" t="str">
        <f>AE87</f>
        <v>F2</v>
      </c>
      <c r="E42" s="409"/>
      <c r="F42" s="409"/>
      <c r="G42" s="409"/>
      <c r="H42" s="409"/>
      <c r="I42" s="409"/>
      <c r="J42" s="14"/>
      <c r="K42" s="11"/>
      <c r="L42" s="383"/>
      <c r="M42" s="384"/>
      <c r="N42" s="59"/>
      <c r="O42" s="385" t="str">
        <f>AE100</f>
        <v>E1 ou F2</v>
      </c>
      <c r="P42" s="385"/>
      <c r="Q42" s="385"/>
      <c r="R42" s="385"/>
      <c r="S42" s="385"/>
      <c r="T42" s="385"/>
      <c r="U42" s="21"/>
      <c r="V42" s="20"/>
      <c r="W42" s="57"/>
      <c r="X42" s="410"/>
      <c r="Y42" s="57"/>
      <c r="Z42" s="57"/>
      <c r="AA42" s="57"/>
      <c r="AB42" s="57"/>
      <c r="AC42" s="57"/>
      <c r="AD42" s="57"/>
      <c r="AE42" s="57"/>
      <c r="AF42" s="56"/>
      <c r="AG42" s="57"/>
      <c r="AH42" s="411"/>
      <c r="AI42" s="410"/>
      <c r="AJ42" s="57"/>
      <c r="AK42" s="57"/>
      <c r="AL42" s="57"/>
      <c r="AM42" s="57"/>
      <c r="AN42" s="57"/>
      <c r="AO42" s="57"/>
      <c r="AP42" s="57"/>
      <c r="AQ42" s="57"/>
      <c r="AR42" s="57"/>
      <c r="AS42" s="57"/>
      <c r="AT42" s="57"/>
      <c r="AU42" s="57"/>
      <c r="AV42" s="57"/>
      <c r="AW42" s="57"/>
      <c r="CP42" s="63">
        <f t="shared" ref="CP42:CQ42" si="68">AC21</f>
        <v>0</v>
      </c>
      <c r="CQ42" s="63">
        <f t="shared" si="68"/>
        <v>0</v>
      </c>
    </row>
    <row r="43" spans="1:95" ht="3.75" customHeight="1" x14ac:dyDescent="0.2">
      <c r="A43" s="57"/>
      <c r="B43" s="50"/>
      <c r="C43" s="50"/>
      <c r="D43" s="386"/>
      <c r="E43" s="386"/>
      <c r="F43" s="386"/>
      <c r="G43" s="386"/>
      <c r="H43" s="386"/>
      <c r="I43" s="386"/>
      <c r="J43" s="49"/>
      <c r="K43" s="50"/>
      <c r="L43" s="54"/>
      <c r="M43" s="387"/>
      <c r="N43" s="388"/>
      <c r="O43" s="389"/>
      <c r="P43" s="389"/>
      <c r="Q43" s="389"/>
      <c r="R43" s="389"/>
      <c r="S43" s="389"/>
      <c r="T43" s="389"/>
      <c r="U43" s="22"/>
      <c r="V43" s="17"/>
      <c r="W43" s="412"/>
      <c r="X43" s="413"/>
      <c r="Y43" s="57"/>
      <c r="Z43" s="57"/>
      <c r="AA43" s="57"/>
      <c r="AB43" s="57"/>
      <c r="AC43" s="57"/>
      <c r="AD43" s="57"/>
      <c r="AE43" s="57"/>
      <c r="AF43" s="56"/>
      <c r="AG43" s="57"/>
      <c r="AH43" s="411"/>
      <c r="AI43" s="410"/>
      <c r="AJ43" s="57"/>
      <c r="AK43" s="57"/>
      <c r="AL43" s="57"/>
      <c r="AM43" s="57"/>
      <c r="AN43" s="57"/>
      <c r="AO43" s="57"/>
      <c r="AP43" s="57"/>
      <c r="AQ43" s="57"/>
      <c r="AR43" s="57"/>
      <c r="AS43" s="57"/>
      <c r="AT43" s="57"/>
      <c r="AU43" s="57"/>
      <c r="AV43" s="57"/>
      <c r="AW43" s="57"/>
      <c r="CP43" s="63">
        <f t="shared" ref="CP43:CQ43" si="69">AC22</f>
        <v>0</v>
      </c>
      <c r="CQ43" s="63">
        <f t="shared" si="69"/>
        <v>0</v>
      </c>
    </row>
    <row r="44" spans="1:95" ht="3.75" customHeight="1" x14ac:dyDescent="0.2">
      <c r="A44" s="57"/>
      <c r="B44" s="50"/>
      <c r="C44" s="50"/>
      <c r="D44" s="392"/>
      <c r="E44" s="392"/>
      <c r="F44" s="392"/>
      <c r="G44" s="392"/>
      <c r="H44" s="392"/>
      <c r="I44" s="392"/>
      <c r="J44" s="49"/>
      <c r="K44" s="50"/>
      <c r="L44" s="54"/>
      <c r="M44" s="387"/>
      <c r="N44" s="393"/>
      <c r="O44" s="389" t="str">
        <f>AE101</f>
        <v>G1 ou H2</v>
      </c>
      <c r="P44" s="389"/>
      <c r="Q44" s="389"/>
      <c r="R44" s="389"/>
      <c r="S44" s="389"/>
      <c r="T44" s="389"/>
      <c r="U44" s="15"/>
      <c r="V44" s="17"/>
      <c r="W44" s="414"/>
      <c r="X44" s="415"/>
      <c r="Y44" s="57"/>
      <c r="Z44" s="57"/>
      <c r="AA44" s="57"/>
      <c r="AB44" s="57"/>
      <c r="AC44" s="57"/>
      <c r="AD44" s="57"/>
      <c r="AE44" s="57"/>
      <c r="AF44" s="56"/>
      <c r="AG44" s="57"/>
      <c r="AH44" s="411"/>
      <c r="AI44" s="410"/>
      <c r="AJ44" s="57"/>
      <c r="AK44" s="57"/>
      <c r="AL44" s="57"/>
      <c r="AM44" s="57"/>
      <c r="AN44" s="57"/>
      <c r="AO44" s="57"/>
      <c r="AP44" s="57"/>
      <c r="AQ44" s="57"/>
      <c r="AR44" s="57"/>
      <c r="AS44" s="57"/>
      <c r="AT44" s="57"/>
      <c r="AU44" s="57"/>
      <c r="AV44" s="57"/>
      <c r="AW44" s="57"/>
      <c r="CP44" s="63">
        <f>AN17</f>
        <v>0</v>
      </c>
      <c r="CQ44" s="63">
        <f>AO17</f>
        <v>0</v>
      </c>
    </row>
    <row r="45" spans="1:95" ht="16.5" customHeight="1" x14ac:dyDescent="0.2">
      <c r="A45" s="57"/>
      <c r="B45" s="51" t="s">
        <v>231</v>
      </c>
      <c r="C45" s="51"/>
      <c r="D45" s="416" t="str">
        <f>AE88</f>
        <v>G1</v>
      </c>
      <c r="E45" s="416"/>
      <c r="F45" s="416"/>
      <c r="G45" s="416"/>
      <c r="H45" s="416"/>
      <c r="I45" s="416"/>
      <c r="J45" s="12"/>
      <c r="K45" s="13"/>
      <c r="L45" s="390"/>
      <c r="M45" s="397"/>
      <c r="N45" s="59"/>
      <c r="O45" s="398"/>
      <c r="P45" s="398"/>
      <c r="Q45" s="398"/>
      <c r="R45" s="398"/>
      <c r="S45" s="398"/>
      <c r="T45" s="398"/>
      <c r="U45" s="16"/>
      <c r="V45" s="18"/>
      <c r="W45" s="57"/>
      <c r="X45" s="57"/>
      <c r="Y45" s="57"/>
      <c r="Z45" s="57"/>
      <c r="AA45" s="57"/>
      <c r="AB45" s="57"/>
      <c r="AC45" s="57"/>
      <c r="AD45" s="57"/>
      <c r="AE45" s="57"/>
      <c r="AF45" s="56"/>
      <c r="AG45" s="57"/>
      <c r="AH45" s="411"/>
      <c r="AI45" s="410"/>
      <c r="AJ45" s="57"/>
      <c r="AK45" s="57"/>
      <c r="AL45" s="57"/>
      <c r="AM45" s="57"/>
      <c r="AN45" s="57"/>
      <c r="AO45" s="57"/>
      <c r="AP45" s="57"/>
      <c r="AQ45" s="57"/>
      <c r="AR45" s="55" t="s">
        <v>237</v>
      </c>
      <c r="AS45" s="57"/>
      <c r="AT45" s="57"/>
      <c r="AU45" s="57"/>
      <c r="AV45" s="57"/>
      <c r="AW45" s="57"/>
      <c r="CP45" s="63">
        <f t="shared" ref="CP45:CQ49" si="70">AN18</f>
        <v>0</v>
      </c>
      <c r="CQ45" s="63">
        <f t="shared" si="70"/>
        <v>0</v>
      </c>
    </row>
    <row r="46" spans="1:95" ht="16.5" customHeight="1" x14ac:dyDescent="0.2">
      <c r="A46" s="57"/>
      <c r="B46" s="417" t="s">
        <v>232</v>
      </c>
      <c r="C46" s="417"/>
      <c r="D46" s="418" t="str">
        <f>AE89</f>
        <v>H2</v>
      </c>
      <c r="E46" s="418"/>
      <c r="F46" s="418"/>
      <c r="G46" s="418"/>
      <c r="H46" s="418"/>
      <c r="I46" s="418"/>
      <c r="J46" s="14"/>
      <c r="K46" s="11"/>
      <c r="L46" s="383"/>
      <c r="M46" s="402"/>
      <c r="N46" s="59"/>
      <c r="O46" s="57"/>
      <c r="P46" s="57"/>
      <c r="Q46" s="57"/>
      <c r="R46" s="57"/>
      <c r="S46" s="57"/>
      <c r="T46" s="57"/>
      <c r="U46" s="56"/>
      <c r="V46" s="57"/>
      <c r="W46" s="57"/>
      <c r="X46" s="57"/>
      <c r="Y46" s="57"/>
      <c r="Z46" s="57"/>
      <c r="AA46" s="57"/>
      <c r="AB46" s="57"/>
      <c r="AC46" s="57"/>
      <c r="AD46" s="57"/>
      <c r="AE46" s="57"/>
      <c r="AF46" s="56"/>
      <c r="AG46" s="57"/>
      <c r="AH46" s="411"/>
      <c r="AI46" s="410"/>
      <c r="AJ46" s="57"/>
      <c r="AK46" s="385" t="str">
        <f>AE113</f>
        <v xml:space="preserve"> - </v>
      </c>
      <c r="AL46" s="385"/>
      <c r="AM46" s="385"/>
      <c r="AN46" s="385"/>
      <c r="AO46" s="385"/>
      <c r="AP46" s="385"/>
      <c r="AQ46" s="19"/>
      <c r="AR46" s="20"/>
      <c r="AS46" s="57"/>
      <c r="AT46" s="57"/>
      <c r="AU46" s="57"/>
      <c r="AV46" s="57"/>
      <c r="AW46" s="57"/>
      <c r="CP46" s="63">
        <f t="shared" si="70"/>
        <v>0</v>
      </c>
      <c r="CQ46" s="63">
        <f t="shared" si="70"/>
        <v>0</v>
      </c>
    </row>
    <row r="47" spans="1:95" ht="3.75" customHeight="1" x14ac:dyDescent="0.2">
      <c r="A47" s="57"/>
      <c r="B47" s="50"/>
      <c r="C47" s="50"/>
      <c r="D47" s="386"/>
      <c r="E47" s="386"/>
      <c r="F47" s="386"/>
      <c r="G47" s="386"/>
      <c r="H47" s="386"/>
      <c r="I47" s="386"/>
      <c r="J47" s="49"/>
      <c r="K47" s="50"/>
      <c r="L47" s="57"/>
      <c r="M47" s="59"/>
      <c r="N47" s="59"/>
      <c r="O47" s="57"/>
      <c r="P47" s="57"/>
      <c r="Q47" s="57"/>
      <c r="R47" s="57"/>
      <c r="S47" s="57"/>
      <c r="T47" s="57"/>
      <c r="U47" s="56"/>
      <c r="V47" s="57"/>
      <c r="W47" s="57"/>
      <c r="X47" s="57"/>
      <c r="Y47" s="57"/>
      <c r="Z47" s="57"/>
      <c r="AA47" s="57"/>
      <c r="AB47" s="57"/>
      <c r="AC47" s="57"/>
      <c r="AD47" s="57"/>
      <c r="AE47" s="57"/>
      <c r="AF47" s="56"/>
      <c r="AG47" s="57"/>
      <c r="AH47" s="411"/>
      <c r="AI47" s="410"/>
      <c r="AJ47" s="419"/>
      <c r="AK47" s="389"/>
      <c r="AL47" s="389"/>
      <c r="AM47" s="389"/>
      <c r="AN47" s="389"/>
      <c r="AO47" s="389"/>
      <c r="AP47" s="389"/>
      <c r="AQ47" s="15"/>
      <c r="AR47" s="17"/>
      <c r="AS47" s="57"/>
      <c r="AT47" s="57"/>
      <c r="AU47" s="57"/>
      <c r="AV47" s="57"/>
      <c r="AW47" s="57"/>
      <c r="CP47" s="63">
        <f t="shared" si="70"/>
        <v>0</v>
      </c>
      <c r="CQ47" s="63">
        <f t="shared" si="70"/>
        <v>0</v>
      </c>
    </row>
    <row r="48" spans="1:95" ht="3.75" customHeight="1" x14ac:dyDescent="0.2">
      <c r="A48" s="57"/>
      <c r="B48" s="50"/>
      <c r="C48" s="50"/>
      <c r="D48" s="392"/>
      <c r="E48" s="392"/>
      <c r="F48" s="392"/>
      <c r="G48" s="392"/>
      <c r="H48" s="392"/>
      <c r="I48" s="392"/>
      <c r="J48" s="49"/>
      <c r="K48" s="50"/>
      <c r="L48" s="57"/>
      <c r="M48" s="59"/>
      <c r="N48" s="59"/>
      <c r="O48" s="57"/>
      <c r="P48" s="57"/>
      <c r="Q48" s="57"/>
      <c r="R48" s="57"/>
      <c r="S48" s="57"/>
      <c r="T48" s="57"/>
      <c r="U48" s="56"/>
      <c r="V48" s="57"/>
      <c r="W48" s="57"/>
      <c r="X48" s="57"/>
      <c r="Y48" s="57"/>
      <c r="Z48" s="57"/>
      <c r="AA48" s="57"/>
      <c r="AB48" s="57"/>
      <c r="AC48" s="57"/>
      <c r="AD48" s="57"/>
      <c r="AE48" s="57"/>
      <c r="AF48" s="56"/>
      <c r="AG48" s="57"/>
      <c r="AH48" s="411"/>
      <c r="AI48" s="410"/>
      <c r="AJ48" s="394"/>
      <c r="AK48" s="389" t="str">
        <f>AE114</f>
        <v xml:space="preserve"> - </v>
      </c>
      <c r="AL48" s="389"/>
      <c r="AM48" s="389"/>
      <c r="AN48" s="389"/>
      <c r="AO48" s="389"/>
      <c r="AP48" s="389"/>
      <c r="AQ48" s="15"/>
      <c r="AR48" s="17"/>
      <c r="AS48" s="57"/>
      <c r="AT48" s="57"/>
      <c r="AU48" s="57"/>
      <c r="AV48" s="57"/>
      <c r="AW48" s="57"/>
      <c r="CP48" s="63">
        <f t="shared" si="70"/>
        <v>0</v>
      </c>
      <c r="CQ48" s="63">
        <f t="shared" si="70"/>
        <v>0</v>
      </c>
    </row>
    <row r="49" spans="1:96" ht="16.5" customHeight="1" x14ac:dyDescent="0.2">
      <c r="A49" s="57"/>
      <c r="B49" s="420" t="s">
        <v>225</v>
      </c>
      <c r="C49" s="420"/>
      <c r="D49" s="421" t="str">
        <f>AE82</f>
        <v>B1</v>
      </c>
      <c r="E49" s="421"/>
      <c r="F49" s="421"/>
      <c r="G49" s="421"/>
      <c r="H49" s="421"/>
      <c r="I49" s="421"/>
      <c r="J49" s="12"/>
      <c r="K49" s="13"/>
      <c r="L49" s="379"/>
      <c r="M49" s="380"/>
      <c r="N49" s="59"/>
      <c r="O49" s="57"/>
      <c r="P49" s="57"/>
      <c r="Q49" s="57"/>
      <c r="R49" s="57"/>
      <c r="S49" s="57"/>
      <c r="T49" s="57"/>
      <c r="U49" s="56"/>
      <c r="V49" s="55" t="s">
        <v>237</v>
      </c>
      <c r="W49" s="57"/>
      <c r="X49" s="57"/>
      <c r="Y49" s="57"/>
      <c r="Z49" s="57"/>
      <c r="AA49" s="57"/>
      <c r="AB49" s="57"/>
      <c r="AC49" s="57"/>
      <c r="AD49" s="57"/>
      <c r="AE49" s="57"/>
      <c r="AF49" s="56"/>
      <c r="AG49" s="57"/>
      <c r="AH49" s="411"/>
      <c r="AI49" s="410"/>
      <c r="AJ49" s="57"/>
      <c r="AK49" s="398"/>
      <c r="AL49" s="398"/>
      <c r="AM49" s="398"/>
      <c r="AN49" s="398"/>
      <c r="AO49" s="398"/>
      <c r="AP49" s="398"/>
      <c r="AQ49" s="16"/>
      <c r="AR49" s="18"/>
      <c r="AS49" s="57"/>
      <c r="AT49" s="57"/>
      <c r="AU49" s="57"/>
      <c r="AV49" s="57"/>
      <c r="AW49" s="57"/>
      <c r="CP49" s="63">
        <f t="shared" si="70"/>
        <v>0</v>
      </c>
      <c r="CQ49" s="63">
        <f t="shared" si="70"/>
        <v>0</v>
      </c>
    </row>
    <row r="50" spans="1:96" ht="16.5" customHeight="1" x14ac:dyDescent="0.2">
      <c r="A50" s="57"/>
      <c r="B50" s="422" t="s">
        <v>226</v>
      </c>
      <c r="C50" s="422"/>
      <c r="D50" s="423" t="str">
        <f>AE83</f>
        <v>A2</v>
      </c>
      <c r="E50" s="423"/>
      <c r="F50" s="423"/>
      <c r="G50" s="423"/>
      <c r="H50" s="423"/>
      <c r="I50" s="423"/>
      <c r="J50" s="14"/>
      <c r="K50" s="11"/>
      <c r="L50" s="383"/>
      <c r="M50" s="384"/>
      <c r="N50" s="59"/>
      <c r="O50" s="424" t="str">
        <f>AE98</f>
        <v>B1 ou A2</v>
      </c>
      <c r="P50" s="425"/>
      <c r="Q50" s="425"/>
      <c r="R50" s="425"/>
      <c r="S50" s="425"/>
      <c r="T50" s="426"/>
      <c r="U50" s="21"/>
      <c r="V50" s="23"/>
      <c r="W50" s="57"/>
      <c r="X50" s="57"/>
      <c r="Y50" s="57"/>
      <c r="Z50" s="57"/>
      <c r="AA50" s="57"/>
      <c r="AB50" s="57"/>
      <c r="AC50" s="57"/>
      <c r="AD50" s="57"/>
      <c r="AE50" s="57"/>
      <c r="AF50" s="56"/>
      <c r="AG50" s="57"/>
      <c r="AH50" s="411"/>
      <c r="AI50" s="410"/>
      <c r="AJ50" s="57"/>
      <c r="AK50" s="57"/>
      <c r="AL50" s="57"/>
      <c r="AM50" s="57"/>
      <c r="AN50" s="57"/>
      <c r="AO50" s="57"/>
      <c r="AP50" s="57"/>
      <c r="AQ50" s="57"/>
      <c r="AR50" s="57"/>
      <c r="AS50" s="57"/>
      <c r="AT50" s="57"/>
      <c r="AU50" s="57"/>
      <c r="AV50" s="57"/>
      <c r="AW50" s="57"/>
      <c r="CP50" s="63" t="str">
        <f>D33</f>
        <v>A1</v>
      </c>
      <c r="CQ50" s="63">
        <f>J33</f>
        <v>0</v>
      </c>
      <c r="CR50" s="63">
        <f>K33</f>
        <v>0</v>
      </c>
    </row>
    <row r="51" spans="1:96" ht="3.75" customHeight="1" x14ac:dyDescent="0.2">
      <c r="A51" s="57"/>
      <c r="B51" s="50"/>
      <c r="C51" s="50"/>
      <c r="D51" s="386"/>
      <c r="E51" s="386"/>
      <c r="F51" s="386"/>
      <c r="G51" s="386"/>
      <c r="H51" s="386"/>
      <c r="I51" s="386"/>
      <c r="J51" s="49"/>
      <c r="K51" s="50"/>
      <c r="L51" s="54"/>
      <c r="M51" s="387"/>
      <c r="N51" s="388"/>
      <c r="O51" s="427"/>
      <c r="P51" s="428"/>
      <c r="Q51" s="428"/>
      <c r="R51" s="428"/>
      <c r="S51" s="428"/>
      <c r="T51" s="429"/>
      <c r="U51" s="22"/>
      <c r="V51" s="24"/>
      <c r="W51" s="412"/>
      <c r="X51" s="430"/>
      <c r="Y51" s="57"/>
      <c r="Z51" s="57"/>
      <c r="AA51" s="57"/>
      <c r="AB51" s="57"/>
      <c r="AC51" s="57"/>
      <c r="AD51" s="57"/>
      <c r="AE51" s="57"/>
      <c r="AF51" s="56"/>
      <c r="AG51" s="57"/>
      <c r="AH51" s="411"/>
      <c r="AI51" s="410"/>
      <c r="AJ51" s="57"/>
      <c r="AK51" s="57"/>
      <c r="AL51" s="57"/>
      <c r="AM51" s="57"/>
      <c r="AN51" s="57"/>
      <c r="AO51" s="57"/>
      <c r="AP51" s="57"/>
      <c r="AQ51" s="57"/>
      <c r="AR51" s="57"/>
      <c r="AS51" s="57"/>
      <c r="AT51" s="57"/>
      <c r="AU51" s="57"/>
      <c r="AV51" s="57"/>
      <c r="AW51" s="57"/>
      <c r="CP51" s="63" t="str">
        <f t="shared" ref="CP51:CP63" si="71">D34</f>
        <v>B2</v>
      </c>
      <c r="CQ51" s="63">
        <f t="shared" ref="CQ51:CR51" si="72">J34</f>
        <v>0</v>
      </c>
      <c r="CR51" s="63">
        <f t="shared" si="72"/>
        <v>0</v>
      </c>
    </row>
    <row r="52" spans="1:96" ht="4.5" customHeight="1" x14ac:dyDescent="0.2">
      <c r="A52" s="57"/>
      <c r="B52" s="50"/>
      <c r="C52" s="50"/>
      <c r="D52" s="392"/>
      <c r="E52" s="392"/>
      <c r="F52" s="392"/>
      <c r="G52" s="392"/>
      <c r="H52" s="392"/>
      <c r="I52" s="392"/>
      <c r="J52" s="49"/>
      <c r="K52" s="50"/>
      <c r="L52" s="54"/>
      <c r="M52" s="387"/>
      <c r="N52" s="393"/>
      <c r="O52" s="431" t="str">
        <f>AE99</f>
        <v>D1 ou C2</v>
      </c>
      <c r="P52" s="432"/>
      <c r="Q52" s="432"/>
      <c r="R52" s="432"/>
      <c r="S52" s="432"/>
      <c r="T52" s="433"/>
      <c r="U52" s="15"/>
      <c r="V52" s="25"/>
      <c r="W52" s="414"/>
      <c r="X52" s="434"/>
      <c r="Y52" s="57"/>
      <c r="Z52" s="57"/>
      <c r="AA52" s="57"/>
      <c r="AB52" s="57"/>
      <c r="AC52" s="57"/>
      <c r="AD52" s="57"/>
      <c r="AE52" s="57"/>
      <c r="AF52" s="56"/>
      <c r="AG52" s="57"/>
      <c r="AH52" s="411"/>
      <c r="AI52" s="410"/>
      <c r="AJ52" s="57"/>
      <c r="AK52" s="57"/>
      <c r="AL52" s="57"/>
      <c r="AM52" s="57"/>
      <c r="AN52" s="57"/>
      <c r="AO52" s="57"/>
      <c r="AP52" s="57"/>
      <c r="AQ52" s="57"/>
      <c r="AR52" s="57"/>
      <c r="AS52" s="57"/>
      <c r="AT52" s="57"/>
      <c r="AU52" s="57"/>
      <c r="AV52" s="57"/>
      <c r="AW52" s="57"/>
      <c r="CP52" s="63">
        <f t="shared" si="71"/>
        <v>0</v>
      </c>
      <c r="CQ52" s="63">
        <f t="shared" ref="CQ52:CR52" si="73">J35</f>
        <v>0</v>
      </c>
      <c r="CR52" s="63">
        <f t="shared" si="73"/>
        <v>0</v>
      </c>
    </row>
    <row r="53" spans="1:96" ht="16.5" customHeight="1" x14ac:dyDescent="0.2">
      <c r="A53" s="57"/>
      <c r="B53" s="435" t="s">
        <v>227</v>
      </c>
      <c r="C53" s="435"/>
      <c r="D53" s="436" t="str">
        <f>AE84</f>
        <v>D1</v>
      </c>
      <c r="E53" s="436"/>
      <c r="F53" s="436"/>
      <c r="G53" s="436"/>
      <c r="H53" s="436"/>
      <c r="I53" s="436"/>
      <c r="J53" s="12"/>
      <c r="K53" s="13"/>
      <c r="L53" s="390"/>
      <c r="M53" s="397"/>
      <c r="N53" s="59"/>
      <c r="O53" s="437"/>
      <c r="P53" s="438"/>
      <c r="Q53" s="438"/>
      <c r="R53" s="438"/>
      <c r="S53" s="438"/>
      <c r="T53" s="439"/>
      <c r="U53" s="16"/>
      <c r="V53" s="26"/>
      <c r="W53" s="57"/>
      <c r="X53" s="410"/>
      <c r="Y53" s="57"/>
      <c r="Z53" s="57"/>
      <c r="AA53" s="57"/>
      <c r="AB53" s="57"/>
      <c r="AC53" s="57"/>
      <c r="AD53" s="57"/>
      <c r="AE53" s="57"/>
      <c r="AF53" s="56"/>
      <c r="AG53" s="55" t="s">
        <v>237</v>
      </c>
      <c r="AH53" s="411"/>
      <c r="AI53" s="410"/>
      <c r="AJ53" s="57"/>
      <c r="AK53" s="57"/>
      <c r="AL53" s="57"/>
      <c r="AM53" s="57"/>
      <c r="AN53" s="57"/>
      <c r="AO53" s="57"/>
      <c r="AP53" s="57"/>
      <c r="AQ53" s="57"/>
      <c r="AR53" s="57"/>
      <c r="AS53" s="57"/>
      <c r="AT53" s="57"/>
      <c r="AU53" s="57"/>
      <c r="AV53" s="57"/>
      <c r="AW53" s="57"/>
      <c r="CP53" s="63">
        <f t="shared" si="71"/>
        <v>0</v>
      </c>
      <c r="CQ53" s="63">
        <f t="shared" ref="CQ53:CR53" si="74">J36</f>
        <v>0</v>
      </c>
      <c r="CR53" s="63">
        <f t="shared" si="74"/>
        <v>0</v>
      </c>
    </row>
    <row r="54" spans="1:96" ht="16.5" customHeight="1" x14ac:dyDescent="0.2">
      <c r="A54" s="57"/>
      <c r="B54" s="440" t="s">
        <v>228</v>
      </c>
      <c r="C54" s="440"/>
      <c r="D54" s="441" t="str">
        <f>AE85</f>
        <v>C2</v>
      </c>
      <c r="E54" s="441"/>
      <c r="F54" s="441"/>
      <c r="G54" s="441"/>
      <c r="H54" s="441"/>
      <c r="I54" s="441"/>
      <c r="J54" s="14"/>
      <c r="K54" s="11"/>
      <c r="L54" s="383"/>
      <c r="M54" s="402"/>
      <c r="N54" s="59"/>
      <c r="O54" s="57"/>
      <c r="P54" s="57"/>
      <c r="Q54" s="57"/>
      <c r="R54" s="57"/>
      <c r="S54" s="57"/>
      <c r="T54" s="57"/>
      <c r="U54" s="56"/>
      <c r="V54" s="57"/>
      <c r="W54" s="57"/>
      <c r="X54" s="410"/>
      <c r="Y54" s="57"/>
      <c r="Z54" s="385" t="str">
        <f>AE108</f>
        <v>B1 ou A2 ou D1 ou C2</v>
      </c>
      <c r="AA54" s="385"/>
      <c r="AB54" s="385"/>
      <c r="AC54" s="385"/>
      <c r="AD54" s="385"/>
      <c r="AE54" s="385"/>
      <c r="AF54" s="19"/>
      <c r="AG54" s="20"/>
      <c r="AH54" s="411"/>
      <c r="AI54" s="410"/>
      <c r="AJ54" s="57"/>
      <c r="AK54" s="57"/>
      <c r="AL54" s="57"/>
      <c r="AM54" s="57"/>
      <c r="AN54" s="57"/>
      <c r="AO54" s="57"/>
      <c r="AP54" s="57"/>
      <c r="AQ54" s="57"/>
      <c r="AR54" s="57"/>
      <c r="AS54" s="57"/>
      <c r="AT54" s="57"/>
      <c r="AU54" s="57"/>
      <c r="AV54" s="57"/>
      <c r="AW54" s="57"/>
      <c r="CP54" s="63" t="str">
        <f t="shared" si="71"/>
        <v>C1</v>
      </c>
      <c r="CQ54" s="63">
        <f t="shared" ref="CQ54:CR54" si="75">J37</f>
        <v>0</v>
      </c>
      <c r="CR54" s="63">
        <f t="shared" si="75"/>
        <v>0</v>
      </c>
    </row>
    <row r="55" spans="1:96" ht="3.75" customHeight="1" x14ac:dyDescent="0.2">
      <c r="A55" s="57"/>
      <c r="B55" s="50"/>
      <c r="C55" s="50"/>
      <c r="D55" s="386"/>
      <c r="E55" s="386"/>
      <c r="F55" s="386"/>
      <c r="G55" s="386"/>
      <c r="H55" s="386"/>
      <c r="I55" s="386"/>
      <c r="J55" s="49"/>
      <c r="K55" s="50"/>
      <c r="L55" s="57"/>
      <c r="M55" s="59"/>
      <c r="N55" s="59"/>
      <c r="O55" s="57"/>
      <c r="P55" s="57"/>
      <c r="Q55" s="57"/>
      <c r="R55" s="57"/>
      <c r="S55" s="57"/>
      <c r="T55" s="57"/>
      <c r="U55" s="56"/>
      <c r="V55" s="57"/>
      <c r="W55" s="57"/>
      <c r="X55" s="410"/>
      <c r="Y55" s="442"/>
      <c r="Z55" s="389"/>
      <c r="AA55" s="389"/>
      <c r="AB55" s="389"/>
      <c r="AC55" s="389"/>
      <c r="AD55" s="389"/>
      <c r="AE55" s="389"/>
      <c r="AF55" s="15"/>
      <c r="AG55" s="17"/>
      <c r="AH55" s="430"/>
      <c r="AI55" s="413"/>
      <c r="AJ55" s="57"/>
      <c r="AK55" s="57"/>
      <c r="AL55" s="57"/>
      <c r="AM55" s="57"/>
      <c r="AN55" s="57"/>
      <c r="AO55" s="57"/>
      <c r="AP55" s="57"/>
      <c r="AQ55" s="57"/>
      <c r="AR55" s="57"/>
      <c r="AS55" s="57"/>
      <c r="AT55" s="57"/>
      <c r="AU55" s="57"/>
      <c r="AV55" s="57"/>
      <c r="AW55" s="57"/>
      <c r="CP55" s="63" t="str">
        <f t="shared" si="71"/>
        <v>D2</v>
      </c>
      <c r="CQ55" s="63">
        <f t="shared" ref="CQ55:CR55" si="76">J38</f>
        <v>0</v>
      </c>
      <c r="CR55" s="63">
        <f t="shared" si="76"/>
        <v>0</v>
      </c>
    </row>
    <row r="56" spans="1:96" ht="3.75" customHeight="1" x14ac:dyDescent="0.2">
      <c r="A56" s="57"/>
      <c r="B56" s="50"/>
      <c r="C56" s="50"/>
      <c r="D56" s="392"/>
      <c r="E56" s="392"/>
      <c r="F56" s="392"/>
      <c r="G56" s="392"/>
      <c r="H56" s="392"/>
      <c r="I56" s="392"/>
      <c r="J56" s="49"/>
      <c r="K56" s="50"/>
      <c r="L56" s="57"/>
      <c r="M56" s="59"/>
      <c r="N56" s="59"/>
      <c r="O56" s="57"/>
      <c r="P56" s="57"/>
      <c r="Q56" s="57"/>
      <c r="R56" s="57"/>
      <c r="S56" s="57"/>
      <c r="T56" s="57"/>
      <c r="U56" s="56"/>
      <c r="V56" s="57"/>
      <c r="W56" s="57"/>
      <c r="X56" s="410"/>
      <c r="Y56" s="443"/>
      <c r="Z56" s="389" t="str">
        <f>AE109</f>
        <v>F1 ou E2 ou H1 ou G2</v>
      </c>
      <c r="AA56" s="389"/>
      <c r="AB56" s="389"/>
      <c r="AC56" s="389"/>
      <c r="AD56" s="389"/>
      <c r="AE56" s="389"/>
      <c r="AF56" s="15"/>
      <c r="AG56" s="17"/>
      <c r="AH56" s="57"/>
      <c r="AI56" s="57"/>
      <c r="AJ56" s="57"/>
      <c r="AK56" s="57"/>
      <c r="AL56" s="57"/>
      <c r="AM56" s="57"/>
      <c r="AN56" s="57"/>
      <c r="AO56" s="57"/>
      <c r="AP56" s="57"/>
      <c r="AQ56" s="57"/>
      <c r="AR56" s="57"/>
      <c r="AS56" s="57"/>
      <c r="AT56" s="57"/>
      <c r="AU56" s="57"/>
      <c r="AV56" s="57"/>
      <c r="AW56" s="57"/>
      <c r="CP56" s="63">
        <f t="shared" si="71"/>
        <v>0</v>
      </c>
      <c r="CQ56" s="63">
        <f t="shared" ref="CQ56:CR56" si="77">J39</f>
        <v>0</v>
      </c>
      <c r="CR56" s="63">
        <f t="shared" si="77"/>
        <v>0</v>
      </c>
    </row>
    <row r="57" spans="1:96" ht="16.5" customHeight="1" x14ac:dyDescent="0.2">
      <c r="A57" s="57"/>
      <c r="B57" s="444" t="s">
        <v>233</v>
      </c>
      <c r="C57" s="444"/>
      <c r="D57" s="445" t="str">
        <f>AE90</f>
        <v>F1</v>
      </c>
      <c r="E57" s="445"/>
      <c r="F57" s="445"/>
      <c r="G57" s="445"/>
      <c r="H57" s="445"/>
      <c r="I57" s="445"/>
      <c r="J57" s="12"/>
      <c r="K57" s="13"/>
      <c r="L57" s="379"/>
      <c r="M57" s="380"/>
      <c r="N57" s="59"/>
      <c r="O57" s="57"/>
      <c r="P57" s="57"/>
      <c r="Q57" s="57"/>
      <c r="R57" s="57"/>
      <c r="S57" s="57"/>
      <c r="T57" s="57"/>
      <c r="U57" s="56"/>
      <c r="V57" s="55" t="s">
        <v>237</v>
      </c>
      <c r="W57" s="57"/>
      <c r="X57" s="410"/>
      <c r="Y57" s="57"/>
      <c r="Z57" s="398"/>
      <c r="AA57" s="398"/>
      <c r="AB57" s="398"/>
      <c r="AC57" s="398"/>
      <c r="AD57" s="398"/>
      <c r="AE57" s="398"/>
      <c r="AF57" s="16"/>
      <c r="AG57" s="18"/>
      <c r="AH57" s="57"/>
      <c r="AI57" s="57"/>
      <c r="AJ57" s="57"/>
      <c r="AK57" s="57"/>
      <c r="AL57" s="446" t="s">
        <v>238</v>
      </c>
      <c r="AM57" s="446"/>
      <c r="AN57" s="446"/>
      <c r="AO57" s="446"/>
      <c r="AP57" s="446"/>
      <c r="AQ57" s="446"/>
      <c r="AR57" s="55" t="s">
        <v>237</v>
      </c>
      <c r="AS57" s="57"/>
      <c r="AT57" s="57"/>
      <c r="AU57" s="57"/>
      <c r="AV57" s="57"/>
      <c r="AW57" s="57"/>
      <c r="CP57" s="63">
        <f t="shared" si="71"/>
        <v>0</v>
      </c>
      <c r="CQ57" s="63">
        <f t="shared" ref="CQ57:CR57" si="78">J40</f>
        <v>0</v>
      </c>
      <c r="CR57" s="63">
        <f t="shared" si="78"/>
        <v>0</v>
      </c>
    </row>
    <row r="58" spans="1:96" ht="16.5" customHeight="1" x14ac:dyDescent="0.2">
      <c r="A58" s="57"/>
      <c r="B58" s="447" t="s">
        <v>234</v>
      </c>
      <c r="C58" s="447"/>
      <c r="D58" s="448" t="str">
        <f>AE91</f>
        <v>E2</v>
      </c>
      <c r="E58" s="448"/>
      <c r="F58" s="448"/>
      <c r="G58" s="448"/>
      <c r="H58" s="448"/>
      <c r="I58" s="448"/>
      <c r="J58" s="14"/>
      <c r="K58" s="11"/>
      <c r="L58" s="383"/>
      <c r="M58" s="384"/>
      <c r="N58" s="59"/>
      <c r="O58" s="385" t="str">
        <f>AE102</f>
        <v>F1 ou E2</v>
      </c>
      <c r="P58" s="385"/>
      <c r="Q58" s="385"/>
      <c r="R58" s="385"/>
      <c r="S58" s="385"/>
      <c r="T58" s="385"/>
      <c r="U58" s="21"/>
      <c r="V58" s="20"/>
      <c r="W58" s="57"/>
      <c r="X58" s="410"/>
      <c r="Y58" s="57"/>
      <c r="Z58" s="57"/>
      <c r="AA58" s="57"/>
      <c r="AB58" s="57"/>
      <c r="AC58" s="57"/>
      <c r="AD58" s="57"/>
      <c r="AE58" s="57"/>
      <c r="AF58" s="57"/>
      <c r="AG58" s="57"/>
      <c r="AH58" s="57"/>
      <c r="AI58" s="57"/>
      <c r="AJ58" s="57"/>
      <c r="AK58" s="385" t="str">
        <f>AO113</f>
        <v xml:space="preserve"> - </v>
      </c>
      <c r="AL58" s="385"/>
      <c r="AM58" s="385"/>
      <c r="AN58" s="385"/>
      <c r="AO58" s="385"/>
      <c r="AP58" s="385"/>
      <c r="AQ58" s="19"/>
      <c r="AR58" s="20"/>
      <c r="AS58" s="57"/>
      <c r="AT58" s="57"/>
      <c r="AU58" s="57"/>
      <c r="AV58" s="57"/>
      <c r="AW58" s="57"/>
      <c r="CP58" s="63" t="str">
        <f t="shared" si="71"/>
        <v>E1</v>
      </c>
      <c r="CQ58" s="63">
        <f t="shared" ref="CQ58:CR58" si="79">J41</f>
        <v>0</v>
      </c>
      <c r="CR58" s="63">
        <f t="shared" si="79"/>
        <v>0</v>
      </c>
    </row>
    <row r="59" spans="1:96" ht="3.75" customHeight="1" x14ac:dyDescent="0.2">
      <c r="A59" s="57"/>
      <c r="B59" s="50"/>
      <c r="C59" s="50"/>
      <c r="D59" s="386"/>
      <c r="E59" s="386"/>
      <c r="F59" s="386"/>
      <c r="G59" s="386"/>
      <c r="H59" s="386"/>
      <c r="I59" s="386"/>
      <c r="J59" s="49"/>
      <c r="K59" s="50"/>
      <c r="L59" s="54"/>
      <c r="M59" s="387"/>
      <c r="N59" s="388"/>
      <c r="O59" s="389"/>
      <c r="P59" s="389"/>
      <c r="Q59" s="389"/>
      <c r="R59" s="389"/>
      <c r="S59" s="389"/>
      <c r="T59" s="389"/>
      <c r="U59" s="22"/>
      <c r="V59" s="17"/>
      <c r="W59" s="412"/>
      <c r="X59" s="413"/>
      <c r="Y59" s="57"/>
      <c r="Z59" s="57"/>
      <c r="AA59" s="57"/>
      <c r="AB59" s="57"/>
      <c r="AC59" s="57"/>
      <c r="AD59" s="57"/>
      <c r="AE59" s="57"/>
      <c r="AF59" s="57"/>
      <c r="AG59" s="57"/>
      <c r="AH59" s="57"/>
      <c r="AI59" s="57"/>
      <c r="AJ59" s="57"/>
      <c r="AK59" s="389"/>
      <c r="AL59" s="389"/>
      <c r="AM59" s="389"/>
      <c r="AN59" s="389"/>
      <c r="AO59" s="389"/>
      <c r="AP59" s="389"/>
      <c r="AQ59" s="15"/>
      <c r="AR59" s="17"/>
      <c r="AS59" s="57"/>
      <c r="AT59" s="57"/>
      <c r="AU59" s="57"/>
      <c r="AV59" s="57"/>
      <c r="AW59" s="57"/>
      <c r="CP59" s="63" t="str">
        <f t="shared" si="71"/>
        <v>F2</v>
      </c>
      <c r="CQ59" s="63">
        <f t="shared" ref="CQ59:CR59" si="80">J42</f>
        <v>0</v>
      </c>
      <c r="CR59" s="63">
        <f t="shared" si="80"/>
        <v>0</v>
      </c>
    </row>
    <row r="60" spans="1:96" ht="3.75" customHeight="1" x14ac:dyDescent="0.2">
      <c r="A60" s="57"/>
      <c r="B60" s="50"/>
      <c r="C60" s="50"/>
      <c r="D60" s="392"/>
      <c r="E60" s="392"/>
      <c r="F60" s="392"/>
      <c r="G60" s="392"/>
      <c r="H60" s="392"/>
      <c r="I60" s="392"/>
      <c r="J60" s="49"/>
      <c r="K60" s="50"/>
      <c r="L60" s="54"/>
      <c r="M60" s="387"/>
      <c r="N60" s="393"/>
      <c r="O60" s="389" t="str">
        <f>AE103</f>
        <v>H1 ou G2</v>
      </c>
      <c r="P60" s="389"/>
      <c r="Q60" s="389"/>
      <c r="R60" s="389"/>
      <c r="S60" s="389"/>
      <c r="T60" s="389"/>
      <c r="U60" s="15"/>
      <c r="V60" s="17"/>
      <c r="W60" s="414"/>
      <c r="X60" s="415"/>
      <c r="Y60" s="57"/>
      <c r="Z60" s="57"/>
      <c r="AA60" s="57"/>
      <c r="AB60" s="57"/>
      <c r="AC60" s="57"/>
      <c r="AD60" s="57"/>
      <c r="AE60" s="57"/>
      <c r="AF60" s="57"/>
      <c r="AG60" s="57"/>
      <c r="AH60" s="57"/>
      <c r="AI60" s="57"/>
      <c r="AJ60" s="57"/>
      <c r="AK60" s="389" t="str">
        <f>AO114</f>
        <v xml:space="preserve"> - </v>
      </c>
      <c r="AL60" s="389"/>
      <c r="AM60" s="389"/>
      <c r="AN60" s="389"/>
      <c r="AO60" s="389"/>
      <c r="AP60" s="389"/>
      <c r="AQ60" s="15"/>
      <c r="AR60" s="17"/>
      <c r="AS60" s="57"/>
      <c r="AT60" s="57"/>
      <c r="AU60" s="57"/>
      <c r="AV60" s="57"/>
      <c r="AW60" s="57"/>
      <c r="CP60" s="63">
        <f t="shared" si="71"/>
        <v>0</v>
      </c>
      <c r="CQ60" s="63">
        <f t="shared" ref="CQ60:CR60" si="81">J43</f>
        <v>0</v>
      </c>
      <c r="CR60" s="63">
        <f t="shared" si="81"/>
        <v>0</v>
      </c>
    </row>
    <row r="61" spans="1:96" ht="16.5" customHeight="1" x14ac:dyDescent="0.2">
      <c r="A61" s="57"/>
      <c r="B61" s="449" t="s">
        <v>235</v>
      </c>
      <c r="C61" s="449"/>
      <c r="D61" s="450" t="str">
        <f>AE92</f>
        <v>H1</v>
      </c>
      <c r="E61" s="450"/>
      <c r="F61" s="450"/>
      <c r="G61" s="450"/>
      <c r="H61" s="450"/>
      <c r="I61" s="450"/>
      <c r="J61" s="12"/>
      <c r="K61" s="13"/>
      <c r="L61" s="390"/>
      <c r="M61" s="397"/>
      <c r="N61" s="59"/>
      <c r="O61" s="398"/>
      <c r="P61" s="398"/>
      <c r="Q61" s="398"/>
      <c r="R61" s="398"/>
      <c r="S61" s="398"/>
      <c r="T61" s="398"/>
      <c r="U61" s="16"/>
      <c r="V61" s="18"/>
      <c r="W61" s="57"/>
      <c r="X61" s="57"/>
      <c r="Y61" s="57"/>
      <c r="Z61" s="57"/>
      <c r="AA61" s="57"/>
      <c r="AB61" s="57"/>
      <c r="AC61" s="57"/>
      <c r="AD61" s="57"/>
      <c r="AE61" s="57"/>
      <c r="AF61" s="57"/>
      <c r="AG61" s="57"/>
      <c r="AH61" s="57"/>
      <c r="AI61" s="57"/>
      <c r="AJ61" s="57"/>
      <c r="AK61" s="398"/>
      <c r="AL61" s="398"/>
      <c r="AM61" s="398"/>
      <c r="AN61" s="398"/>
      <c r="AO61" s="398"/>
      <c r="AP61" s="398"/>
      <c r="AQ61" s="16"/>
      <c r="AR61" s="18"/>
      <c r="AS61" s="57"/>
      <c r="AT61" s="57"/>
      <c r="AU61" s="57"/>
      <c r="AV61" s="57"/>
      <c r="AW61" s="57"/>
      <c r="CP61" s="63">
        <f t="shared" si="71"/>
        <v>0</v>
      </c>
      <c r="CQ61" s="63">
        <f t="shared" ref="CQ61:CR61" si="82">J44</f>
        <v>0</v>
      </c>
      <c r="CR61" s="63">
        <f t="shared" si="82"/>
        <v>0</v>
      </c>
    </row>
    <row r="62" spans="1:96" ht="16.5" customHeight="1" x14ac:dyDescent="0.2">
      <c r="A62" s="57"/>
      <c r="B62" s="52" t="s">
        <v>236</v>
      </c>
      <c r="C62" s="52"/>
      <c r="D62" s="451" t="str">
        <f>AE93</f>
        <v>G2</v>
      </c>
      <c r="E62" s="451"/>
      <c r="F62" s="451"/>
      <c r="G62" s="451"/>
      <c r="H62" s="451"/>
      <c r="I62" s="451"/>
      <c r="J62" s="14"/>
      <c r="K62" s="11"/>
      <c r="L62" s="383"/>
      <c r="M62" s="402"/>
      <c r="N62" s="59"/>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CP62" s="63" t="str">
        <f t="shared" si="71"/>
        <v>G1</v>
      </c>
      <c r="CQ62" s="63">
        <f t="shared" ref="CQ62:CR62" si="83">J45</f>
        <v>0</v>
      </c>
      <c r="CR62" s="63">
        <f t="shared" si="83"/>
        <v>0</v>
      </c>
    </row>
    <row r="63" spans="1:96" ht="16.5" customHeight="1" x14ac:dyDescent="0.2">
      <c r="A63" s="57"/>
      <c r="B63" s="452"/>
      <c r="C63" s="452"/>
      <c r="D63" s="411"/>
      <c r="E63" s="411"/>
      <c r="F63" s="411"/>
      <c r="G63" s="135"/>
      <c r="H63" s="135"/>
      <c r="I63" s="453"/>
      <c r="J63" s="453"/>
      <c r="K63" s="453"/>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CP63" s="63" t="str">
        <f t="shared" si="71"/>
        <v>H2</v>
      </c>
      <c r="CQ63" s="63">
        <f t="shared" ref="CQ63:CR63" si="84">J46</f>
        <v>0</v>
      </c>
      <c r="CR63" s="63">
        <f t="shared" si="84"/>
        <v>0</v>
      </c>
    </row>
    <row r="64" spans="1:96" ht="16.5" customHeight="1" x14ac:dyDescent="0.2">
      <c r="A64" s="57"/>
      <c r="B64" s="452"/>
      <c r="C64" s="452"/>
      <c r="D64" s="411"/>
      <c r="E64" s="411"/>
      <c r="F64" s="411"/>
      <c r="G64" s="135"/>
      <c r="H64" s="135"/>
      <c r="I64" s="453"/>
      <c r="J64" s="453"/>
      <c r="K64" s="453"/>
      <c r="L64" s="57"/>
      <c r="M64" s="57"/>
      <c r="N64" s="57"/>
      <c r="O64" s="57"/>
      <c r="P64" s="57"/>
      <c r="Q64" s="57"/>
      <c r="R64" s="57"/>
      <c r="S64" s="57"/>
      <c r="T64" s="57"/>
      <c r="U64" s="57"/>
      <c r="V64" s="57"/>
      <c r="W64" s="57"/>
      <c r="X64" s="57"/>
      <c r="Y64" s="57"/>
      <c r="Z64" s="57"/>
      <c r="AA64" s="57"/>
      <c r="AB64" s="57"/>
      <c r="AC64" s="57"/>
      <c r="AD64" s="57"/>
      <c r="AE64" s="57"/>
      <c r="AF64" s="57"/>
      <c r="AG64" s="57"/>
      <c r="AH64" s="57"/>
      <c r="AI64" s="454" t="s">
        <v>245</v>
      </c>
      <c r="AJ64" s="454"/>
      <c r="AK64" s="454"/>
      <c r="AL64" s="454"/>
      <c r="AM64" s="454"/>
      <c r="AN64" s="454"/>
      <c r="AO64" s="454"/>
      <c r="AP64" s="454"/>
      <c r="AQ64" s="454"/>
      <c r="AR64" s="454"/>
      <c r="AS64" s="57"/>
      <c r="AT64" s="57"/>
      <c r="AU64" s="57"/>
      <c r="AV64" s="57"/>
      <c r="AW64" s="57"/>
      <c r="CP64" s="63">
        <f>D47</f>
        <v>0</v>
      </c>
      <c r="CQ64" s="63">
        <f>J47</f>
        <v>0</v>
      </c>
      <c r="CR64" s="63">
        <f>K47</f>
        <v>0</v>
      </c>
    </row>
    <row r="65" spans="1:116" ht="16.5" customHeight="1" x14ac:dyDescent="0.2">
      <c r="A65" s="57"/>
      <c r="B65" s="452"/>
      <c r="C65" s="452"/>
      <c r="D65" s="411"/>
      <c r="E65" s="455" t="s">
        <v>239</v>
      </c>
      <c r="F65" s="455"/>
      <c r="G65" s="455" t="str">
        <f>AE116</f>
        <v>-</v>
      </c>
      <c r="H65" s="455"/>
      <c r="I65" s="455"/>
      <c r="J65" s="455"/>
      <c r="K65" s="455"/>
      <c r="L65" s="455"/>
      <c r="M65" s="455"/>
      <c r="N65" s="456" t="s">
        <v>240</v>
      </c>
      <c r="O65" s="456"/>
      <c r="P65" s="457" t="str">
        <f>AO116</f>
        <v>-</v>
      </c>
      <c r="Q65" s="458"/>
      <c r="R65" s="458"/>
      <c r="S65" s="458"/>
      <c r="T65" s="458"/>
      <c r="U65" s="458"/>
      <c r="V65" s="458"/>
      <c r="W65" s="458"/>
      <c r="X65" s="459" t="s">
        <v>241</v>
      </c>
      <c r="Y65" s="459"/>
      <c r="Z65" s="460" t="str">
        <f>AO118</f>
        <v>-</v>
      </c>
      <c r="AA65" s="461"/>
      <c r="AB65" s="461"/>
      <c r="AC65" s="461"/>
      <c r="AD65" s="461"/>
      <c r="AE65" s="461"/>
      <c r="AF65" s="462"/>
      <c r="AG65" s="57"/>
      <c r="AH65" s="57"/>
      <c r="AI65" s="43" t="s">
        <v>244</v>
      </c>
      <c r="AJ65" s="44"/>
      <c r="AK65" s="44"/>
      <c r="AL65" s="44"/>
      <c r="AM65" s="44"/>
      <c r="AN65" s="44"/>
      <c r="AO65" s="44"/>
      <c r="AP65" s="44"/>
      <c r="AQ65" s="44"/>
      <c r="AR65" s="45"/>
      <c r="AS65" s="57"/>
      <c r="AT65" s="57"/>
      <c r="AU65" s="57"/>
      <c r="AV65" s="57"/>
      <c r="AW65" s="57"/>
      <c r="CP65" s="63">
        <f t="shared" ref="CP65:CP79" si="85">D48</f>
        <v>0</v>
      </c>
      <c r="CQ65" s="63">
        <f t="shared" ref="CQ65:CQ70" si="86">J48</f>
        <v>0</v>
      </c>
      <c r="CR65" s="63">
        <f t="shared" ref="CR65:CR70" si="87">K48</f>
        <v>0</v>
      </c>
    </row>
    <row r="66" spans="1:116" ht="16.5" customHeight="1" x14ac:dyDescent="0.2">
      <c r="A66" s="57"/>
      <c r="B66" s="452"/>
      <c r="C66" s="452"/>
      <c r="D66" s="411"/>
      <c r="E66" s="455"/>
      <c r="F66" s="455"/>
      <c r="G66" s="455"/>
      <c r="H66" s="455"/>
      <c r="I66" s="455"/>
      <c r="J66" s="455"/>
      <c r="K66" s="455"/>
      <c r="L66" s="455"/>
      <c r="M66" s="455"/>
      <c r="N66" s="456"/>
      <c r="O66" s="456"/>
      <c r="P66" s="463"/>
      <c r="Q66" s="464"/>
      <c r="R66" s="464"/>
      <c r="S66" s="464"/>
      <c r="T66" s="464"/>
      <c r="U66" s="464"/>
      <c r="V66" s="464"/>
      <c r="W66" s="464"/>
      <c r="X66" s="459"/>
      <c r="Y66" s="459"/>
      <c r="Z66" s="465"/>
      <c r="AA66" s="466"/>
      <c r="AB66" s="466"/>
      <c r="AC66" s="466"/>
      <c r="AD66" s="466"/>
      <c r="AE66" s="466"/>
      <c r="AF66" s="467"/>
      <c r="AG66" s="57"/>
      <c r="AH66" s="57"/>
      <c r="AI66" s="46"/>
      <c r="AJ66" s="47"/>
      <c r="AK66" s="47"/>
      <c r="AL66" s="47"/>
      <c r="AM66" s="47"/>
      <c r="AN66" s="47"/>
      <c r="AO66" s="47"/>
      <c r="AP66" s="47"/>
      <c r="AQ66" s="47"/>
      <c r="AR66" s="48"/>
      <c r="AS66" s="57"/>
      <c r="AT66" s="57"/>
      <c r="AU66" s="57"/>
      <c r="AV66" s="57"/>
      <c r="AW66" s="57"/>
      <c r="CP66" s="63" t="str">
        <f t="shared" si="85"/>
        <v>B1</v>
      </c>
      <c r="CQ66" s="63">
        <f t="shared" si="86"/>
        <v>0</v>
      </c>
      <c r="CR66" s="63">
        <f t="shared" si="87"/>
        <v>0</v>
      </c>
    </row>
    <row r="67" spans="1:116" ht="16.5" customHeight="1" x14ac:dyDescent="0.2">
      <c r="A67" s="57"/>
      <c r="B67" s="452"/>
      <c r="C67" s="452"/>
      <c r="D67" s="411"/>
      <c r="E67" s="411"/>
      <c r="F67" s="411"/>
      <c r="G67" s="135"/>
      <c r="H67" s="135"/>
      <c r="I67" s="453"/>
      <c r="J67" s="453"/>
      <c r="K67" s="453"/>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CP67" s="63" t="str">
        <f t="shared" si="85"/>
        <v>A2</v>
      </c>
      <c r="CQ67" s="63">
        <f t="shared" si="86"/>
        <v>0</v>
      </c>
      <c r="CR67" s="63">
        <f t="shared" si="87"/>
        <v>0</v>
      </c>
    </row>
    <row r="68" spans="1:116" ht="16.5" customHeight="1" x14ac:dyDescent="0.2">
      <c r="A68" s="57"/>
      <c r="B68" s="452"/>
      <c r="C68" s="452"/>
      <c r="D68" s="411"/>
      <c r="E68" s="411"/>
      <c r="F68" s="411"/>
      <c r="G68" s="135"/>
      <c r="H68" s="135"/>
      <c r="I68" s="453"/>
      <c r="J68" s="453"/>
      <c r="K68" s="453"/>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CP68" s="63">
        <f t="shared" si="85"/>
        <v>0</v>
      </c>
      <c r="CQ68" s="63">
        <f t="shared" si="86"/>
        <v>0</v>
      </c>
      <c r="CR68" s="63">
        <f t="shared" si="87"/>
        <v>0</v>
      </c>
    </row>
    <row r="69" spans="1:116" x14ac:dyDescent="0.2">
      <c r="A69" s="57"/>
      <c r="B69" s="411"/>
      <c r="C69" s="468"/>
      <c r="D69" s="411"/>
      <c r="E69" s="411"/>
      <c r="F69" s="411"/>
      <c r="G69" s="135"/>
      <c r="H69" s="135"/>
      <c r="I69" s="453"/>
      <c r="J69" s="453"/>
      <c r="K69" s="453"/>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CP69" s="63">
        <f t="shared" si="85"/>
        <v>0</v>
      </c>
      <c r="CQ69" s="63">
        <f t="shared" si="86"/>
        <v>0</v>
      </c>
      <c r="CR69" s="63">
        <f t="shared" si="87"/>
        <v>0</v>
      </c>
    </row>
    <row r="70" spans="1:116" hidden="1" x14ac:dyDescent="0.2">
      <c r="A70" s="57"/>
      <c r="B70" s="411"/>
      <c r="C70" s="468"/>
      <c r="D70" s="411"/>
      <c r="E70" s="411"/>
      <c r="F70" s="411"/>
      <c r="G70" s="135"/>
      <c r="H70" s="135"/>
      <c r="I70" s="453"/>
      <c r="J70" s="453"/>
      <c r="K70" s="453"/>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CP70" s="63" t="str">
        <f t="shared" si="85"/>
        <v>D1</v>
      </c>
      <c r="CQ70" s="63">
        <f t="shared" si="86"/>
        <v>0</v>
      </c>
      <c r="CR70" s="63">
        <f t="shared" si="87"/>
        <v>0</v>
      </c>
    </row>
    <row r="71" spans="1:116" hidden="1" x14ac:dyDescent="0.2">
      <c r="A71" s="469"/>
      <c r="B71" s="470"/>
      <c r="C71" s="471"/>
      <c r="D71" s="470"/>
      <c r="E71" s="470"/>
      <c r="F71" s="470"/>
      <c r="G71" s="472"/>
      <c r="H71" s="472"/>
      <c r="I71" s="473"/>
      <c r="J71" s="473"/>
      <c r="K71" s="473"/>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69"/>
      <c r="AK71" s="469"/>
      <c r="AL71" s="469"/>
      <c r="AM71" s="469"/>
      <c r="AN71" s="469"/>
      <c r="AO71" s="469"/>
      <c r="AP71" s="469"/>
      <c r="AQ71" s="469"/>
      <c r="AR71" s="469"/>
      <c r="AS71" s="469"/>
      <c r="AT71" s="469"/>
      <c r="AU71" s="57"/>
      <c r="AV71" s="57"/>
      <c r="AW71" s="57"/>
      <c r="AX71" s="469"/>
      <c r="CN71" s="469"/>
      <c r="CO71" s="469"/>
      <c r="CP71" s="63" t="str">
        <f t="shared" si="85"/>
        <v>C2</v>
      </c>
      <c r="CQ71" s="63">
        <f t="shared" ref="CQ71:CQ79" si="88">J54</f>
        <v>0</v>
      </c>
      <c r="CR71" s="63">
        <f t="shared" ref="CR71:CR79" si="89">K54</f>
        <v>0</v>
      </c>
      <c r="CS71" s="469"/>
      <c r="CT71" s="469"/>
      <c r="CU71" s="469"/>
      <c r="CV71" s="469"/>
      <c r="CW71" s="469"/>
      <c r="CX71" s="469"/>
      <c r="CY71" s="469"/>
      <c r="CZ71" s="469"/>
      <c r="DA71" s="469"/>
      <c r="DB71" s="469"/>
      <c r="DC71" s="469"/>
      <c r="DD71" s="469"/>
      <c r="DE71" s="469"/>
      <c r="DF71" s="469"/>
      <c r="DG71" s="469"/>
      <c r="DH71" s="469"/>
      <c r="DI71" s="469"/>
      <c r="DJ71" s="469"/>
      <c r="DK71" s="469"/>
      <c r="DL71" s="469"/>
    </row>
    <row r="72" spans="1:116" ht="15.75" hidden="1" x14ac:dyDescent="0.2">
      <c r="A72" s="469"/>
      <c r="O72" s="477"/>
      <c r="P72" s="477"/>
      <c r="Q72" s="477"/>
      <c r="R72" s="478"/>
      <c r="S72" s="478"/>
      <c r="T72" s="478"/>
      <c r="U72" s="478"/>
      <c r="V72" s="478"/>
      <c r="W72" s="478"/>
      <c r="X72" s="478"/>
      <c r="Y72" s="478"/>
      <c r="Z72" s="478"/>
      <c r="AA72" s="478"/>
      <c r="AB72" s="478"/>
      <c r="AC72" s="478"/>
      <c r="AD72" s="478"/>
      <c r="AE72" s="478"/>
      <c r="AF72" s="478"/>
      <c r="AG72" s="478"/>
      <c r="AH72" s="478"/>
      <c r="AI72" s="478"/>
      <c r="AJ72" s="469"/>
      <c r="AK72" s="469"/>
      <c r="AL72" s="469"/>
      <c r="AM72" s="469"/>
      <c r="AN72" s="469"/>
      <c r="AO72" s="469"/>
      <c r="AP72" s="469"/>
      <c r="AQ72" s="469"/>
      <c r="AR72" s="469"/>
      <c r="AS72" s="469"/>
      <c r="AT72" s="469"/>
      <c r="AU72" s="469"/>
      <c r="AV72" s="469"/>
      <c r="AW72" s="469"/>
      <c r="AX72" s="469"/>
      <c r="CN72" s="469"/>
      <c r="CO72" s="469"/>
      <c r="CP72" s="63">
        <f t="shared" si="85"/>
        <v>0</v>
      </c>
      <c r="CQ72" s="63">
        <f t="shared" si="88"/>
        <v>0</v>
      </c>
      <c r="CR72" s="63">
        <f t="shared" si="89"/>
        <v>0</v>
      </c>
      <c r="CS72" s="469"/>
      <c r="CT72" s="469"/>
      <c r="CU72" s="469"/>
      <c r="CV72" s="469"/>
      <c r="CW72" s="469"/>
      <c r="CX72" s="469"/>
      <c r="CY72" s="469"/>
      <c r="CZ72" s="469"/>
      <c r="DA72" s="469"/>
      <c r="DB72" s="469"/>
      <c r="DC72" s="469"/>
      <c r="DD72" s="469"/>
      <c r="DE72" s="469"/>
      <c r="DF72" s="469"/>
      <c r="DG72" s="469"/>
      <c r="DH72" s="469"/>
      <c r="DI72" s="469"/>
      <c r="DJ72" s="469"/>
      <c r="DK72" s="469"/>
      <c r="DL72" s="469"/>
    </row>
    <row r="73" spans="1:116" ht="15.75" hidden="1" x14ac:dyDescent="0.25">
      <c r="A73" s="469"/>
      <c r="B73" s="479"/>
      <c r="I73" s="480" t="s">
        <v>88</v>
      </c>
      <c r="J73" s="480"/>
      <c r="K73" s="480"/>
      <c r="L73" s="480"/>
      <c r="M73" s="480"/>
      <c r="N73" s="480"/>
      <c r="O73" s="480"/>
      <c r="P73" s="480"/>
      <c r="Q73" s="480"/>
      <c r="R73" s="480"/>
      <c r="S73" s="480"/>
      <c r="T73" s="480"/>
      <c r="U73" s="480"/>
      <c r="V73" s="480"/>
      <c r="W73" s="480"/>
      <c r="X73" s="480"/>
      <c r="Y73" s="480"/>
      <c r="Z73" s="480"/>
      <c r="AA73" s="480"/>
      <c r="AB73" s="480"/>
      <c r="AC73" s="480"/>
      <c r="AD73" s="480"/>
      <c r="AE73" s="480"/>
      <c r="AF73" s="480"/>
      <c r="AG73" s="480"/>
      <c r="AH73" s="480"/>
      <c r="AI73" s="480"/>
      <c r="AJ73" s="469"/>
      <c r="AK73" s="469" t="s">
        <v>86</v>
      </c>
      <c r="AL73" s="469"/>
      <c r="AM73" s="469"/>
      <c r="AN73" s="469"/>
      <c r="AO73" s="469"/>
      <c r="AP73" s="469"/>
      <c r="AQ73" s="469"/>
      <c r="AR73" s="469"/>
      <c r="AS73" s="469"/>
      <c r="AT73" s="469"/>
      <c r="AU73" s="469"/>
      <c r="AV73" s="481"/>
      <c r="AW73" s="481"/>
      <c r="AX73" s="481"/>
      <c r="AY73" s="482"/>
      <c r="AZ73" s="482"/>
      <c r="BA73" s="482"/>
      <c r="BB73" s="482"/>
      <c r="BC73" s="482"/>
      <c r="BD73" s="482"/>
      <c r="BS73" s="483"/>
      <c r="BT73" s="484"/>
      <c r="BU73" s="136"/>
      <c r="BV73" s="136"/>
      <c r="BW73" s="136"/>
      <c r="CN73" s="469"/>
      <c r="CO73" s="469"/>
      <c r="CP73" s="63">
        <f t="shared" si="85"/>
        <v>0</v>
      </c>
      <c r="CQ73" s="63">
        <f t="shared" si="88"/>
        <v>0</v>
      </c>
      <c r="CR73" s="63">
        <f t="shared" si="89"/>
        <v>0</v>
      </c>
      <c r="CS73" s="469"/>
      <c r="CT73" s="469"/>
      <c r="CU73" s="469"/>
      <c r="CV73" s="469"/>
      <c r="CW73" s="469"/>
      <c r="CX73" s="469"/>
      <c r="CY73" s="469"/>
      <c r="CZ73" s="469"/>
      <c r="DA73" s="469"/>
      <c r="DB73" s="469"/>
      <c r="DC73" s="469"/>
      <c r="DD73" s="469"/>
      <c r="DE73" s="469"/>
      <c r="DF73" s="469"/>
      <c r="DG73" s="469"/>
      <c r="DH73" s="469"/>
      <c r="DI73" s="469"/>
      <c r="DJ73" s="469"/>
      <c r="DK73" s="469"/>
      <c r="DL73" s="469"/>
    </row>
    <row r="74" spans="1:116" hidden="1" x14ac:dyDescent="0.2">
      <c r="A74" s="469"/>
      <c r="I74" s="480"/>
      <c r="J74" s="480"/>
      <c r="K74" s="480"/>
      <c r="L74" s="480"/>
      <c r="M74" s="480"/>
      <c r="N74" s="480"/>
      <c r="O74" s="480"/>
      <c r="P74" s="480"/>
      <c r="Q74" s="480"/>
      <c r="R74" s="480"/>
      <c r="S74" s="480"/>
      <c r="T74" s="480"/>
      <c r="U74" s="480"/>
      <c r="V74" s="480"/>
      <c r="W74" s="480"/>
      <c r="X74" s="480"/>
      <c r="Y74" s="480"/>
      <c r="Z74" s="480"/>
      <c r="AA74" s="480"/>
      <c r="AB74" s="480"/>
      <c r="AC74" s="480"/>
      <c r="AD74" s="480"/>
      <c r="AE74" s="480"/>
      <c r="AF74" s="480"/>
      <c r="AG74" s="480"/>
      <c r="AH74" s="480"/>
      <c r="AI74" s="480"/>
      <c r="AJ74" s="469"/>
      <c r="AK74" s="469" t="s">
        <v>87</v>
      </c>
      <c r="AL74" s="469"/>
      <c r="AM74" s="469"/>
      <c r="AN74" s="469"/>
      <c r="AO74" s="469"/>
      <c r="AP74" s="469"/>
      <c r="AQ74" s="469"/>
      <c r="AR74" s="469"/>
      <c r="AS74" s="469"/>
      <c r="AT74" s="469"/>
      <c r="AU74" s="469"/>
      <c r="AV74" s="485"/>
      <c r="AW74" s="485"/>
      <c r="AX74" s="485"/>
      <c r="AY74" s="486"/>
      <c r="AZ74" s="486"/>
      <c r="BA74" s="486"/>
      <c r="BB74" s="486"/>
      <c r="BC74" s="486"/>
      <c r="BD74" s="486"/>
      <c r="BS74" s="483"/>
      <c r="BT74" s="484"/>
      <c r="BU74" s="136"/>
      <c r="BV74" s="136"/>
      <c r="BW74" s="136"/>
      <c r="CN74" s="469"/>
      <c r="CO74" s="469"/>
      <c r="CP74" s="63" t="str">
        <f t="shared" si="85"/>
        <v>F1</v>
      </c>
      <c r="CQ74" s="63">
        <f t="shared" si="88"/>
        <v>0</v>
      </c>
      <c r="CR74" s="63">
        <f t="shared" si="89"/>
        <v>0</v>
      </c>
      <c r="CS74" s="469"/>
      <c r="CT74" s="469"/>
      <c r="CU74" s="469"/>
      <c r="CV74" s="469"/>
      <c r="CW74" s="469"/>
      <c r="CX74" s="469"/>
      <c r="CY74" s="469"/>
      <c r="CZ74" s="469"/>
      <c r="DA74" s="469"/>
      <c r="DB74" s="469"/>
      <c r="DC74" s="469"/>
      <c r="DD74" s="469"/>
      <c r="DE74" s="469"/>
      <c r="DF74" s="469"/>
      <c r="DG74" s="469"/>
      <c r="DH74" s="469"/>
      <c r="DI74" s="469"/>
      <c r="DJ74" s="469"/>
      <c r="DK74" s="469"/>
      <c r="DL74" s="469"/>
    </row>
    <row r="75" spans="1:116" hidden="1" x14ac:dyDescent="0.2">
      <c r="A75" s="469"/>
      <c r="M75" s="487"/>
      <c r="AJ75" s="469"/>
      <c r="AK75" s="469"/>
      <c r="AL75" s="469"/>
      <c r="AM75" s="469"/>
      <c r="AN75" s="469"/>
      <c r="AO75" s="469"/>
      <c r="AP75" s="469"/>
      <c r="AQ75" s="469"/>
      <c r="AR75" s="469"/>
      <c r="AS75" s="469"/>
      <c r="AT75" s="469"/>
      <c r="AU75" s="469"/>
      <c r="AV75" s="469"/>
      <c r="AW75" s="469"/>
      <c r="AX75" s="469"/>
      <c r="BT75" s="136"/>
      <c r="BU75" s="136"/>
      <c r="BV75" s="136"/>
      <c r="BW75" s="136"/>
      <c r="CN75" s="469"/>
      <c r="CO75" s="469"/>
      <c r="CP75" s="63" t="str">
        <f t="shared" si="85"/>
        <v>E2</v>
      </c>
      <c r="CQ75" s="63">
        <f t="shared" si="88"/>
        <v>0</v>
      </c>
      <c r="CR75" s="63">
        <f t="shared" si="89"/>
        <v>0</v>
      </c>
      <c r="CS75" s="469"/>
      <c r="CT75" s="469"/>
      <c r="CU75" s="469"/>
      <c r="CV75" s="469"/>
      <c r="CW75" s="469"/>
      <c r="CX75" s="469"/>
      <c r="CY75" s="469"/>
      <c r="CZ75" s="469"/>
      <c r="DA75" s="469"/>
      <c r="DB75" s="469"/>
      <c r="DC75" s="469"/>
      <c r="DD75" s="469"/>
      <c r="DE75" s="469"/>
      <c r="DF75" s="469"/>
      <c r="DG75" s="469"/>
      <c r="DH75" s="469"/>
      <c r="DI75" s="469"/>
      <c r="DJ75" s="469"/>
      <c r="DK75" s="469"/>
      <c r="DL75" s="469"/>
    </row>
    <row r="76" spans="1:116" hidden="1" x14ac:dyDescent="0.2">
      <c r="A76" s="469"/>
      <c r="B76" s="470"/>
      <c r="C76" s="471"/>
      <c r="D76" s="470"/>
      <c r="E76" s="470"/>
      <c r="F76" s="470"/>
      <c r="G76" s="472"/>
      <c r="H76" s="472"/>
      <c r="I76" s="473"/>
      <c r="J76" s="473"/>
      <c r="K76" s="473"/>
      <c r="L76" s="469"/>
      <c r="M76" s="469"/>
      <c r="N76" s="469"/>
      <c r="O76" s="469"/>
      <c r="P76" s="469"/>
      <c r="Q76" s="469"/>
      <c r="R76" s="469"/>
      <c r="S76" s="469"/>
      <c r="T76" s="469"/>
      <c r="U76" s="469"/>
      <c r="V76" s="469"/>
      <c r="W76" s="469"/>
      <c r="X76" s="469"/>
      <c r="Y76" s="469"/>
      <c r="Z76" s="469"/>
      <c r="AA76" s="469"/>
      <c r="AB76" s="469"/>
      <c r="AC76" s="469"/>
      <c r="AD76" s="469"/>
      <c r="AE76" s="469"/>
      <c r="AF76" s="469"/>
      <c r="AG76" s="469"/>
      <c r="AH76" s="469"/>
      <c r="AI76" s="469"/>
      <c r="AJ76" s="469"/>
      <c r="AK76" s="469"/>
      <c r="AL76" s="469"/>
      <c r="AM76" s="469"/>
      <c r="AN76" s="469"/>
      <c r="AO76" s="469"/>
      <c r="AP76" s="469"/>
      <c r="AQ76" s="469"/>
      <c r="AR76" s="469"/>
      <c r="AS76" s="469"/>
      <c r="AT76" s="469"/>
      <c r="AU76" s="469"/>
      <c r="AV76" s="469"/>
      <c r="AW76" s="469"/>
      <c r="AX76" s="469"/>
      <c r="BA76" s="474"/>
      <c r="BT76" s="136"/>
      <c r="BU76" s="136"/>
      <c r="BV76" s="136"/>
      <c r="BW76" s="136"/>
      <c r="CN76" s="469"/>
      <c r="CO76" s="469"/>
      <c r="CP76" s="63">
        <f t="shared" si="85"/>
        <v>0</v>
      </c>
      <c r="CQ76" s="63">
        <f t="shared" si="88"/>
        <v>0</v>
      </c>
      <c r="CR76" s="63">
        <f t="shared" si="89"/>
        <v>0</v>
      </c>
      <c r="CS76" s="469"/>
      <c r="CT76" s="469"/>
      <c r="CU76" s="469"/>
      <c r="CV76" s="469"/>
      <c r="CW76" s="469"/>
      <c r="CX76" s="469"/>
      <c r="CY76" s="469"/>
      <c r="CZ76" s="469"/>
      <c r="DA76" s="469"/>
      <c r="DB76" s="469"/>
      <c r="DC76" s="469"/>
      <c r="DD76" s="469"/>
      <c r="DE76" s="469"/>
      <c r="DF76" s="469"/>
      <c r="DG76" s="469"/>
      <c r="DH76" s="469"/>
      <c r="DI76" s="469"/>
      <c r="DJ76" s="469"/>
      <c r="DK76" s="469"/>
      <c r="DL76" s="469"/>
    </row>
    <row r="77" spans="1:116" ht="14.25" hidden="1" x14ac:dyDescent="0.2">
      <c r="A77" s="469"/>
      <c r="B77" s="488" t="s">
        <v>35</v>
      </c>
      <c r="C77" s="489"/>
      <c r="D77" s="490"/>
      <c r="E77" s="490"/>
      <c r="F77" s="490"/>
      <c r="G77" s="491"/>
      <c r="H77" s="491"/>
      <c r="I77" s="492"/>
      <c r="J77" s="493"/>
      <c r="K77" s="493"/>
      <c r="L77" s="494"/>
      <c r="M77" s="494"/>
      <c r="N77" s="494"/>
      <c r="O77" s="494"/>
      <c r="P77" s="494"/>
      <c r="Q77" s="494"/>
      <c r="R77" s="494"/>
      <c r="S77" s="494"/>
      <c r="T77" s="494"/>
      <c r="U77" s="494"/>
      <c r="V77" s="494"/>
      <c r="W77" s="494"/>
      <c r="X77" s="494"/>
      <c r="Y77" s="494"/>
      <c r="Z77" s="494"/>
      <c r="AA77" s="494"/>
      <c r="AB77" s="494"/>
      <c r="AC77" s="495" t="s">
        <v>45</v>
      </c>
      <c r="AD77" s="496"/>
      <c r="AE77" s="496"/>
      <c r="AF77" s="496"/>
      <c r="AG77" s="496"/>
      <c r="AH77" s="497"/>
      <c r="AI77" s="488" t="s">
        <v>85</v>
      </c>
      <c r="AJ77" s="494"/>
      <c r="AK77" s="498" t="s">
        <v>120</v>
      </c>
      <c r="AL77" s="498"/>
      <c r="AM77" s="498"/>
      <c r="AN77" s="498"/>
      <c r="AO77" s="498"/>
      <c r="AP77" s="499"/>
      <c r="AQ77" s="499"/>
      <c r="AR77" s="499"/>
      <c r="AS77" s="499"/>
      <c r="AT77" s="500"/>
      <c r="AU77" s="501"/>
      <c r="AV77" s="501"/>
      <c r="AW77" s="501"/>
      <c r="AX77" s="469"/>
      <c r="BA77" s="474" t="s">
        <v>50</v>
      </c>
      <c r="BB77" s="474" t="s">
        <v>51</v>
      </c>
      <c r="BC77" s="474" t="s">
        <v>52</v>
      </c>
      <c r="BD77" s="474" t="s">
        <v>53</v>
      </c>
      <c r="BE77" s="474" t="s">
        <v>54</v>
      </c>
      <c r="BF77" s="474" t="s">
        <v>55</v>
      </c>
      <c r="BG77" s="474" t="s">
        <v>56</v>
      </c>
      <c r="BH77" s="474" t="s">
        <v>57</v>
      </c>
      <c r="BI77" s="474" t="s">
        <v>58</v>
      </c>
      <c r="BJ77" s="474" t="s">
        <v>59</v>
      </c>
      <c r="BK77" s="474" t="s">
        <v>60</v>
      </c>
      <c r="BL77" s="474" t="s">
        <v>61</v>
      </c>
      <c r="BM77" s="474" t="s">
        <v>62</v>
      </c>
      <c r="BN77" s="474" t="s">
        <v>63</v>
      </c>
      <c r="BO77" s="474" t="s">
        <v>64</v>
      </c>
      <c r="BP77" s="474" t="s">
        <v>65</v>
      </c>
      <c r="BQ77" s="474" t="s">
        <v>66</v>
      </c>
      <c r="BR77" s="474" t="s">
        <v>67</v>
      </c>
      <c r="BS77" s="474" t="s">
        <v>68</v>
      </c>
      <c r="BT77" s="474" t="s">
        <v>40</v>
      </c>
      <c r="BU77" s="474" t="s">
        <v>69</v>
      </c>
      <c r="BV77" s="474" t="s">
        <v>70</v>
      </c>
      <c r="BW77" s="474" t="s">
        <v>71</v>
      </c>
      <c r="BX77" s="474" t="s">
        <v>72</v>
      </c>
      <c r="BY77" s="474" t="s">
        <v>73</v>
      </c>
      <c r="BZ77" s="474" t="s">
        <v>74</v>
      </c>
      <c r="CA77" s="474" t="s">
        <v>75</v>
      </c>
      <c r="CB77" s="474" t="s">
        <v>76</v>
      </c>
      <c r="CC77" s="474" t="s">
        <v>77</v>
      </c>
      <c r="CD77" s="474" t="s">
        <v>78</v>
      </c>
      <c r="CE77" s="474" t="s">
        <v>79</v>
      </c>
      <c r="CF77" s="474" t="s">
        <v>80</v>
      </c>
      <c r="CG77" s="474" t="s">
        <v>39</v>
      </c>
      <c r="CH77" s="474" t="s">
        <v>80</v>
      </c>
      <c r="CI77" s="474" t="s">
        <v>39</v>
      </c>
      <c r="CK77" s="63">
        <f>IF($CC79,IF(G78-H78&lt;0,-0.5,IF(H78-G78&lt;0,0.5,0)),IF($BY79,IF($BP79&gt;$BP80,-0.5,IF($BP79&lt;$BP80,0.5,0)),IF($BZ79,IF($BQ79&gt;$BQ80,-0.5, IF($BQ79&lt;$BQ80,0.5,0)),0)))</f>
        <v>0</v>
      </c>
      <c r="CM77" s="63">
        <f>H82-G82</f>
        <v>0</v>
      </c>
      <c r="CN77" s="469"/>
      <c r="CO77" s="469"/>
      <c r="CP77" s="63">
        <f t="shared" si="85"/>
        <v>0</v>
      </c>
      <c r="CQ77" s="63">
        <f t="shared" si="88"/>
        <v>0</v>
      </c>
      <c r="CR77" s="63">
        <f t="shared" si="89"/>
        <v>0</v>
      </c>
      <c r="CS77" s="469"/>
      <c r="CT77" s="469"/>
      <c r="CU77" s="469"/>
      <c r="CV77" s="469"/>
      <c r="CW77" s="469"/>
      <c r="CX77" s="469"/>
      <c r="CY77" s="469"/>
      <c r="CZ77" s="469"/>
      <c r="DA77" s="469"/>
      <c r="DB77" s="469"/>
      <c r="DC77" s="469"/>
      <c r="DD77" s="469"/>
      <c r="DE77" s="469"/>
      <c r="DF77" s="469"/>
      <c r="DG77" s="469"/>
      <c r="DH77" s="469"/>
      <c r="DI77" s="469"/>
      <c r="DJ77" s="469"/>
      <c r="DK77" s="469"/>
      <c r="DL77" s="469"/>
    </row>
    <row r="78" spans="1:116" hidden="1" x14ac:dyDescent="0.2">
      <c r="A78" s="469"/>
      <c r="B78" s="502">
        <v>41802</v>
      </c>
      <c r="C78" s="503">
        <v>0.91666666666666663</v>
      </c>
      <c r="D78" s="504" t="s">
        <v>89</v>
      </c>
      <c r="E78" s="504"/>
      <c r="F78" s="504"/>
      <c r="G78" s="505">
        <f t="shared" ref="G78:H83" si="90">G3</f>
        <v>0</v>
      </c>
      <c r="H78" s="505">
        <f t="shared" si="90"/>
        <v>0</v>
      </c>
      <c r="I78" s="506" t="s">
        <v>113</v>
      </c>
      <c r="J78" s="507"/>
      <c r="K78" s="507"/>
      <c r="L78" s="494"/>
      <c r="M78" s="494"/>
      <c r="N78" s="488" t="s">
        <v>35</v>
      </c>
      <c r="O78" s="488" t="s">
        <v>0</v>
      </c>
      <c r="P78" s="488"/>
      <c r="Q78" s="488"/>
      <c r="R78" s="488" t="s">
        <v>39</v>
      </c>
      <c r="S78" s="488" t="s">
        <v>40</v>
      </c>
      <c r="T78" s="488" t="str">
        <f>"+/-"</f>
        <v>+/-</v>
      </c>
      <c r="U78" s="508"/>
      <c r="V78" s="508"/>
      <c r="W78" s="494"/>
      <c r="X78" s="494"/>
      <c r="Y78" s="494"/>
      <c r="Z78" s="494"/>
      <c r="AA78" s="494"/>
      <c r="AB78" s="494"/>
      <c r="AC78" s="509">
        <v>41818</v>
      </c>
      <c r="AD78" s="510">
        <v>0.75</v>
      </c>
      <c r="AE78" s="511" t="str">
        <f>IF(OR(M80&lt;2),"A1",T(N79))</f>
        <v>A1</v>
      </c>
      <c r="AF78" s="512"/>
      <c r="AG78" s="512"/>
      <c r="AH78" s="513">
        <f>J33</f>
        <v>0</v>
      </c>
      <c r="AI78" s="514">
        <f>K33</f>
        <v>0</v>
      </c>
      <c r="AJ78" s="494"/>
      <c r="AK78" s="498"/>
      <c r="AL78" s="498"/>
      <c r="AM78" s="498"/>
      <c r="AN78" s="498"/>
      <c r="AO78" s="498"/>
      <c r="AP78" s="494"/>
      <c r="AQ78" s="494"/>
      <c r="AR78" s="494"/>
      <c r="AS78" s="494"/>
      <c r="AT78" s="469"/>
      <c r="AU78" s="469"/>
      <c r="AV78" s="469"/>
      <c r="AW78" s="469"/>
      <c r="AX78" s="469"/>
      <c r="BA78" s="474"/>
      <c r="BB78" s="515" t="s">
        <v>13</v>
      </c>
      <c r="BC78" s="516" t="s">
        <v>14</v>
      </c>
      <c r="BD78" s="517" t="s">
        <v>0</v>
      </c>
      <c r="BE78" s="515" t="s">
        <v>1</v>
      </c>
      <c r="BF78" s="517" t="s">
        <v>2</v>
      </c>
      <c r="BG78" s="518" t="s">
        <v>3</v>
      </c>
      <c r="BH78" s="517" t="s">
        <v>4</v>
      </c>
      <c r="BI78" s="517" t="s">
        <v>5</v>
      </c>
      <c r="BJ78" s="517" t="s">
        <v>6</v>
      </c>
      <c r="BK78" s="517" t="s">
        <v>7</v>
      </c>
      <c r="BL78" s="515" t="s">
        <v>27</v>
      </c>
      <c r="BM78" s="517" t="s">
        <v>28</v>
      </c>
      <c r="BN78" s="517" t="s">
        <v>29</v>
      </c>
      <c r="BO78" s="518" t="s">
        <v>30</v>
      </c>
      <c r="BP78" s="515" t="s">
        <v>16</v>
      </c>
      <c r="BQ78" s="517" t="s">
        <v>17</v>
      </c>
      <c r="BR78" s="517" t="s">
        <v>18</v>
      </c>
      <c r="BS78" s="518" t="s">
        <v>19</v>
      </c>
      <c r="BT78" s="515" t="s">
        <v>9</v>
      </c>
      <c r="BU78" s="517" t="s">
        <v>10</v>
      </c>
      <c r="BV78" s="517" t="s">
        <v>11</v>
      </c>
      <c r="BW78" s="518" t="s">
        <v>12</v>
      </c>
      <c r="BX78" s="515" t="s">
        <v>20</v>
      </c>
      <c r="BY78" s="517" t="s">
        <v>16</v>
      </c>
      <c r="BZ78" s="517" t="s">
        <v>17</v>
      </c>
      <c r="CA78" s="517" t="s">
        <v>18</v>
      </c>
      <c r="CB78" s="517" t="s">
        <v>19</v>
      </c>
      <c r="CC78" s="517" t="s">
        <v>8</v>
      </c>
      <c r="CD78" s="517" t="s">
        <v>21</v>
      </c>
      <c r="CE78" s="517" t="s">
        <v>22</v>
      </c>
      <c r="CF78" s="517" t="s">
        <v>23</v>
      </c>
      <c r="CG78" s="517" t="s">
        <v>24</v>
      </c>
      <c r="CH78" s="517" t="s">
        <v>25</v>
      </c>
      <c r="CI78" s="517" t="s">
        <v>26</v>
      </c>
      <c r="CJ78" s="515" t="s">
        <v>83</v>
      </c>
      <c r="CK78" s="517" t="s">
        <v>82</v>
      </c>
      <c r="CL78" s="517" t="s">
        <v>81</v>
      </c>
      <c r="CM78" s="518" t="s">
        <v>84</v>
      </c>
      <c r="CN78" s="469"/>
      <c r="CO78" s="469"/>
      <c r="CP78" s="63" t="str">
        <f t="shared" si="85"/>
        <v>H1</v>
      </c>
      <c r="CQ78" s="63">
        <f t="shared" si="88"/>
        <v>0</v>
      </c>
      <c r="CR78" s="63">
        <f t="shared" si="89"/>
        <v>0</v>
      </c>
      <c r="CS78" s="469"/>
      <c r="CT78" s="469"/>
      <c r="CU78" s="469"/>
      <c r="CV78" s="469"/>
      <c r="CW78" s="469"/>
      <c r="CX78" s="469"/>
      <c r="CY78" s="469"/>
      <c r="CZ78" s="469"/>
      <c r="DA78" s="469"/>
      <c r="DB78" s="469"/>
      <c r="DC78" s="469"/>
      <c r="DD78" s="469"/>
      <c r="DE78" s="469"/>
      <c r="DF78" s="469"/>
      <c r="DG78" s="469"/>
      <c r="DH78" s="469"/>
      <c r="DI78" s="469"/>
      <c r="DJ78" s="469"/>
      <c r="DK78" s="469"/>
      <c r="DL78" s="469"/>
    </row>
    <row r="79" spans="1:116" hidden="1" x14ac:dyDescent="0.2">
      <c r="A79" s="469"/>
      <c r="B79" s="519">
        <v>41803</v>
      </c>
      <c r="C79" s="520">
        <v>0.75</v>
      </c>
      <c r="D79" s="521" t="s">
        <v>105</v>
      </c>
      <c r="E79" s="521"/>
      <c r="F79" s="521"/>
      <c r="G79" s="505">
        <f t="shared" si="90"/>
        <v>0</v>
      </c>
      <c r="H79" s="505">
        <f t="shared" si="90"/>
        <v>0</v>
      </c>
      <c r="I79" s="522" t="s">
        <v>99</v>
      </c>
      <c r="J79" s="507"/>
      <c r="K79" s="507"/>
      <c r="L79" s="494"/>
      <c r="M79" s="523">
        <f>AY79</f>
        <v>1</v>
      </c>
      <c r="N79" s="524" t="str">
        <f>INDEX(BC79:BC82,MATCH(BA79,$BB79:$BB82,0))</f>
        <v>Brésil</v>
      </c>
      <c r="O79" s="525">
        <f>INDEX(BD79:BD82,MATCH(BA79,$BB79:$BB82,0))</f>
        <v>3</v>
      </c>
      <c r="P79" s="526"/>
      <c r="Q79" s="526"/>
      <c r="R79" s="526">
        <f>INDEX(BE79:BE82,MATCH(BA79,$BB79:$BB82,0))</f>
        <v>0</v>
      </c>
      <c r="S79" s="525">
        <f>INDEX(BF79:BF82,MATCH(BA79,$BB79:$BB82,0))</f>
        <v>0</v>
      </c>
      <c r="T79" s="527">
        <f>INDEX(BG79:BG82,MATCH(BA79,$BB79:$BB82,0))</f>
        <v>0</v>
      </c>
      <c r="U79" s="528"/>
      <c r="V79" s="528"/>
      <c r="W79" s="494"/>
      <c r="X79" s="494"/>
      <c r="Y79" s="494"/>
      <c r="Z79" s="494"/>
      <c r="AA79" s="494"/>
      <c r="AB79" s="494"/>
      <c r="AC79" s="529"/>
      <c r="AD79" s="530"/>
      <c r="AE79" s="511" t="str">
        <f>IF(OR(M89&lt;3,M88&lt;2),"B2",T(N88))</f>
        <v>B2</v>
      </c>
      <c r="AF79" s="531"/>
      <c r="AG79" s="531"/>
      <c r="AH79" s="532">
        <f>J34</f>
        <v>0</v>
      </c>
      <c r="AI79" s="514">
        <f>K34</f>
        <v>0</v>
      </c>
      <c r="AJ79" s="494"/>
      <c r="AK79" s="498"/>
      <c r="AL79" s="498"/>
      <c r="AM79" s="498"/>
      <c r="AN79" s="498"/>
      <c r="AO79" s="498"/>
      <c r="AP79" s="494"/>
      <c r="AQ79" s="494"/>
      <c r="AR79" s="494"/>
      <c r="AS79" s="494"/>
      <c r="AT79" s="469"/>
      <c r="AU79" s="469"/>
      <c r="AV79" s="469"/>
      <c r="AW79" s="469"/>
      <c r="AX79" s="469"/>
      <c r="AY79" s="533">
        <v>1</v>
      </c>
      <c r="AZ79" s="534">
        <f>ROUND(BA79,0)</f>
        <v>2</v>
      </c>
      <c r="BA79" s="535">
        <f>MIN(BB79:BB82)</f>
        <v>2.4500000000000002</v>
      </c>
      <c r="BB79" s="536">
        <f>SUM(BT79:BW79)+2.45</f>
        <v>2.4500000000000002</v>
      </c>
      <c r="BC79" s="537" t="str">
        <f>D78</f>
        <v>Brésil</v>
      </c>
      <c r="BD79" s="538">
        <f>SUM(BH79:BK79)</f>
        <v>3</v>
      </c>
      <c r="BE79" s="539">
        <f>G78+G80+H82</f>
        <v>0</v>
      </c>
      <c r="BF79" s="538">
        <f>H78+H80+G82</f>
        <v>0</v>
      </c>
      <c r="BG79" s="540">
        <f>BE79-BF79</f>
        <v>0</v>
      </c>
      <c r="BH79" s="538" t="s">
        <v>15</v>
      </c>
      <c r="BI79" s="538">
        <f>IF(ISBLANK(G78),0,IF(G78&gt;H78,3,IF(G78=H78,1,0)))</f>
        <v>1</v>
      </c>
      <c r="BJ79" s="538">
        <f>IF(ISBLANK(G80),0,IF(G80&gt;H80,3,IF(G80=H80,1,0)))</f>
        <v>1</v>
      </c>
      <c r="BK79" s="538">
        <f>IF(ISBLANK(H82),0,IF(H82&gt;G82,3,IF(H82=G82,1,0)))</f>
        <v>1</v>
      </c>
      <c r="BL79" s="539" t="s">
        <v>15</v>
      </c>
      <c r="BM79" s="538" t="b">
        <f>(10*(BG79-BG80)+BE79-BE80&gt;0)</f>
        <v>0</v>
      </c>
      <c r="BN79" s="538" t="b">
        <f>10*(BG79-BG81)+BE79-BE81&gt;0</f>
        <v>0</v>
      </c>
      <c r="BO79" s="540" t="b">
        <f>10*(BG79-BG82)+BE79-BE82&gt;0</f>
        <v>0</v>
      </c>
      <c r="BP79" s="539">
        <f>10000*(BI79+BJ79)+(G80-H80+G78-H78)*100+(G80+G78)</f>
        <v>20000</v>
      </c>
      <c r="BQ79" s="538">
        <f>10000*(BI79+BK79)+(G78-H78+H82-G82)*100+(G78+H82)</f>
        <v>20000</v>
      </c>
      <c r="BR79" s="538">
        <f>10000*(BJ79+BK79)+(G80-H80+H82-G82)*100+(G80+H82)</f>
        <v>20000</v>
      </c>
      <c r="BS79" s="540" t="s">
        <v>15</v>
      </c>
      <c r="BT79" s="539" t="s">
        <v>15</v>
      </c>
      <c r="BU79" s="541">
        <f>IF($BD79&gt;$BD80,-0.5,IF($BD80&gt;$BD79,0.5,IF(BM79,-0.5,IF(BL80,0.5,CK79))))</f>
        <v>0</v>
      </c>
      <c r="BV79" s="541">
        <f>IF($BD79&gt;$BD81,-0.5,IF($BD81&gt;$BD79,0.5,IF(BN79,-0.5,IF(BL81,0.5,CL79))))</f>
        <v>0</v>
      </c>
      <c r="BW79" s="542">
        <f>IF($BD79&gt;$BD82,-0.5,IF($BD82&gt;$BD79,0.5,IF(BO79,-0.5,IF(BL82,0.5,CM79))))</f>
        <v>0</v>
      </c>
      <c r="BX79" s="543" t="b">
        <f>AND(AND(BD79=BD80,BD80=BD81,BD81=BD82),AND(BE79=BE80,BE80=BE81,BE81=BE82),AND(BF79=BF80,BF80=BF81,BF81=BF82))</f>
        <v>1</v>
      </c>
      <c r="BY79" s="543" t="b">
        <f>AND(NOT(BX79),BD79=BD80,BD79=BD81,BE79=BE80,BE79=BE81,BF79=BF80,BF79=BF81)</f>
        <v>0</v>
      </c>
      <c r="BZ79" s="543" t="b">
        <f>AND(NOT(BX79),BD79=BD80,BD79=BD82,BE79=BE80,BE79=BE82,BF79=BF80,BF79=BF82)</f>
        <v>0</v>
      </c>
      <c r="CA79" s="543" t="b">
        <f>AND(NOT(BX79),BD79=BD81,BD79=BD82,BE79=BE81,BE79=BE82,BF79=BF81,BF79=BF82)</f>
        <v>0</v>
      </c>
      <c r="CB79" s="543" t="b">
        <f>AND(NOT(BX79),BD80=BD81,BD80=BD82,BE80=BE81,BE80=BE82,BF80=BF81,BF80=BF82)</f>
        <v>0</v>
      </c>
      <c r="CC79" s="543" t="b">
        <f>AND(NOT(BX79),NOT(BY79),NOT(BZ79),BD79=BD80,BE79=BE80,BF79=BF80)</f>
        <v>0</v>
      </c>
      <c r="CD79" s="543" t="b">
        <f>AND(NOT(BX79),NOT(BY79),NOT(CA79),BD79=BD81,BE79=BE81,BF79=BF81)</f>
        <v>0</v>
      </c>
      <c r="CE79" s="543" t="b">
        <f>AND(NOT(BX79),NOT(BZ79),NOT(CA79),BD79=BD82,BE79=BE82,BF79=BF82)</f>
        <v>0</v>
      </c>
      <c r="CF79" s="543" t="b">
        <f>AND(NOT(BX79),NOT(BY79),NOT(CB79),BD80=BD81,BE80=BE81)</f>
        <v>0</v>
      </c>
      <c r="CG79" s="543" t="b">
        <f>AND(NOT(BX79),NOT(BZ79),NOT(CB79),BD80=BD82,BE80=BE82,BF80=BF82)</f>
        <v>0</v>
      </c>
      <c r="CH79" s="543" t="b">
        <f>AND(NOT(BX79),NOT(CA79),NOT(CB79),BD81=BD82,BE81=BE82,BF81=BF82)</f>
        <v>0</v>
      </c>
      <c r="CI79" s="543" t="b">
        <f t="array" ref="CI79">AND(NOT(BX79:CH79))</f>
        <v>0</v>
      </c>
      <c r="CJ79" s="539" t="s">
        <v>15</v>
      </c>
      <c r="CK79" s="538">
        <f>IF($CC79,IF(H78-G78&lt;0,-0.5,IF(G78-H78&lt;0,0.5,0)),IF($BY79,IF($BP79&gt;$BP80,-0.5,IF($BP79&lt;$BP80,0.5,0)),IF($BZ79,IF($BQ79&gt;$BQ80,-0.5, IF($BQ79&lt;$BQ80,0.5,0)),0)))</f>
        <v>0</v>
      </c>
      <c r="CL79" s="538">
        <f>IF($CD79,IF(H80-G80&lt;0,-0.5,IF(G80-H80&lt;0,0.5,0)),IF($BY79,IF($BP79&gt;$BP81,-0.5,IF($BP79&lt;$BP81,0.5,0)),IF($CA79,IF($BR79&gt;$BR81,-0.5,IF($BR79&lt;$BR81,0.5,0)),0)))</f>
        <v>0</v>
      </c>
      <c r="CM79" s="540">
        <f>IF($CE79,IF(G82-H82&lt;0,-0.5,IF(H82-G82&lt;0,0.5,0)),IF($BZ79,IF($BQ79&gt;$BQ82,-0.5,IF($BQ79&lt;$BQ82,0.5,0)),IF($CA79,IF($BR79&gt;$BR82,-0.5, IF($BR79&lt;$BR82,0.5,0)),0)))</f>
        <v>0</v>
      </c>
      <c r="CN79" s="469"/>
      <c r="CO79" s="469"/>
      <c r="CP79" s="63" t="str">
        <f t="shared" si="85"/>
        <v>G2</v>
      </c>
      <c r="CQ79" s="63">
        <f t="shared" si="88"/>
        <v>0</v>
      </c>
      <c r="CR79" s="63">
        <f t="shared" si="89"/>
        <v>0</v>
      </c>
      <c r="CS79" s="469"/>
      <c r="CT79" s="469"/>
      <c r="CU79" s="469"/>
      <c r="CV79" s="469"/>
      <c r="CW79" s="469"/>
      <c r="CX79" s="469"/>
      <c r="CY79" s="469"/>
      <c r="CZ79" s="469"/>
      <c r="DA79" s="469"/>
      <c r="DB79" s="469"/>
      <c r="DC79" s="469"/>
      <c r="DD79" s="469"/>
      <c r="DE79" s="469"/>
      <c r="DF79" s="469"/>
      <c r="DG79" s="469"/>
      <c r="DH79" s="469"/>
      <c r="DI79" s="469"/>
      <c r="DJ79" s="469"/>
      <c r="DK79" s="469"/>
      <c r="DL79" s="469"/>
    </row>
    <row r="80" spans="1:116" hidden="1" x14ac:dyDescent="0.2">
      <c r="A80" s="469"/>
      <c r="B80" s="519">
        <v>41807</v>
      </c>
      <c r="C80" s="520">
        <v>0.875</v>
      </c>
      <c r="D80" s="521" t="str">
        <f>D78</f>
        <v>Brésil</v>
      </c>
      <c r="E80" s="521"/>
      <c r="F80" s="521"/>
      <c r="G80" s="505">
        <f t="shared" si="90"/>
        <v>0</v>
      </c>
      <c r="H80" s="505">
        <f t="shared" si="90"/>
        <v>0</v>
      </c>
      <c r="I80" s="522" t="str">
        <f>D79</f>
        <v>Mexique</v>
      </c>
      <c r="J80" s="507"/>
      <c r="K80" s="507"/>
      <c r="L80" s="494"/>
      <c r="M80" s="544">
        <f>AY80</f>
        <v>1</v>
      </c>
      <c r="N80" s="545" t="str">
        <f>INDEX(BC79:BC82,MATCH(BA80,$BB79:$BB82,0))</f>
        <v>Croatie</v>
      </c>
      <c r="O80" s="546">
        <f>INDEX(BD79:BD82,MATCH(BA80,$BB79:$BB82,0))</f>
        <v>3</v>
      </c>
      <c r="P80" s="547"/>
      <c r="Q80" s="547"/>
      <c r="R80" s="547">
        <f>INDEX(BE79:BE82,MATCH(BA80,$BB79:$BB82,0))</f>
        <v>0</v>
      </c>
      <c r="S80" s="546">
        <f>INDEX(BF79:BF82,MATCH(BA80,$BB79:$BB82,0))</f>
        <v>0</v>
      </c>
      <c r="T80" s="548">
        <f>INDEX(BG79:BG82,MATCH(BA80,$BB79:$BB82,0))</f>
        <v>0</v>
      </c>
      <c r="U80" s="528"/>
      <c r="V80" s="528"/>
      <c r="W80" s="494"/>
      <c r="X80" s="494"/>
      <c r="Y80" s="494"/>
      <c r="Z80" s="494"/>
      <c r="AA80" s="494"/>
      <c r="AB80" s="494"/>
      <c r="AC80" s="509">
        <v>41818</v>
      </c>
      <c r="AD80" s="510">
        <v>0.91666666666666663</v>
      </c>
      <c r="AE80" s="511" t="str">
        <f>IF(OR(M96&lt;2),"C1",T(N95))</f>
        <v>C1</v>
      </c>
      <c r="AF80" s="512"/>
      <c r="AG80" s="512"/>
      <c r="AH80" s="513">
        <f>J37</f>
        <v>0</v>
      </c>
      <c r="AI80" s="514">
        <f>K37</f>
        <v>0</v>
      </c>
      <c r="AJ80" s="494"/>
      <c r="AK80" s="498"/>
      <c r="AL80" s="498"/>
      <c r="AM80" s="498"/>
      <c r="AN80" s="498"/>
      <c r="AO80" s="498"/>
      <c r="AP80" s="494"/>
      <c r="AQ80" s="494"/>
      <c r="AR80" s="494"/>
      <c r="AS80" s="494"/>
      <c r="AT80" s="469"/>
      <c r="AU80" s="469"/>
      <c r="AV80" s="469"/>
      <c r="AW80" s="469"/>
      <c r="AX80" s="469"/>
      <c r="AY80" s="533">
        <f>IF(ROUND(BA80,0)=ROUND(BA79,0),AY79,2)</f>
        <v>1</v>
      </c>
      <c r="AZ80" s="534">
        <f>ROUND(BA80,0)</f>
        <v>2</v>
      </c>
      <c r="BA80" s="535">
        <f>MAX(MIN(BB79:BB81),MIN(BB79,BB80,BB82),MIN(BB79,BB81,BB82),MIN(BB80:BB82))</f>
        <v>2.46</v>
      </c>
      <c r="BB80" s="549">
        <f>SUM(BT80:BW80)+2.46</f>
        <v>2.46</v>
      </c>
      <c r="BC80" s="537" t="str">
        <f>I78</f>
        <v>Croatie</v>
      </c>
      <c r="BD80" s="538">
        <f>SUM(BH80:BK80)</f>
        <v>3</v>
      </c>
      <c r="BE80" s="539">
        <f>H78+H81+G83</f>
        <v>0</v>
      </c>
      <c r="BF80" s="538">
        <f>G78+G81+H83</f>
        <v>0</v>
      </c>
      <c r="BG80" s="540">
        <f>BE80-BF80</f>
        <v>0</v>
      </c>
      <c r="BH80" s="538">
        <f>IF(ISBLANK(H78),0,IF(BI79=3,0,IF(BI79=1,1,3)))</f>
        <v>1</v>
      </c>
      <c r="BI80" s="538" t="s">
        <v>15</v>
      </c>
      <c r="BJ80" s="538">
        <f>IF(ISBLANK(G83),0,IF(BI81=3,0,IF(BI81=1,1,3)))</f>
        <v>1</v>
      </c>
      <c r="BK80" s="538">
        <f>IF(ISBLANK(H81),0,IF(H81&gt;G81,3,IF(H81=G81,1,0)))</f>
        <v>1</v>
      </c>
      <c r="BL80" s="539" t="b">
        <f>(10*(BG79-BG80)+BE79-BE80&lt;0)</f>
        <v>0</v>
      </c>
      <c r="BM80" s="538" t="s">
        <v>15</v>
      </c>
      <c r="BN80" s="538" t="b">
        <f>10*(BG80-BG81)+BE80-BE81&gt;0</f>
        <v>0</v>
      </c>
      <c r="BO80" s="540" t="b">
        <f>10*(BG80-BG82)+BE80-BE82&gt;0</f>
        <v>0</v>
      </c>
      <c r="BP80" s="539">
        <f>10000*(BH80+BJ80)+(H78-G78+G83-H83)*100+(H78+G83)</f>
        <v>20000</v>
      </c>
      <c r="BQ80" s="538">
        <f>10000*(BH80+BK80)+(H78-G78+H81-G81)*100+(H78+H81)</f>
        <v>20000</v>
      </c>
      <c r="BR80" s="538" t="s">
        <v>15</v>
      </c>
      <c r="BS80" s="540">
        <f>10000*(BJ80+BK80)+(H81-G81+G83-H83)*100+(H81+G83)</f>
        <v>20000</v>
      </c>
      <c r="BT80" s="550">
        <f>-BU79</f>
        <v>0</v>
      </c>
      <c r="BU80" s="538" t="s">
        <v>15</v>
      </c>
      <c r="BV80" s="541">
        <f>IF($BD80&gt;$BD81,-0.5,IF($BD81&gt;$BD80,0.5,IF(BN80,-0.5,IF(BM81,0.5,CL80))))</f>
        <v>0</v>
      </c>
      <c r="BW80" s="542">
        <f>IF($BD80&gt;$BD82,-0.5,IF($BD82&gt;$BD80,0.5,IF(BO80,-0.5,IF(BM82,0.5,CM80))))</f>
        <v>0</v>
      </c>
      <c r="BX80" s="474"/>
      <c r="BY80" s="474"/>
      <c r="BZ80" s="474"/>
      <c r="CA80" s="474"/>
      <c r="CB80" s="474"/>
      <c r="CC80" s="474"/>
      <c r="CD80" s="474"/>
      <c r="CE80" s="474"/>
      <c r="CF80" s="474"/>
      <c r="CG80" s="474"/>
      <c r="CH80" s="474"/>
      <c r="CI80" s="474"/>
      <c r="CJ80" s="539"/>
      <c r="CK80" s="538" t="s">
        <v>15</v>
      </c>
      <c r="CL80" s="538">
        <f>IF($CF79,IF(H83-G83&lt;0,-0.5,IF(G83-H83&lt;0,0.5,0)),IF($BY79,IF($BP80&gt;$BP81,-0.5,IF($BP80&lt;$BP81,0.5,0)),IF($CB79,IF($BS80&gt;$BS81,-0.5,IF($BS80&lt;$BS81,0.5,0)),0)))</f>
        <v>0</v>
      </c>
      <c r="CM80" s="540">
        <f>IF($CG79,IF(G81-H81&lt;0,-0.5,IF(H81-G81&lt;0,0.5,0)),IF($BZ79,IF($BQ80&gt;$BQ82,-0.5,IF($BQ80&lt;$BQ82,0.5,0)),IF($CB79,IF($BS80&gt;$BS82,-0.5,IF($BS80&lt;$BS82,0.5,0)),0)))</f>
        <v>0</v>
      </c>
      <c r="CN80" s="469"/>
      <c r="CO80" s="469"/>
      <c r="CP80" s="63" t="str">
        <f>O34</f>
        <v>A1 ou B2</v>
      </c>
      <c r="CQ80" s="63">
        <f>U34</f>
        <v>0</v>
      </c>
      <c r="CR80" s="63">
        <f>V34</f>
        <v>0</v>
      </c>
      <c r="CS80" s="469"/>
      <c r="CT80" s="469"/>
      <c r="CU80" s="469"/>
      <c r="CV80" s="469"/>
      <c r="CW80" s="469"/>
      <c r="CX80" s="469"/>
      <c r="CY80" s="469"/>
      <c r="CZ80" s="469"/>
      <c r="DA80" s="469"/>
      <c r="DB80" s="469"/>
      <c r="DC80" s="469"/>
      <c r="DD80" s="469"/>
      <c r="DE80" s="469"/>
      <c r="DF80" s="469"/>
      <c r="DG80" s="469"/>
      <c r="DH80" s="469"/>
      <c r="DI80" s="469"/>
      <c r="DJ80" s="469"/>
      <c r="DK80" s="469"/>
      <c r="DL80" s="469"/>
    </row>
    <row r="81" spans="1:116" hidden="1" x14ac:dyDescent="0.2">
      <c r="A81" s="469"/>
      <c r="B81" s="519">
        <v>41808</v>
      </c>
      <c r="C81" s="520">
        <v>0.875</v>
      </c>
      <c r="D81" s="521" t="str">
        <f>I79</f>
        <v>Cameroun</v>
      </c>
      <c r="E81" s="521"/>
      <c r="F81" s="521"/>
      <c r="G81" s="505">
        <f t="shared" si="90"/>
        <v>0</v>
      </c>
      <c r="H81" s="505">
        <f t="shared" si="90"/>
        <v>0</v>
      </c>
      <c r="I81" s="522" t="str">
        <f>I78</f>
        <v>Croatie</v>
      </c>
      <c r="J81" s="507"/>
      <c r="K81" s="507"/>
      <c r="L81" s="494"/>
      <c r="M81" s="544">
        <f>AY81</f>
        <v>1</v>
      </c>
      <c r="N81" s="521" t="str">
        <f>INDEX(BC79:BC82,MATCH(BA81,$BB79:$BB82,0))</f>
        <v>Mexique</v>
      </c>
      <c r="O81" s="551">
        <f>INDEX(BD79:BD82,MATCH(BA81,$BB79:$BB82,0))</f>
        <v>3</v>
      </c>
      <c r="P81" s="552"/>
      <c r="Q81" s="552"/>
      <c r="R81" s="552">
        <f>INDEX(BE79:BE82,MATCH(BA81,$BB79:$BB82,0))</f>
        <v>0</v>
      </c>
      <c r="S81" s="551">
        <f>INDEX(BF79:BF82,MATCH(BA81,$BB79:$BB82,0))</f>
        <v>0</v>
      </c>
      <c r="T81" s="553">
        <f>INDEX(BG79:BG82,MATCH(BA81,$BB79:$BB82,0))</f>
        <v>0</v>
      </c>
      <c r="U81" s="554"/>
      <c r="V81" s="554"/>
      <c r="W81" s="494"/>
      <c r="X81" s="494"/>
      <c r="Y81" s="494"/>
      <c r="Z81" s="494"/>
      <c r="AA81" s="494"/>
      <c r="AB81" s="494"/>
      <c r="AC81" s="529"/>
      <c r="AD81" s="530"/>
      <c r="AE81" s="511" t="str">
        <f>IF(OR(M105&lt;3,M104&lt;2),"D2",T(N104))</f>
        <v>D2</v>
      </c>
      <c r="AF81" s="531"/>
      <c r="AG81" s="531"/>
      <c r="AH81" s="532">
        <f>J38</f>
        <v>0</v>
      </c>
      <c r="AI81" s="514">
        <f>K38</f>
        <v>0</v>
      </c>
      <c r="AJ81" s="494"/>
      <c r="AK81" s="498"/>
      <c r="AL81" s="498"/>
      <c r="AM81" s="498"/>
      <c r="AN81" s="498"/>
      <c r="AO81" s="498"/>
      <c r="AP81" s="494"/>
      <c r="AQ81" s="494"/>
      <c r="AR81" s="494"/>
      <c r="AS81" s="494"/>
      <c r="AT81" s="469"/>
      <c r="AU81" s="469"/>
      <c r="AV81" s="469"/>
      <c r="AW81" s="469"/>
      <c r="AX81" s="469"/>
      <c r="AY81" s="533">
        <f>IF(ROUND(BA81,0)=ROUND(BA80,0),AY80,3)</f>
        <v>1</v>
      </c>
      <c r="AZ81" s="534">
        <f>ROUND(BA81,0)</f>
        <v>2</v>
      </c>
      <c r="BA81" s="535">
        <f>MIN(MAX(BB79:BB81),MAX(BB79,BB80,BB82),MAX(BB79,BB81,BB82),MAX(BB80:BB82))</f>
        <v>2.4700000000000002</v>
      </c>
      <c r="BB81" s="549">
        <f>SUM(BT81:BW81)+2.47</f>
        <v>2.4700000000000002</v>
      </c>
      <c r="BC81" s="537" t="str">
        <f>D79</f>
        <v>Mexique</v>
      </c>
      <c r="BD81" s="538">
        <f>SUM(BH81:BK81)</f>
        <v>3</v>
      </c>
      <c r="BE81" s="539">
        <f>G79+H80+H83</f>
        <v>0</v>
      </c>
      <c r="BF81" s="538">
        <f>H79+G80+G83</f>
        <v>0</v>
      </c>
      <c r="BG81" s="540">
        <f>BE81-BF81</f>
        <v>0</v>
      </c>
      <c r="BH81" s="538">
        <f>IF(ISBLANK(H80),0,IF(BJ79=3,0,IF(BJ79=1,1,3)))</f>
        <v>1</v>
      </c>
      <c r="BI81" s="538">
        <f>IF(ISBLANK(H83),0,IF(H83&gt;G83,3,IF(H83=G83,1,0)))</f>
        <v>1</v>
      </c>
      <c r="BJ81" s="538" t="s">
        <v>15</v>
      </c>
      <c r="BK81" s="538">
        <f>IF(ISBLANK(G79),0,IF(G79&gt;H79,3,IF(G79=H79,1,0)))</f>
        <v>1</v>
      </c>
      <c r="BL81" s="539" t="b">
        <f>10*(BG79-BG81)+BE79-BE81&lt;0</f>
        <v>0</v>
      </c>
      <c r="BM81" s="538" t="b">
        <f>10*(BG80-BG81)+BE80-BE81&lt;0</f>
        <v>0</v>
      </c>
      <c r="BN81" s="538" t="s">
        <v>15</v>
      </c>
      <c r="BO81" s="540" t="b">
        <f>10*(BG81-BG82)+BE81-BE82&gt;0</f>
        <v>0</v>
      </c>
      <c r="BP81" s="539">
        <f>10000*(BH81+BI81)+(H80-G80+H83-G83)*100+(H80+H83)</f>
        <v>20000</v>
      </c>
      <c r="BQ81" s="538" t="s">
        <v>15</v>
      </c>
      <c r="BR81" s="538">
        <f>10000*(BH81+BK81)+(G79-H79+H80-G80)*100+(G79+H80)</f>
        <v>20000</v>
      </c>
      <c r="BS81" s="540">
        <f>10000*(BI81+BK81)+(G79-H79+H83-G83)*100+(G79+H83)</f>
        <v>20000</v>
      </c>
      <c r="BT81" s="550">
        <f>-BV79</f>
        <v>0</v>
      </c>
      <c r="BU81" s="541">
        <f>-BV80</f>
        <v>0</v>
      </c>
      <c r="BV81" s="541" t="s">
        <v>15</v>
      </c>
      <c r="BW81" s="542">
        <f>IF($BD81&gt;$BD82,-0.5,IF($BD82&gt;$BD81,0.5,IF(BO81,-0.5,IF(BN82,0.5,CM81))))</f>
        <v>0</v>
      </c>
      <c r="BX81" s="474"/>
      <c r="BY81" s="474"/>
      <c r="BZ81" s="474"/>
      <c r="CA81" s="474"/>
      <c r="CB81" s="474"/>
      <c r="CC81" s="474"/>
      <c r="CD81" s="474"/>
      <c r="CE81" s="474"/>
      <c r="CF81" s="474"/>
      <c r="CG81" s="474"/>
      <c r="CH81" s="474"/>
      <c r="CI81" s="474"/>
      <c r="CJ81" s="539"/>
      <c r="CK81" s="538"/>
      <c r="CL81" s="538" t="s">
        <v>15</v>
      </c>
      <c r="CM81" s="540">
        <f>IF($CH79,IF(H79-G79&lt;0,-0.5,IF(G79-H79&lt;0,0.5,0)),IF($CA79,IF($BR81&gt;$BR82,-0.5,IF($BR81&lt;$BR82,0.5,0)),IF($CB79,IF($BS81&gt;$BS82,-0.5,IF($BS81&lt;$BS82,0.5,0)),0)))</f>
        <v>0</v>
      </c>
      <c r="CN81" s="469"/>
      <c r="CO81" s="469"/>
      <c r="CP81" s="63" t="str">
        <f>O36</f>
        <v>C1 ou D2</v>
      </c>
      <c r="CQ81" s="63">
        <f>U36</f>
        <v>0</v>
      </c>
      <c r="CR81" s="63">
        <f>V36</f>
        <v>0</v>
      </c>
      <c r="CS81" s="469"/>
      <c r="CT81" s="469"/>
      <c r="CU81" s="469"/>
      <c r="CV81" s="469"/>
      <c r="CW81" s="469"/>
      <c r="CX81" s="469"/>
      <c r="CY81" s="469"/>
      <c r="CZ81" s="469"/>
      <c r="DA81" s="469"/>
      <c r="DB81" s="469"/>
      <c r="DC81" s="469"/>
      <c r="DD81" s="469"/>
      <c r="DE81" s="469"/>
      <c r="DF81" s="469"/>
      <c r="DG81" s="469"/>
      <c r="DH81" s="469"/>
      <c r="DI81" s="469"/>
      <c r="DJ81" s="469"/>
      <c r="DK81" s="469"/>
      <c r="DL81" s="469"/>
    </row>
    <row r="82" spans="1:116" hidden="1" x14ac:dyDescent="0.2">
      <c r="A82" s="469"/>
      <c r="B82" s="519">
        <v>41813</v>
      </c>
      <c r="C82" s="520">
        <v>0.91666666666666663</v>
      </c>
      <c r="D82" s="521" t="str">
        <f>I79</f>
        <v>Cameroun</v>
      </c>
      <c r="E82" s="521"/>
      <c r="F82" s="521"/>
      <c r="G82" s="505">
        <f t="shared" si="90"/>
        <v>0</v>
      </c>
      <c r="H82" s="505">
        <f t="shared" si="90"/>
        <v>0</v>
      </c>
      <c r="I82" s="522" t="str">
        <f>D78</f>
        <v>Brésil</v>
      </c>
      <c r="J82" s="507"/>
      <c r="K82" s="507"/>
      <c r="L82" s="494"/>
      <c r="M82" s="555">
        <f>AY82</f>
        <v>1</v>
      </c>
      <c r="N82" s="556" t="str">
        <f>INDEX(BC79:BC82,MATCH(BA82,$BB79:$BB82,0))</f>
        <v>Cameroun</v>
      </c>
      <c r="O82" s="557">
        <f>INDEX(BD79:BD82,MATCH(BA82,$BB79:$BB82,0))</f>
        <v>3</v>
      </c>
      <c r="P82" s="558"/>
      <c r="Q82" s="558"/>
      <c r="R82" s="558">
        <f>INDEX(BE79:BE82,MATCH(BA82,$BB79:$BB82,0))</f>
        <v>0</v>
      </c>
      <c r="S82" s="557">
        <f>INDEX(BF79:BF82,MATCH(BA82,$BB79:$BB82,0))</f>
        <v>0</v>
      </c>
      <c r="T82" s="559">
        <f>INDEX(BG79:BG82,MATCH(BA82,$BB79:$BB82,0))</f>
        <v>0</v>
      </c>
      <c r="U82" s="554"/>
      <c r="V82" s="554"/>
      <c r="W82" s="494"/>
      <c r="X82" s="494"/>
      <c r="Y82" s="494"/>
      <c r="Z82" s="494"/>
      <c r="AA82" s="494"/>
      <c r="AB82" s="494"/>
      <c r="AC82" s="509">
        <v>41819</v>
      </c>
      <c r="AD82" s="510">
        <v>0.75</v>
      </c>
      <c r="AE82" s="511" t="str">
        <f>IF(OR(M88&lt;2),"B1",T(N87))</f>
        <v>B1</v>
      </c>
      <c r="AF82" s="512"/>
      <c r="AG82" s="512"/>
      <c r="AH82" s="513">
        <f>J49</f>
        <v>0</v>
      </c>
      <c r="AI82" s="514">
        <f>K49</f>
        <v>0</v>
      </c>
      <c r="AJ82" s="494"/>
      <c r="AK82" s="498"/>
      <c r="AL82" s="498"/>
      <c r="AM82" s="498"/>
      <c r="AN82" s="498"/>
      <c r="AO82" s="498"/>
      <c r="AP82" s="494"/>
      <c r="AQ82" s="494"/>
      <c r="AR82" s="494"/>
      <c r="AS82" s="494"/>
      <c r="AT82" s="469"/>
      <c r="AU82" s="469"/>
      <c r="AV82" s="469"/>
      <c r="AW82" s="469"/>
      <c r="AX82" s="469"/>
      <c r="AY82" s="533">
        <f>IF(ROUND(BA82,0)=ROUND(BA81,0),AY81,4)</f>
        <v>1</v>
      </c>
      <c r="AZ82" s="534">
        <f>ROUND(BA82,0)</f>
        <v>2</v>
      </c>
      <c r="BA82" s="535">
        <f>MAX(BB79:BB82)</f>
        <v>2.48</v>
      </c>
      <c r="BB82" s="560">
        <f>SUM(BT82:BW82)+2.48</f>
        <v>2.48</v>
      </c>
      <c r="BC82" s="561" t="str">
        <f>I79</f>
        <v>Cameroun</v>
      </c>
      <c r="BD82" s="543">
        <f>SUM(BH82:BK82)</f>
        <v>3</v>
      </c>
      <c r="BE82" s="562">
        <f>H79+G81+G82</f>
        <v>0</v>
      </c>
      <c r="BF82" s="543">
        <f>G79+H81+H82</f>
        <v>0</v>
      </c>
      <c r="BG82" s="563">
        <f>BE82-BF82</f>
        <v>0</v>
      </c>
      <c r="BH82" s="543">
        <f>IF(ISBLANK(G82),0,IF(BK79=3,0,IF(BK79=1,1,3)))</f>
        <v>1</v>
      </c>
      <c r="BI82" s="543">
        <f>IF(ISBLANK(G81),0,IF(BK80=3,0,IF(BK80=1,1,3)))</f>
        <v>1</v>
      </c>
      <c r="BJ82" s="543">
        <f>IF(ISBLANK(H79),0,IF(BK81=3,0,IF(BK81=1,1,3)))</f>
        <v>1</v>
      </c>
      <c r="BK82" s="543" t="s">
        <v>15</v>
      </c>
      <c r="BL82" s="562" t="b">
        <f>10*(BG79-BG82)+BE79-BE82&lt;0</f>
        <v>0</v>
      </c>
      <c r="BM82" s="543" t="b">
        <f>10*(BG80-BG82)+BE80-BE82&lt;0</f>
        <v>0</v>
      </c>
      <c r="BN82" s="543" t="b">
        <f>10*(BG81-BG82)+BE81-BE82&lt;0</f>
        <v>0</v>
      </c>
      <c r="BO82" s="563" t="s">
        <v>15</v>
      </c>
      <c r="BP82" s="562" t="s">
        <v>15</v>
      </c>
      <c r="BQ82" s="543">
        <f>10000*(BH82+BI82)+(G82-H82+G81-H81)*100+(G82+G81)</f>
        <v>20000</v>
      </c>
      <c r="BR82" s="543">
        <f>10000*(BH82+BJ82)+(H79-G79+G82-H82)*100+(H79+G82)</f>
        <v>20000</v>
      </c>
      <c r="BS82" s="563">
        <f>10000*(BI82+BJ82)+(G81-H81+H79-G79)*100+(G81+H79)</f>
        <v>20000</v>
      </c>
      <c r="BT82" s="564">
        <f>-BW79</f>
        <v>0</v>
      </c>
      <c r="BU82" s="565">
        <f>-BW80</f>
        <v>0</v>
      </c>
      <c r="BV82" s="565">
        <f>-BW81</f>
        <v>0</v>
      </c>
      <c r="BW82" s="563" t="s">
        <v>15</v>
      </c>
      <c r="BX82" s="474"/>
      <c r="BY82" s="474"/>
      <c r="BZ82" s="474"/>
      <c r="CA82" s="474"/>
      <c r="CB82" s="474"/>
      <c r="CC82" s="474"/>
      <c r="CD82" s="474"/>
      <c r="CE82" s="474"/>
      <c r="CF82" s="474"/>
      <c r="CG82" s="474"/>
      <c r="CH82" s="474"/>
      <c r="CI82" s="474"/>
      <c r="CJ82" s="562"/>
      <c r="CK82" s="543"/>
      <c r="CL82" s="543"/>
      <c r="CM82" s="563" t="s">
        <v>15</v>
      </c>
      <c r="CN82" s="469"/>
      <c r="CO82" s="469"/>
      <c r="CP82" s="63" t="str">
        <f>O42</f>
        <v>E1 ou F2</v>
      </c>
      <c r="CQ82" s="63">
        <f>U42</f>
        <v>0</v>
      </c>
      <c r="CR82" s="63">
        <f>V42</f>
        <v>0</v>
      </c>
      <c r="CS82" s="469"/>
      <c r="CT82" s="469"/>
      <c r="CU82" s="469"/>
      <c r="CV82" s="469"/>
      <c r="CW82" s="469"/>
      <c r="CX82" s="469"/>
      <c r="CY82" s="469"/>
      <c r="CZ82" s="469"/>
      <c r="DA82" s="469"/>
      <c r="DB82" s="469"/>
      <c r="DC82" s="469"/>
      <c r="DD82" s="469"/>
      <c r="DE82" s="469"/>
      <c r="DF82" s="469"/>
      <c r="DG82" s="469"/>
      <c r="DH82" s="469"/>
      <c r="DI82" s="469"/>
      <c r="DJ82" s="469"/>
      <c r="DK82" s="469"/>
      <c r="DL82" s="469"/>
    </row>
    <row r="83" spans="1:116" hidden="1" x14ac:dyDescent="0.2">
      <c r="A83" s="469"/>
      <c r="B83" s="566">
        <v>41813</v>
      </c>
      <c r="C83" s="567">
        <v>0.91666666666666663</v>
      </c>
      <c r="D83" s="556" t="str">
        <f>I78</f>
        <v>Croatie</v>
      </c>
      <c r="E83" s="556"/>
      <c r="F83" s="556"/>
      <c r="G83" s="505">
        <f t="shared" si="90"/>
        <v>0</v>
      </c>
      <c r="H83" s="505">
        <f t="shared" si="90"/>
        <v>0</v>
      </c>
      <c r="I83" s="568" t="str">
        <f>D79</f>
        <v>Mexique</v>
      </c>
      <c r="J83" s="507"/>
      <c r="K83" s="507"/>
      <c r="L83" s="494"/>
      <c r="M83" s="569"/>
      <c r="N83" s="570" t="str">
        <f>IF(OR(M81&lt;3,M80&lt;2),"TIRAGE AU SORT !!!"," ")</f>
        <v>TIRAGE AU SORT !!!</v>
      </c>
      <c r="O83" s="571"/>
      <c r="P83" s="571"/>
      <c r="Q83" s="571"/>
      <c r="R83" s="571"/>
      <c r="S83" s="571"/>
      <c r="T83" s="571"/>
      <c r="U83" s="571"/>
      <c r="V83" s="571"/>
      <c r="W83" s="494"/>
      <c r="X83" s="494"/>
      <c r="Y83" s="494"/>
      <c r="Z83" s="494"/>
      <c r="AA83" s="494"/>
      <c r="AB83" s="494"/>
      <c r="AC83" s="529"/>
      <c r="AD83" s="530"/>
      <c r="AE83" s="511" t="str">
        <f>IF(OR(M81&lt;3,M80&lt;2),"A2",T(N80))</f>
        <v>A2</v>
      </c>
      <c r="AF83" s="531"/>
      <c r="AG83" s="531"/>
      <c r="AH83" s="532">
        <f>J50</f>
        <v>0</v>
      </c>
      <c r="AI83" s="514">
        <f>K50</f>
        <v>0</v>
      </c>
      <c r="AJ83" s="494"/>
      <c r="AK83" s="572" t="s">
        <v>121</v>
      </c>
      <c r="AL83" s="572"/>
      <c r="AM83" s="572"/>
      <c r="AN83" s="572"/>
      <c r="AO83" s="572"/>
      <c r="AP83" s="494"/>
      <c r="AQ83" s="494"/>
      <c r="AR83" s="494"/>
      <c r="AS83" s="494"/>
      <c r="AT83" s="469"/>
      <c r="AU83" s="469"/>
      <c r="AV83" s="469"/>
      <c r="AW83" s="469"/>
      <c r="AX83" s="469"/>
      <c r="AZ83" s="535"/>
      <c r="BA83" s="535"/>
      <c r="BB83" s="535"/>
      <c r="BC83" s="474"/>
      <c r="BD83" s="474"/>
      <c r="BE83" s="474"/>
      <c r="BF83" s="474"/>
      <c r="BG83" s="474"/>
      <c r="BH83" s="474"/>
      <c r="BI83" s="474"/>
      <c r="BJ83" s="474"/>
      <c r="BK83" s="474"/>
      <c r="BL83" s="474"/>
      <c r="BM83" s="474"/>
      <c r="BN83" s="474"/>
      <c r="BO83" s="474"/>
      <c r="BP83" s="474"/>
      <c r="BQ83" s="474"/>
      <c r="BR83" s="474"/>
      <c r="BS83" s="474"/>
      <c r="BT83" s="474"/>
      <c r="BU83" s="474"/>
      <c r="BV83" s="474"/>
      <c r="BW83" s="474"/>
      <c r="BX83" s="474"/>
      <c r="BY83" s="474"/>
      <c r="BZ83" s="474"/>
      <c r="CA83" s="474"/>
      <c r="CB83" s="474"/>
      <c r="CC83" s="474"/>
      <c r="CD83" s="474"/>
      <c r="CE83" s="474"/>
      <c r="CF83" s="474"/>
      <c r="CG83" s="474"/>
      <c r="CH83" s="474"/>
      <c r="CI83" s="474"/>
      <c r="CN83" s="469"/>
      <c r="CO83" s="469"/>
      <c r="CP83" s="63" t="str">
        <f>O44</f>
        <v>G1 ou H2</v>
      </c>
      <c r="CQ83" s="63">
        <f>U44</f>
        <v>0</v>
      </c>
      <c r="CR83" s="63">
        <f>V44</f>
        <v>0</v>
      </c>
      <c r="CS83" s="469"/>
      <c r="CT83" s="469"/>
      <c r="CU83" s="469"/>
      <c r="CV83" s="469"/>
      <c r="CW83" s="469"/>
      <c r="CX83" s="469"/>
      <c r="CY83" s="469"/>
      <c r="CZ83" s="469"/>
      <c r="DA83" s="469"/>
      <c r="DB83" s="469"/>
      <c r="DC83" s="469"/>
      <c r="DD83" s="469"/>
      <c r="DE83" s="469"/>
      <c r="DF83" s="469"/>
      <c r="DG83" s="469"/>
      <c r="DH83" s="469"/>
      <c r="DI83" s="469"/>
      <c r="DJ83" s="469"/>
      <c r="DK83" s="469"/>
      <c r="DL83" s="469"/>
    </row>
    <row r="84" spans="1:116" hidden="1" x14ac:dyDescent="0.2">
      <c r="A84" s="469"/>
      <c r="B84" s="494"/>
      <c r="C84" s="494"/>
      <c r="D84" s="494"/>
      <c r="E84" s="494"/>
      <c r="F84" s="494"/>
      <c r="G84" s="494"/>
      <c r="H84" s="494"/>
      <c r="I84" s="494"/>
      <c r="J84" s="494"/>
      <c r="K84" s="494"/>
      <c r="L84" s="494"/>
      <c r="M84" s="573"/>
      <c r="N84" s="494"/>
      <c r="O84" s="494"/>
      <c r="P84" s="494"/>
      <c r="Q84" s="494"/>
      <c r="R84" s="494"/>
      <c r="S84" s="494"/>
      <c r="T84" s="494"/>
      <c r="U84" s="494"/>
      <c r="V84" s="494"/>
      <c r="W84" s="494"/>
      <c r="X84" s="494"/>
      <c r="Y84" s="494"/>
      <c r="Z84" s="494"/>
      <c r="AA84" s="494"/>
      <c r="AB84" s="494"/>
      <c r="AC84" s="509">
        <v>41819</v>
      </c>
      <c r="AD84" s="510">
        <v>0.91666666666666663</v>
      </c>
      <c r="AE84" s="511" t="str">
        <f>IF(OR(M104&lt;2),"D1",T(N103))</f>
        <v>D1</v>
      </c>
      <c r="AF84" s="512"/>
      <c r="AG84" s="512"/>
      <c r="AH84" s="513">
        <f>J53</f>
        <v>0</v>
      </c>
      <c r="AI84" s="514">
        <f>K53</f>
        <v>0</v>
      </c>
      <c r="AJ84" s="494"/>
      <c r="AK84" s="572"/>
      <c r="AL84" s="572"/>
      <c r="AM84" s="572"/>
      <c r="AN84" s="572"/>
      <c r="AO84" s="572"/>
      <c r="AP84" s="494"/>
      <c r="AQ84" s="494"/>
      <c r="AR84" s="494"/>
      <c r="AS84" s="494"/>
      <c r="AT84" s="469"/>
      <c r="AU84" s="469"/>
      <c r="AV84" s="574"/>
      <c r="AW84" s="574"/>
      <c r="AX84" s="469"/>
      <c r="BX84" s="474"/>
      <c r="BY84" s="474"/>
      <c r="BZ84" s="474"/>
      <c r="CA84" s="474"/>
      <c r="CB84" s="474"/>
      <c r="CC84" s="474"/>
      <c r="CD84" s="474"/>
      <c r="CE84" s="474"/>
      <c r="CF84" s="474"/>
      <c r="CG84" s="474"/>
      <c r="CH84" s="474"/>
      <c r="CI84" s="474"/>
      <c r="CN84" s="469"/>
      <c r="CO84" s="469"/>
      <c r="CP84" s="63" t="str">
        <f>O50</f>
        <v>B1 ou A2</v>
      </c>
      <c r="CQ84" s="63">
        <f>U50</f>
        <v>0</v>
      </c>
      <c r="CR84" s="63">
        <f>V50</f>
        <v>0</v>
      </c>
      <c r="CS84" s="469"/>
      <c r="CT84" s="469"/>
      <c r="CU84" s="469"/>
      <c r="CV84" s="469"/>
      <c r="CW84" s="469"/>
      <c r="CX84" s="469"/>
      <c r="CY84" s="469"/>
      <c r="CZ84" s="469"/>
      <c r="DA84" s="469"/>
      <c r="DB84" s="469"/>
      <c r="DC84" s="469"/>
      <c r="DD84" s="469"/>
      <c r="DE84" s="469"/>
      <c r="DF84" s="469"/>
      <c r="DG84" s="469"/>
      <c r="DH84" s="469"/>
      <c r="DI84" s="469"/>
      <c r="DJ84" s="469"/>
      <c r="DK84" s="469"/>
      <c r="DL84" s="469"/>
    </row>
    <row r="85" spans="1:116" hidden="1" x14ac:dyDescent="0.2">
      <c r="A85" s="469"/>
      <c r="B85" s="488" t="s">
        <v>36</v>
      </c>
      <c r="C85" s="489"/>
      <c r="D85" s="490"/>
      <c r="E85" s="490"/>
      <c r="F85" s="490"/>
      <c r="G85" s="491"/>
      <c r="H85" s="491"/>
      <c r="I85" s="492"/>
      <c r="J85" s="493"/>
      <c r="K85" s="493"/>
      <c r="L85" s="494"/>
      <c r="M85" s="573"/>
      <c r="N85" s="494"/>
      <c r="O85" s="494"/>
      <c r="P85" s="494"/>
      <c r="Q85" s="494"/>
      <c r="R85" s="494"/>
      <c r="S85" s="494"/>
      <c r="T85" s="494"/>
      <c r="U85" s="494"/>
      <c r="V85" s="494"/>
      <c r="W85" s="494"/>
      <c r="X85" s="494"/>
      <c r="Y85" s="494"/>
      <c r="Z85" s="494"/>
      <c r="AA85" s="494"/>
      <c r="AB85" s="494"/>
      <c r="AC85" s="529"/>
      <c r="AD85" s="530"/>
      <c r="AE85" s="511" t="str">
        <f>IF(OR(M97&lt;3,M96&lt;2),"C2",T(N96))</f>
        <v>C2</v>
      </c>
      <c r="AF85" s="531"/>
      <c r="AG85" s="531"/>
      <c r="AH85" s="532">
        <f>J54</f>
        <v>0</v>
      </c>
      <c r="AI85" s="514">
        <f>K54</f>
        <v>0</v>
      </c>
      <c r="AJ85" s="494"/>
      <c r="AK85" s="572"/>
      <c r="AL85" s="572"/>
      <c r="AM85" s="572"/>
      <c r="AN85" s="572"/>
      <c r="AO85" s="572"/>
      <c r="AP85" s="494"/>
      <c r="AQ85" s="494"/>
      <c r="AR85" s="494"/>
      <c r="AS85" s="494"/>
      <c r="AT85" s="469"/>
      <c r="AU85" s="469"/>
      <c r="AV85" s="469"/>
      <c r="AW85" s="469"/>
      <c r="AX85" s="469"/>
      <c r="BX85" s="474"/>
      <c r="BY85" s="474"/>
      <c r="BZ85" s="474"/>
      <c r="CA85" s="474"/>
      <c r="CB85" s="474"/>
      <c r="CC85" s="474"/>
      <c r="CD85" s="474"/>
      <c r="CE85" s="474"/>
      <c r="CF85" s="474"/>
      <c r="CG85" s="474"/>
      <c r="CH85" s="474"/>
      <c r="CI85" s="474"/>
      <c r="CN85" s="469"/>
      <c r="CO85" s="469"/>
      <c r="CP85" s="63" t="str">
        <f>O52</f>
        <v>D1 ou C2</v>
      </c>
      <c r="CQ85" s="63">
        <f>U52</f>
        <v>0</v>
      </c>
      <c r="CR85" s="63">
        <f>V52</f>
        <v>0</v>
      </c>
      <c r="CS85" s="469"/>
      <c r="CT85" s="469"/>
      <c r="CU85" s="469"/>
      <c r="CV85" s="469"/>
      <c r="CW85" s="469"/>
      <c r="CX85" s="469"/>
      <c r="CY85" s="469"/>
      <c r="CZ85" s="469"/>
      <c r="DA85" s="469"/>
      <c r="DB85" s="469"/>
      <c r="DC85" s="469"/>
      <c r="DD85" s="469"/>
      <c r="DE85" s="469"/>
      <c r="DF85" s="469"/>
      <c r="DG85" s="469"/>
      <c r="DH85" s="469"/>
      <c r="DI85" s="469"/>
      <c r="DJ85" s="469"/>
      <c r="DK85" s="469"/>
      <c r="DL85" s="469"/>
    </row>
    <row r="86" spans="1:116" hidden="1" x14ac:dyDescent="0.2">
      <c r="A86" s="469"/>
      <c r="B86" s="502">
        <v>41803</v>
      </c>
      <c r="C86" s="503">
        <v>0.875</v>
      </c>
      <c r="D86" s="504" t="s">
        <v>90</v>
      </c>
      <c r="E86" s="504"/>
      <c r="F86" s="504"/>
      <c r="G86" s="505">
        <f t="shared" ref="G86:H91" si="91">R3</f>
        <v>0</v>
      </c>
      <c r="H86" s="505">
        <f t="shared" si="91"/>
        <v>0</v>
      </c>
      <c r="I86" s="506" t="s">
        <v>114</v>
      </c>
      <c r="J86" s="507"/>
      <c r="K86" s="507"/>
      <c r="L86" s="494"/>
      <c r="M86" s="573"/>
      <c r="N86" s="488" t="s">
        <v>36</v>
      </c>
      <c r="O86" s="488" t="s">
        <v>0</v>
      </c>
      <c r="P86" s="488"/>
      <c r="Q86" s="488"/>
      <c r="R86" s="488" t="s">
        <v>39</v>
      </c>
      <c r="S86" s="488" t="s">
        <v>40</v>
      </c>
      <c r="T86" s="488" t="str">
        <f>"+/-"</f>
        <v>+/-</v>
      </c>
      <c r="U86" s="508"/>
      <c r="V86" s="508"/>
      <c r="W86" s="494"/>
      <c r="X86" s="494"/>
      <c r="Y86" s="494"/>
      <c r="Z86" s="494"/>
      <c r="AA86" s="494"/>
      <c r="AB86" s="494"/>
      <c r="AC86" s="509">
        <v>41820</v>
      </c>
      <c r="AD86" s="510">
        <v>0.75</v>
      </c>
      <c r="AE86" s="575" t="str">
        <f>IF(OR(M112&lt;2),"E1",T(N111))</f>
        <v>E1</v>
      </c>
      <c r="AF86" s="576"/>
      <c r="AG86" s="576"/>
      <c r="AH86" s="513">
        <f>J41</f>
        <v>0</v>
      </c>
      <c r="AI86" s="514">
        <f>K41</f>
        <v>0</v>
      </c>
      <c r="AJ86" s="494"/>
      <c r="AK86" s="572"/>
      <c r="AL86" s="572"/>
      <c r="AM86" s="572"/>
      <c r="AN86" s="572"/>
      <c r="AO86" s="572"/>
      <c r="AP86" s="494"/>
      <c r="AQ86" s="494"/>
      <c r="AR86" s="494"/>
      <c r="AS86" s="494"/>
      <c r="AT86" s="469"/>
      <c r="AU86" s="469"/>
      <c r="AV86" s="469"/>
      <c r="AW86" s="469"/>
      <c r="AX86" s="469"/>
      <c r="BB86" s="515" t="s">
        <v>13</v>
      </c>
      <c r="BC86" s="516" t="s">
        <v>14</v>
      </c>
      <c r="BD86" s="517" t="s">
        <v>0</v>
      </c>
      <c r="BE86" s="515" t="s">
        <v>1</v>
      </c>
      <c r="BF86" s="517" t="s">
        <v>2</v>
      </c>
      <c r="BG86" s="518" t="s">
        <v>3</v>
      </c>
      <c r="BH86" s="517" t="s">
        <v>4</v>
      </c>
      <c r="BI86" s="517" t="s">
        <v>5</v>
      </c>
      <c r="BJ86" s="517" t="s">
        <v>6</v>
      </c>
      <c r="BK86" s="517" t="s">
        <v>7</v>
      </c>
      <c r="BL86" s="515" t="s">
        <v>27</v>
      </c>
      <c r="BM86" s="517" t="s">
        <v>28</v>
      </c>
      <c r="BN86" s="517" t="s">
        <v>29</v>
      </c>
      <c r="BO86" s="518" t="s">
        <v>30</v>
      </c>
      <c r="BP86" s="515" t="s">
        <v>16</v>
      </c>
      <c r="BQ86" s="517" t="s">
        <v>17</v>
      </c>
      <c r="BR86" s="517" t="s">
        <v>18</v>
      </c>
      <c r="BS86" s="518" t="s">
        <v>19</v>
      </c>
      <c r="BT86" s="515" t="s">
        <v>9</v>
      </c>
      <c r="BU86" s="517" t="s">
        <v>10</v>
      </c>
      <c r="BV86" s="517" t="s">
        <v>11</v>
      </c>
      <c r="BW86" s="518" t="s">
        <v>12</v>
      </c>
      <c r="BX86" s="515" t="s">
        <v>20</v>
      </c>
      <c r="BY86" s="517" t="s">
        <v>16</v>
      </c>
      <c r="BZ86" s="517" t="s">
        <v>17</v>
      </c>
      <c r="CA86" s="517" t="s">
        <v>18</v>
      </c>
      <c r="CB86" s="517" t="s">
        <v>19</v>
      </c>
      <c r="CC86" s="517" t="s">
        <v>8</v>
      </c>
      <c r="CD86" s="517" t="s">
        <v>21</v>
      </c>
      <c r="CE86" s="517" t="s">
        <v>22</v>
      </c>
      <c r="CF86" s="517" t="s">
        <v>23</v>
      </c>
      <c r="CG86" s="517" t="s">
        <v>24</v>
      </c>
      <c r="CH86" s="517" t="s">
        <v>25</v>
      </c>
      <c r="CI86" s="518" t="s">
        <v>26</v>
      </c>
      <c r="CJ86" s="515" t="s">
        <v>83</v>
      </c>
      <c r="CK86" s="517" t="s">
        <v>82</v>
      </c>
      <c r="CL86" s="517" t="s">
        <v>81</v>
      </c>
      <c r="CM86" s="518" t="s">
        <v>84</v>
      </c>
      <c r="CN86" s="469"/>
      <c r="CO86" s="469"/>
      <c r="CP86" s="63" t="str">
        <f>O58</f>
        <v>F1 ou E2</v>
      </c>
      <c r="CQ86" s="63">
        <f>U58</f>
        <v>0</v>
      </c>
      <c r="CR86" s="63">
        <f>V58</f>
        <v>0</v>
      </c>
      <c r="CS86" s="469"/>
      <c r="CT86" s="469"/>
      <c r="CU86" s="469"/>
      <c r="CV86" s="469"/>
      <c r="CW86" s="469"/>
      <c r="CX86" s="469"/>
      <c r="CY86" s="469"/>
      <c r="CZ86" s="469"/>
      <c r="DA86" s="469"/>
      <c r="DB86" s="469"/>
      <c r="DC86" s="469"/>
      <c r="DD86" s="469"/>
      <c r="DE86" s="469"/>
      <c r="DF86" s="469"/>
      <c r="DG86" s="469"/>
      <c r="DH86" s="469"/>
      <c r="DI86" s="469"/>
      <c r="DJ86" s="469"/>
      <c r="DK86" s="469"/>
      <c r="DL86" s="469"/>
    </row>
    <row r="87" spans="1:116" hidden="1" x14ac:dyDescent="0.2">
      <c r="A87" s="469"/>
      <c r="B87" s="519">
        <v>41804</v>
      </c>
      <c r="C87" s="520">
        <v>0</v>
      </c>
      <c r="D87" s="521" t="s">
        <v>98</v>
      </c>
      <c r="E87" s="521"/>
      <c r="F87" s="521"/>
      <c r="G87" s="505">
        <f t="shared" si="91"/>
        <v>0</v>
      </c>
      <c r="H87" s="505">
        <f t="shared" si="91"/>
        <v>0</v>
      </c>
      <c r="I87" s="522" t="s">
        <v>106</v>
      </c>
      <c r="J87" s="507"/>
      <c r="K87" s="507"/>
      <c r="L87" s="494"/>
      <c r="M87" s="523">
        <f>AY87</f>
        <v>1</v>
      </c>
      <c r="N87" s="577" t="str">
        <f>INDEX(BC87:BC90,MATCH(BA87,$BB87:$BB90,0))</f>
        <v>Espagne</v>
      </c>
      <c r="O87" s="525">
        <f>INDEX(BD87:BD90,MATCH(BA87,$BB87:$BB90,0))</f>
        <v>3</v>
      </c>
      <c r="P87" s="526"/>
      <c r="Q87" s="526"/>
      <c r="R87" s="526">
        <f>INDEX(BE87:BE90,MATCH(BA87,$BB87:$BB90,0))</f>
        <v>0</v>
      </c>
      <c r="S87" s="525">
        <f>INDEX(BF87:BF90,MATCH(BA87,$BB87:$BB90,0))</f>
        <v>0</v>
      </c>
      <c r="T87" s="527">
        <f>INDEX(BG87:BG90,MATCH(BA87,$BB87:$BB90,0))</f>
        <v>0</v>
      </c>
      <c r="U87" s="528"/>
      <c r="V87" s="528"/>
      <c r="W87" s="494"/>
      <c r="X87" s="494"/>
      <c r="Y87" s="494"/>
      <c r="Z87" s="494"/>
      <c r="AA87" s="494"/>
      <c r="AB87" s="494"/>
      <c r="AC87" s="529"/>
      <c r="AD87" s="530"/>
      <c r="AE87" s="575" t="str">
        <f>IF(OR(M121&lt;3,M120&lt;2),"F2",T(N120))</f>
        <v>F2</v>
      </c>
      <c r="AF87" s="578"/>
      <c r="AG87" s="578"/>
      <c r="AH87" s="532">
        <f>J42</f>
        <v>0</v>
      </c>
      <c r="AI87" s="514">
        <f>K42</f>
        <v>0</v>
      </c>
      <c r="AJ87" s="494"/>
      <c r="AK87" s="572"/>
      <c r="AL87" s="572"/>
      <c r="AM87" s="572"/>
      <c r="AN87" s="572"/>
      <c r="AO87" s="572"/>
      <c r="AP87" s="494"/>
      <c r="AQ87" s="494"/>
      <c r="AR87" s="494"/>
      <c r="AS87" s="494"/>
      <c r="AT87" s="469"/>
      <c r="AU87" s="469"/>
      <c r="AV87" s="469"/>
      <c r="AW87" s="469"/>
      <c r="AX87" s="469"/>
      <c r="AY87" s="533">
        <v>1</v>
      </c>
      <c r="AZ87" s="534">
        <f>ROUND(BA87,0)</f>
        <v>2</v>
      </c>
      <c r="BA87" s="535">
        <f>MIN(BB87:BB90)</f>
        <v>2.4500000000000002</v>
      </c>
      <c r="BB87" s="536">
        <f>SUM(BT87:BW87)+2.45</f>
        <v>2.4500000000000002</v>
      </c>
      <c r="BC87" s="537" t="str">
        <f>D86</f>
        <v>Espagne</v>
      </c>
      <c r="BD87" s="538">
        <f>SUM(BH87:BK87)</f>
        <v>3</v>
      </c>
      <c r="BE87" s="539">
        <f>G86+G88+H90</f>
        <v>0</v>
      </c>
      <c r="BF87" s="538">
        <f>H86+H88+G90</f>
        <v>0</v>
      </c>
      <c r="BG87" s="540">
        <f>BE87-BF87</f>
        <v>0</v>
      </c>
      <c r="BH87" s="538" t="s">
        <v>15</v>
      </c>
      <c r="BI87" s="538">
        <f>IF(ISBLANK(G86),0,IF(G86&gt;H86,3,IF(G86=H86,1,0)))</f>
        <v>1</v>
      </c>
      <c r="BJ87" s="538">
        <f>IF(ISBLANK(G88),0,IF(G88&gt;H88,3,IF(G88=H88,1,0)))</f>
        <v>1</v>
      </c>
      <c r="BK87" s="538">
        <f>IF(ISBLANK(H90),0,IF(H90&gt;G90,3,IF(H90=G90,1,0)))</f>
        <v>1</v>
      </c>
      <c r="BL87" s="539" t="s">
        <v>15</v>
      </c>
      <c r="BM87" s="538" t="b">
        <f>(10*(BG87-BG88)+BE87-BE88&gt;0)</f>
        <v>0</v>
      </c>
      <c r="BN87" s="538" t="b">
        <f>10*(BG87-BG89)+BE87-BE89&gt;0</f>
        <v>0</v>
      </c>
      <c r="BO87" s="540" t="b">
        <f>10*(BG87-BG90)+BE87-BE90&gt;0</f>
        <v>0</v>
      </c>
      <c r="BP87" s="539">
        <f>10000*(BI87+BJ87)+(G88-H88+G86-H86)*100+(G88+G86)</f>
        <v>20000</v>
      </c>
      <c r="BQ87" s="538">
        <f>10000*(BI87+BK87)+(G86-H86+H90-G90)*100+(G86+H90)</f>
        <v>20000</v>
      </c>
      <c r="BR87" s="538">
        <f>10000*(BJ87+BK87)+(H90-G90+G88-H88)*100+(H90+G88)</f>
        <v>20000</v>
      </c>
      <c r="BS87" s="540" t="s">
        <v>15</v>
      </c>
      <c r="BT87" s="539" t="s">
        <v>15</v>
      </c>
      <c r="BU87" s="541">
        <f>IF($BD87&gt;$BD88,-0.5,IF($BD88&gt;$BD87,0.5,IF(BM87,-0.5,IF(BL88,0.5,CK87))))</f>
        <v>0</v>
      </c>
      <c r="BV87" s="541">
        <f>IF($BD87&gt;$BD89,-0.5,IF($BD89&gt;$BD87,0.5,IF(BN87,-0.5,IF(BL89,0.5,CL87))))</f>
        <v>0</v>
      </c>
      <c r="BW87" s="542">
        <f>IF($BD87&gt;$BD90,-0.5,IF($BD90&gt;$BD87,0.5,IF(BO87,-0.5,IF(BL90,0.5,CM87))))</f>
        <v>0</v>
      </c>
      <c r="BX87" s="543" t="b">
        <f>AND(AND(BD87=BD88,BD88=BD89,BD89=BD90),AND(BE87=BE88,BE88=BE89,BE89=BE90),AND(BF87=BF88,BF88=BF89,BF89=BF90))</f>
        <v>1</v>
      </c>
      <c r="BY87" s="543" t="b">
        <f>AND(NOT(BX87),BD87=BD88,BD87=BD89,BE87=BE88,BE87=BE89,BF87=BF88,BF87=BF89)</f>
        <v>0</v>
      </c>
      <c r="BZ87" s="543" t="b">
        <f>AND(NOT(BX87),BD87=BD88,BD87=BD90,BE87=BE88,BE87=BE90,BF87=BF88,BF87=BF90)</f>
        <v>0</v>
      </c>
      <c r="CA87" s="543" t="b">
        <f>AND(NOT(BX87),BD87=BD89,BD87=BD90,BE87=BE89,BE87=BE90,BF87=BF89,BF87=BF90)</f>
        <v>0</v>
      </c>
      <c r="CB87" s="543" t="b">
        <f>AND(NOT(BX87),BD88=BD89,BD88=BD90,BE88=BE89,BE88=BE90,BF88=BF89,BF88=BF90)</f>
        <v>0</v>
      </c>
      <c r="CC87" s="543" t="b">
        <f>AND(NOT(BX87),NOT(BY87),NOT(BZ87),BD87=BD88,BE87=BE88,BF87=BF88)</f>
        <v>0</v>
      </c>
      <c r="CD87" s="543" t="b">
        <f>AND(NOT(BX87),NOT(BY87),NOT(CA87),BD87=BD89,BE87=BE89,BF87=BF89)</f>
        <v>0</v>
      </c>
      <c r="CE87" s="543" t="b">
        <f>AND(NOT(BX87),NOT(BZ87),NOT(CA87),BD87=BD90,BE87=BE90,BF87=BF90)</f>
        <v>0</v>
      </c>
      <c r="CF87" s="543" t="b">
        <f>AND(NOT(BX87),NOT(BY87),NOT(CB87),BD88=BD89,BE88=BE89)</f>
        <v>0</v>
      </c>
      <c r="CG87" s="543" t="b">
        <f>AND(NOT(BX87),NOT(BZ87),NOT(CB87),BD88=BD90,BE88=BE90,BF88=BF90)</f>
        <v>0</v>
      </c>
      <c r="CH87" s="543" t="b">
        <f>AND(NOT(BX87),NOT(CA87),NOT(CB87),BD89=BD90,BE89=BE90,BF89=BF90)</f>
        <v>0</v>
      </c>
      <c r="CI87" s="543" t="b">
        <f t="array" ref="CI87">AND(NOT(BX87:CH87))</f>
        <v>0</v>
      </c>
      <c r="CJ87" s="539" t="s">
        <v>15</v>
      </c>
      <c r="CK87" s="538">
        <f>IF($CC87,IF(H86-G86&lt;0,-0.5,IF(G86-H86&lt;0,0.5,0)),IF($BY87,IF($BP87&gt;$BP88,-0.5,IF($BP87&lt;$BP88,0.5,0)),IF($BZ87,IF($BQ87&gt;$BQ88,-0.5, IF($BQ87&lt;$BQ88,0.5,0)),0)))</f>
        <v>0</v>
      </c>
      <c r="CL87" s="538">
        <f>IF($CD87,IF(H88-G88&lt;0,-0.5,IF(G88-H88&lt;0,0.5,0)),IF($BY87,IF($BP87&gt;$BP89,-0.5,IF($BP87&lt;$BP89,0.5,0)),IF($CA87,IF($BR87&gt;$BR89,-0.5,IF($BR87&lt;$BR89,0.5,0)),0)))</f>
        <v>0</v>
      </c>
      <c r="CM87" s="540">
        <f>IF($CE87,IF(G90-H90&lt;0,-0.5,IF(H90-G90&lt;0,0.5,0)),IF($BZ87,IF($BQ87&gt;$BQ90,-0.5,IF($BQ87&lt;$BQ90,0.5,0)),IF($CA87,IF($BR87&gt;$BR90,-0.5, IF($BR87&lt;$BR90,0.5,0)),0)))</f>
        <v>0</v>
      </c>
      <c r="CN87" s="469"/>
      <c r="CO87" s="469"/>
      <c r="CP87" s="63" t="str">
        <f>O60</f>
        <v>H1 ou G2</v>
      </c>
      <c r="CQ87" s="63">
        <f>U60</f>
        <v>0</v>
      </c>
      <c r="CR87" s="63">
        <f>V60</f>
        <v>0</v>
      </c>
      <c r="CS87" s="469"/>
      <c r="CT87" s="469"/>
      <c r="CU87" s="469"/>
      <c r="CV87" s="469"/>
      <c r="CW87" s="469"/>
      <c r="CX87" s="469"/>
      <c r="CY87" s="469"/>
      <c r="CZ87" s="469"/>
      <c r="DA87" s="469"/>
      <c r="DB87" s="469"/>
      <c r="DC87" s="469"/>
      <c r="DD87" s="469"/>
      <c r="DE87" s="469"/>
      <c r="DF87" s="469"/>
      <c r="DG87" s="469"/>
      <c r="DH87" s="469"/>
      <c r="DI87" s="469"/>
      <c r="DJ87" s="469"/>
      <c r="DK87" s="469"/>
      <c r="DL87" s="469"/>
    </row>
    <row r="88" spans="1:116" hidden="1" x14ac:dyDescent="0.2">
      <c r="A88" s="469"/>
      <c r="B88" s="519">
        <v>41809</v>
      </c>
      <c r="C88" s="520">
        <v>0</v>
      </c>
      <c r="D88" s="521" t="str">
        <f>D86</f>
        <v>Espagne</v>
      </c>
      <c r="E88" s="521"/>
      <c r="F88" s="521"/>
      <c r="G88" s="505">
        <f t="shared" si="91"/>
        <v>0</v>
      </c>
      <c r="H88" s="505">
        <f t="shared" si="91"/>
        <v>0</v>
      </c>
      <c r="I88" s="522" t="str">
        <f>D87</f>
        <v>Chili</v>
      </c>
      <c r="J88" s="507"/>
      <c r="K88" s="507"/>
      <c r="L88" s="494"/>
      <c r="M88" s="544">
        <f>AY88</f>
        <v>1</v>
      </c>
      <c r="N88" s="579" t="str">
        <f>INDEX(BC87:BC90,MATCH(BA88,$BB87:$BB90,0))</f>
        <v>Pays-Bas</v>
      </c>
      <c r="O88" s="546">
        <f>INDEX(BD87:BD90,MATCH(BA88,$BB87:$BB90,0))</f>
        <v>3</v>
      </c>
      <c r="P88" s="547"/>
      <c r="Q88" s="547"/>
      <c r="R88" s="547">
        <f>INDEX(BE87:BE90,MATCH(BA88,$BB87:$BB90,0))</f>
        <v>0</v>
      </c>
      <c r="S88" s="546">
        <f>INDEX(BF87:BF90,MATCH(BA88,$BB87:$BB90,0))</f>
        <v>0</v>
      </c>
      <c r="T88" s="548">
        <f>INDEX(BG87:BG90,MATCH(BA88,$BB87:$BB90,0))</f>
        <v>0</v>
      </c>
      <c r="U88" s="528"/>
      <c r="V88" s="528"/>
      <c r="W88" s="494"/>
      <c r="X88" s="494"/>
      <c r="Y88" s="494"/>
      <c r="Z88" s="494"/>
      <c r="AA88" s="494"/>
      <c r="AB88" s="494"/>
      <c r="AC88" s="509">
        <v>41820</v>
      </c>
      <c r="AD88" s="510">
        <v>0.91666666666666663</v>
      </c>
      <c r="AE88" s="575" t="str">
        <f>IF(OR(M128&lt;2),"G1",T(N127))</f>
        <v>G1</v>
      </c>
      <c r="AF88" s="576"/>
      <c r="AG88" s="576"/>
      <c r="AH88" s="513">
        <f>J45</f>
        <v>0</v>
      </c>
      <c r="AI88" s="514">
        <f>K45</f>
        <v>0</v>
      </c>
      <c r="AJ88" s="494"/>
      <c r="AK88" s="572"/>
      <c r="AL88" s="572"/>
      <c r="AM88" s="572"/>
      <c r="AN88" s="572"/>
      <c r="AO88" s="572"/>
      <c r="AP88" s="494"/>
      <c r="AQ88" s="494"/>
      <c r="AR88" s="494"/>
      <c r="AS88" s="494"/>
      <c r="AT88" s="469"/>
      <c r="AU88" s="469"/>
      <c r="AV88" s="469"/>
      <c r="AW88" s="469"/>
      <c r="AX88" s="469"/>
      <c r="AY88" s="533">
        <f>IF(ROUND(BA88,0)=ROUND(BA87,0),AY87,2)</f>
        <v>1</v>
      </c>
      <c r="AZ88" s="534">
        <f>ROUND(BA88,0)</f>
        <v>2</v>
      </c>
      <c r="BA88" s="535">
        <f>MAX(MIN(BB87:BB89),MIN(BB87,BB88,BB90),MIN(BB87,BB89,BB90),MIN(BB88:BB90))</f>
        <v>2.46</v>
      </c>
      <c r="BB88" s="549">
        <f>SUM(BT88:BW88)+2.46</f>
        <v>2.46</v>
      </c>
      <c r="BC88" s="537" t="str">
        <f>I86</f>
        <v>Pays-Bas</v>
      </c>
      <c r="BD88" s="538">
        <f>SUM(BH88:BK88)</f>
        <v>3</v>
      </c>
      <c r="BE88" s="539">
        <f>H86+H89+G91</f>
        <v>0</v>
      </c>
      <c r="BF88" s="538">
        <f>G86+G89+H91</f>
        <v>0</v>
      </c>
      <c r="BG88" s="540">
        <f>BE88-BF88</f>
        <v>0</v>
      </c>
      <c r="BH88" s="538">
        <f>IF(ISBLANK(H86),0,IF(BI87=3,0,IF(BI87=1,1,3)))</f>
        <v>1</v>
      </c>
      <c r="BI88" s="538" t="s">
        <v>15</v>
      </c>
      <c r="BJ88" s="538">
        <f>IF(ISBLANK(G91),0,IF(BI89=3,0,IF(BI89=1,1,3)))</f>
        <v>1</v>
      </c>
      <c r="BK88" s="538">
        <f>IF(ISBLANK(H89),0,IF(H89&gt;G89,3,IF(H89=G89,1,0)))</f>
        <v>1</v>
      </c>
      <c r="BL88" s="539" t="b">
        <f>(10*(BG87-BG88)+BE87-BE88&lt;0)</f>
        <v>0</v>
      </c>
      <c r="BM88" s="538" t="s">
        <v>15</v>
      </c>
      <c r="BN88" s="538" t="b">
        <f>10*(BG88-BG89)+BE88-BE89&gt;0</f>
        <v>0</v>
      </c>
      <c r="BO88" s="540" t="b">
        <f>10*(BG88-BG90)+BE88-BE90&gt;0</f>
        <v>0</v>
      </c>
      <c r="BP88" s="539">
        <f>10000*(BH88+BJ88)+(H86-G86+G91-H91)*100+(H86+G91)</f>
        <v>20000</v>
      </c>
      <c r="BQ88" s="538">
        <f>10000*(BH88+BK88)+(H86-G86+H89-G89)*100+(H86+H89)</f>
        <v>20000</v>
      </c>
      <c r="BR88" s="538" t="s">
        <v>15</v>
      </c>
      <c r="BS88" s="540">
        <f>10000*(BJ88+BK88)+(H89-G89+G91-H91)*100+(H89+G91)</f>
        <v>20000</v>
      </c>
      <c r="BT88" s="550">
        <f>-BU87</f>
        <v>0</v>
      </c>
      <c r="BU88" s="538" t="s">
        <v>15</v>
      </c>
      <c r="BV88" s="541">
        <f>IF($BD88&gt;$BD89,-0.5,IF($BD89&gt;$BD88,0.5,IF(BN88,-0.5,IF(BM89,0.5,CL88))))</f>
        <v>0</v>
      </c>
      <c r="BW88" s="542">
        <f>IF($BD88&gt;$BD90,-0.5,IF($BD90&gt;$BD88,0.5,IF(BO88,-0.5,IF(BM90,0.5,CM88))))</f>
        <v>0</v>
      </c>
      <c r="BX88" s="474"/>
      <c r="BY88" s="474"/>
      <c r="BZ88" s="474"/>
      <c r="CA88" s="474"/>
      <c r="CB88" s="474"/>
      <c r="CC88" s="474"/>
      <c r="CD88" s="474"/>
      <c r="CE88" s="474"/>
      <c r="CF88" s="474"/>
      <c r="CG88" s="474"/>
      <c r="CH88" s="474"/>
      <c r="CI88" s="474"/>
      <c r="CJ88" s="539"/>
      <c r="CK88" s="538" t="s">
        <v>15</v>
      </c>
      <c r="CL88" s="538">
        <f>IF($CF87,IF(H91-G91&lt;0,-0.5,IF(G91-H91&lt;0,0.5,0)),IF($BY87,IF($BP88&gt;$BP89,-0.5,IF($BP88&lt;$BP89,0.5,0)),IF($CB87,IF($BS88&gt;$BS89,-0.5,IF($BS88&lt;$BS89,0.5,0)),0)))</f>
        <v>0</v>
      </c>
      <c r="CM88" s="540">
        <f>IF($CG87,IF(G89-H89&lt;0,-0.5,IF(H89-G89&lt;0,0.5,0)),IF($BZ87,IF($BQ88&gt;$BQ90,-0.5,IF($BQ88&lt;$BQ90,0.5,0)),IF($CB87,IF($BS88&gt;$BS90,-0.5,IF($BS88&lt;$BS90,0.5,0)),0)))</f>
        <v>0</v>
      </c>
      <c r="CN88" s="469"/>
      <c r="CO88" s="469"/>
      <c r="CP88" s="63" t="str">
        <f>Z38</f>
        <v>A1 ou B2 ou C1 ou D2</v>
      </c>
      <c r="CQ88" s="63">
        <f>AF38</f>
        <v>0</v>
      </c>
      <c r="CR88" s="63">
        <f>AG38</f>
        <v>0</v>
      </c>
      <c r="CS88" s="469"/>
      <c r="CT88" s="469"/>
      <c r="CU88" s="469"/>
      <c r="CV88" s="469"/>
      <c r="CW88" s="469"/>
      <c r="CX88" s="469"/>
      <c r="CY88" s="469"/>
      <c r="CZ88" s="469"/>
      <c r="DA88" s="469"/>
      <c r="DB88" s="469"/>
      <c r="DC88" s="469"/>
      <c r="DD88" s="469"/>
      <c r="DE88" s="469"/>
      <c r="DF88" s="469"/>
      <c r="DG88" s="469"/>
      <c r="DH88" s="469"/>
      <c r="DI88" s="469"/>
      <c r="DJ88" s="469"/>
      <c r="DK88" s="469"/>
      <c r="DL88" s="469"/>
    </row>
    <row r="89" spans="1:116" hidden="1" x14ac:dyDescent="0.2">
      <c r="A89" s="469"/>
      <c r="B89" s="519">
        <v>41808</v>
      </c>
      <c r="C89" s="520">
        <v>0.75</v>
      </c>
      <c r="D89" s="521" t="str">
        <f>I87</f>
        <v>Australie</v>
      </c>
      <c r="E89" s="521"/>
      <c r="F89" s="521"/>
      <c r="G89" s="505">
        <f t="shared" si="91"/>
        <v>0</v>
      </c>
      <c r="H89" s="505">
        <f t="shared" si="91"/>
        <v>0</v>
      </c>
      <c r="I89" s="522" t="str">
        <f>I86</f>
        <v>Pays-Bas</v>
      </c>
      <c r="J89" s="507"/>
      <c r="K89" s="507"/>
      <c r="L89" s="494"/>
      <c r="M89" s="544">
        <f>AY89</f>
        <v>1</v>
      </c>
      <c r="N89" s="521" t="str">
        <f>INDEX(BC87:BC90,MATCH(BA89,$BB87:$BB90,0))</f>
        <v>Chili</v>
      </c>
      <c r="O89" s="551">
        <f>INDEX(BD87:BD90,MATCH(BA89,$BB87:$BB90,0))</f>
        <v>3</v>
      </c>
      <c r="P89" s="552"/>
      <c r="Q89" s="552"/>
      <c r="R89" s="552">
        <f>INDEX(BE87:BE90,MATCH(BA89,$BB87:$BB90,0))</f>
        <v>0</v>
      </c>
      <c r="S89" s="551">
        <f>INDEX(BF87:BF90,MATCH(BA89,$BB87:$BB90,0))</f>
        <v>0</v>
      </c>
      <c r="T89" s="553">
        <f>INDEX(BG87:BG90,MATCH(BA89,$BB87:$BB90,0))</f>
        <v>0</v>
      </c>
      <c r="U89" s="554"/>
      <c r="V89" s="554"/>
      <c r="W89" s="494"/>
      <c r="X89" s="494"/>
      <c r="Y89" s="494"/>
      <c r="Z89" s="494"/>
      <c r="AA89" s="494"/>
      <c r="AB89" s="494"/>
      <c r="AC89" s="529"/>
      <c r="AD89" s="530"/>
      <c r="AE89" s="575" t="str">
        <f>IF(OR(M137&lt;3,M136&lt;2),"H2",T(N136))</f>
        <v>H2</v>
      </c>
      <c r="AF89" s="578"/>
      <c r="AG89" s="578"/>
      <c r="AH89" s="532">
        <f>J46</f>
        <v>0</v>
      </c>
      <c r="AI89" s="514">
        <f>K46</f>
        <v>0</v>
      </c>
      <c r="AJ89" s="494"/>
      <c r="AK89" s="572"/>
      <c r="AL89" s="572"/>
      <c r="AM89" s="572"/>
      <c r="AN89" s="572"/>
      <c r="AO89" s="572"/>
      <c r="AP89" s="494"/>
      <c r="AQ89" s="494"/>
      <c r="AR89" s="494"/>
      <c r="AS89" s="494"/>
      <c r="AT89" s="469"/>
      <c r="AU89" s="469"/>
      <c r="AV89" s="469"/>
      <c r="AW89" s="469"/>
      <c r="AX89" s="574"/>
      <c r="AY89" s="533">
        <f>IF(ROUND(BA89,0)=ROUND(BA88,0),AY88,3)</f>
        <v>1</v>
      </c>
      <c r="AZ89" s="534">
        <f>ROUND(BA89,0)</f>
        <v>2</v>
      </c>
      <c r="BA89" s="535">
        <f>MIN(MAX(BB87:BB89),MAX(BB87,BB88,BB90),MAX(BB87,BB89,BB90),MAX(BB88:BB90))</f>
        <v>2.4700000000000002</v>
      </c>
      <c r="BB89" s="549">
        <f>SUM(BT89:BW89)+2.47</f>
        <v>2.4700000000000002</v>
      </c>
      <c r="BC89" s="537" t="str">
        <f>D87</f>
        <v>Chili</v>
      </c>
      <c r="BD89" s="538">
        <f>SUM(BH89:BK89)</f>
        <v>3</v>
      </c>
      <c r="BE89" s="539">
        <f>G87+H88+H91</f>
        <v>0</v>
      </c>
      <c r="BF89" s="538">
        <f>H87+G88+G91</f>
        <v>0</v>
      </c>
      <c r="BG89" s="540">
        <f>BE89-BF89</f>
        <v>0</v>
      </c>
      <c r="BH89" s="538">
        <f>IF(ISBLANK(H88),0,IF(BJ87=3,0,IF(BJ87=1,1,3)))</f>
        <v>1</v>
      </c>
      <c r="BI89" s="538">
        <f>IF(ISBLANK(H91),0,IF(H91&gt;G91,3,IF(H91=G91,1,0)))</f>
        <v>1</v>
      </c>
      <c r="BJ89" s="538" t="s">
        <v>15</v>
      </c>
      <c r="BK89" s="538">
        <f>IF(ISBLANK(G87),0,IF(G87&gt;H87,3,IF(G87=H87,1,0)))</f>
        <v>1</v>
      </c>
      <c r="BL89" s="539" t="b">
        <f>10*(BG87-BG89)+BE87-BE89&lt;0</f>
        <v>0</v>
      </c>
      <c r="BM89" s="538" t="b">
        <f>10*(BG88-BG89)+BE88-BE89&lt;0</f>
        <v>0</v>
      </c>
      <c r="BN89" s="538" t="s">
        <v>15</v>
      </c>
      <c r="BO89" s="540" t="b">
        <f>10*(BG89-BG90)+BE89-BE90&gt;0</f>
        <v>0</v>
      </c>
      <c r="BP89" s="539">
        <f>10000*(BH89+BI89)+(H88-G88+H91-G91)*100+(H88+H91)</f>
        <v>20000</v>
      </c>
      <c r="BQ89" s="538" t="s">
        <v>15</v>
      </c>
      <c r="BR89" s="538">
        <f>10000*(BH89+BK89)+(G87-H87+H88-G88)*100+(G87+H88)</f>
        <v>20000</v>
      </c>
      <c r="BS89" s="540">
        <f>10000*(BI89+BK89)+(G87-H87+H91-G91)*100+(G87+H91)</f>
        <v>20000</v>
      </c>
      <c r="BT89" s="550">
        <f>-BV87</f>
        <v>0</v>
      </c>
      <c r="BU89" s="541">
        <f>-BV88</f>
        <v>0</v>
      </c>
      <c r="BV89" s="541" t="s">
        <v>15</v>
      </c>
      <c r="BW89" s="542">
        <f>IF($BD89&gt;$BD90,-0.5,IF($BD90&gt;$BD89,0.5,IF(BO89,-0.5,IF(BN90,0.5,CM89))))</f>
        <v>0</v>
      </c>
      <c r="BX89" s="474"/>
      <c r="BY89" s="474"/>
      <c r="BZ89" s="474"/>
      <c r="CA89" s="474"/>
      <c r="CB89" s="474"/>
      <c r="CC89" s="474"/>
      <c r="CD89" s="474"/>
      <c r="CE89" s="474"/>
      <c r="CF89" s="474"/>
      <c r="CG89" s="474"/>
      <c r="CH89" s="474"/>
      <c r="CI89" s="474"/>
      <c r="CJ89" s="539"/>
      <c r="CK89" s="538"/>
      <c r="CL89" s="538" t="s">
        <v>15</v>
      </c>
      <c r="CM89" s="540">
        <f>IF($CH87,IF(H87-G87&lt;0,-0.5,IF(G87-H87&lt;0,0.5,0)),IF($CA87,IF($BR89&gt;$BR90,-0.5,IF($BR89&lt;$BR90,0.5,0)),IF($CB87,IF($BS89&gt;$BS90,-0.5,IF($BS89&lt;$BS90,0.5,0)),0)))</f>
        <v>0</v>
      </c>
      <c r="CN89" s="469"/>
      <c r="CO89" s="469"/>
      <c r="CP89" s="63" t="str">
        <f>Z40</f>
        <v>B1 ou A2 ou D1 ou C2</v>
      </c>
      <c r="CQ89" s="63">
        <f>AF40</f>
        <v>0</v>
      </c>
      <c r="CR89" s="63">
        <f>AG40</f>
        <v>0</v>
      </c>
      <c r="CS89" s="469"/>
      <c r="CT89" s="469"/>
      <c r="CU89" s="469"/>
      <c r="CV89" s="469"/>
      <c r="CW89" s="469"/>
      <c r="CX89" s="469"/>
      <c r="CY89" s="469"/>
      <c r="CZ89" s="469"/>
      <c r="DA89" s="469"/>
      <c r="DB89" s="469"/>
      <c r="DC89" s="469"/>
      <c r="DD89" s="469"/>
      <c r="DE89" s="469"/>
      <c r="DF89" s="469"/>
      <c r="DG89" s="469"/>
      <c r="DH89" s="469"/>
      <c r="DI89" s="469"/>
      <c r="DJ89" s="469"/>
      <c r="DK89" s="469"/>
      <c r="DL89" s="469"/>
    </row>
    <row r="90" spans="1:116" hidden="1" x14ac:dyDescent="0.2">
      <c r="A90" s="469"/>
      <c r="B90" s="519">
        <v>41813</v>
      </c>
      <c r="C90" s="520">
        <v>0.75</v>
      </c>
      <c r="D90" s="521" t="str">
        <f>I87</f>
        <v>Australie</v>
      </c>
      <c r="E90" s="521"/>
      <c r="F90" s="521"/>
      <c r="G90" s="505">
        <f t="shared" si="91"/>
        <v>0</v>
      </c>
      <c r="H90" s="505">
        <f t="shared" si="91"/>
        <v>0</v>
      </c>
      <c r="I90" s="522" t="str">
        <f>D86</f>
        <v>Espagne</v>
      </c>
      <c r="J90" s="507"/>
      <c r="K90" s="507"/>
      <c r="L90" s="494"/>
      <c r="M90" s="555">
        <f>AY90</f>
        <v>1</v>
      </c>
      <c r="N90" s="556" t="str">
        <f>INDEX(BC87:BC90,MATCH(BA90,$BB87:$BB90,0))</f>
        <v>Australie</v>
      </c>
      <c r="O90" s="557">
        <f>INDEX(BD87:BD90,MATCH(BA90,$BB87:$BB90,0))</f>
        <v>3</v>
      </c>
      <c r="P90" s="558"/>
      <c r="Q90" s="558"/>
      <c r="R90" s="558">
        <f>INDEX(BE87:BE90,MATCH(BA90,$BB87:$BB90,0))</f>
        <v>0</v>
      </c>
      <c r="S90" s="557">
        <f>INDEX(BF87:BF90,MATCH(BA90,$BB87:$BB90,0))</f>
        <v>0</v>
      </c>
      <c r="T90" s="559">
        <f>INDEX(BG87:BG90,MATCH(BA90,$BB87:$BB90,0))</f>
        <v>0</v>
      </c>
      <c r="U90" s="554"/>
      <c r="V90" s="554"/>
      <c r="W90" s="494"/>
      <c r="X90" s="494"/>
      <c r="Y90" s="494"/>
      <c r="Z90" s="494"/>
      <c r="AA90" s="494"/>
      <c r="AB90" s="494"/>
      <c r="AC90" s="509">
        <v>41821</v>
      </c>
      <c r="AD90" s="510">
        <v>0.75</v>
      </c>
      <c r="AE90" s="575" t="str">
        <f>IF(OR(M120&lt;2),"F1",T(N119))</f>
        <v>F1</v>
      </c>
      <c r="AF90" s="576"/>
      <c r="AG90" s="576"/>
      <c r="AH90" s="513">
        <f>J57</f>
        <v>0</v>
      </c>
      <c r="AI90" s="514">
        <f>K57</f>
        <v>0</v>
      </c>
      <c r="AJ90" s="494"/>
      <c r="AK90" s="580" t="s">
        <v>122</v>
      </c>
      <c r="AL90" s="580"/>
      <c r="AM90" s="580"/>
      <c r="AN90" s="580"/>
      <c r="AO90" s="580"/>
      <c r="AP90" s="494"/>
      <c r="AQ90" s="494"/>
      <c r="AR90" s="494"/>
      <c r="AS90" s="494"/>
      <c r="AT90" s="469"/>
      <c r="AU90" s="469"/>
      <c r="AV90" s="469"/>
      <c r="AW90" s="469"/>
      <c r="AX90" s="469"/>
      <c r="AY90" s="533">
        <f>IF(ROUND(BA90,0)=ROUND(BA89,0),AY89,4)</f>
        <v>1</v>
      </c>
      <c r="AZ90" s="534">
        <f>ROUND(BA90,0)</f>
        <v>2</v>
      </c>
      <c r="BA90" s="535">
        <f>MAX(BB87:BB90)</f>
        <v>2.48</v>
      </c>
      <c r="BB90" s="560">
        <f>SUM(BT90:BW90)+2.48</f>
        <v>2.48</v>
      </c>
      <c r="BC90" s="561" t="str">
        <f>I87</f>
        <v>Australie</v>
      </c>
      <c r="BD90" s="543">
        <f>SUM(BH90:BK90)</f>
        <v>3</v>
      </c>
      <c r="BE90" s="562">
        <f>H87+G89+G90</f>
        <v>0</v>
      </c>
      <c r="BF90" s="543">
        <f>G87+H89+H90</f>
        <v>0</v>
      </c>
      <c r="BG90" s="563">
        <f>BE90-BF90</f>
        <v>0</v>
      </c>
      <c r="BH90" s="543">
        <f>IF(ISBLANK(G90),0,IF(BK87=3,0,IF(BK87=1,1,3)))</f>
        <v>1</v>
      </c>
      <c r="BI90" s="543">
        <f>IF(ISBLANK(G89),0,IF(BK88=3,0,IF(BK88=1,1,3)))</f>
        <v>1</v>
      </c>
      <c r="BJ90" s="543">
        <f>IF(ISBLANK(H87),0,IF(BK89=3,0,IF(BK89=1,1,3)))</f>
        <v>1</v>
      </c>
      <c r="BK90" s="543" t="s">
        <v>15</v>
      </c>
      <c r="BL90" s="562" t="b">
        <f>10*(BG87-BG90)+BE87-BE90&lt;0</f>
        <v>0</v>
      </c>
      <c r="BM90" s="543" t="b">
        <f>10*(BG88-BG90)+BE88-BE90&lt;0</f>
        <v>0</v>
      </c>
      <c r="BN90" s="543" t="b">
        <f>10*(BG89-BG90)+BE89-BE90&lt;0</f>
        <v>0</v>
      </c>
      <c r="BO90" s="563" t="s">
        <v>15</v>
      </c>
      <c r="BP90" s="562" t="s">
        <v>15</v>
      </c>
      <c r="BQ90" s="543">
        <f>10000*(BH90+BI90)+(G89-H89+G90-H90)*100+(G89+G90)</f>
        <v>20000</v>
      </c>
      <c r="BR90" s="543">
        <f>10000*(BH90+BJ90)+(G90-H90+H87-G87)*100+(G90+H87)</f>
        <v>20000</v>
      </c>
      <c r="BS90" s="563">
        <f>10000*(BI90+BJ90)+(G89-H89+H87-G87)*100+(G89+H87)</f>
        <v>20000</v>
      </c>
      <c r="BT90" s="564">
        <f>-BW87</f>
        <v>0</v>
      </c>
      <c r="BU90" s="565">
        <f>-BW88</f>
        <v>0</v>
      </c>
      <c r="BV90" s="565">
        <f>-BW89</f>
        <v>0</v>
      </c>
      <c r="BW90" s="563" t="s">
        <v>15</v>
      </c>
      <c r="BX90" s="474"/>
      <c r="BY90" s="474"/>
      <c r="BZ90" s="474"/>
      <c r="CA90" s="474"/>
      <c r="CB90" s="474"/>
      <c r="CC90" s="474"/>
      <c r="CD90" s="474"/>
      <c r="CE90" s="474"/>
      <c r="CF90" s="474"/>
      <c r="CG90" s="474"/>
      <c r="CH90" s="474"/>
      <c r="CI90" s="474"/>
      <c r="CJ90" s="562"/>
      <c r="CK90" s="543"/>
      <c r="CL90" s="543"/>
      <c r="CM90" s="563" t="s">
        <v>15</v>
      </c>
      <c r="CN90" s="469"/>
      <c r="CO90" s="469"/>
      <c r="CP90" s="63" t="str">
        <f>Z54</f>
        <v>B1 ou A2 ou D1 ou C2</v>
      </c>
      <c r="CQ90" s="63">
        <f>AF54</f>
        <v>0</v>
      </c>
      <c r="CR90" s="63">
        <f>AG54</f>
        <v>0</v>
      </c>
      <c r="CS90" s="469"/>
      <c r="CT90" s="469"/>
      <c r="CU90" s="469"/>
      <c r="CV90" s="469"/>
      <c r="CW90" s="469"/>
      <c r="CX90" s="469"/>
      <c r="CY90" s="469"/>
      <c r="CZ90" s="469"/>
      <c r="DA90" s="469"/>
      <c r="DB90" s="469"/>
      <c r="DC90" s="469"/>
      <c r="DD90" s="469"/>
      <c r="DE90" s="469"/>
      <c r="DF90" s="469"/>
      <c r="DG90" s="469"/>
      <c r="DH90" s="469"/>
      <c r="DI90" s="469"/>
      <c r="DJ90" s="469"/>
      <c r="DK90" s="469"/>
      <c r="DL90" s="469"/>
    </row>
    <row r="91" spans="1:116" hidden="1" x14ac:dyDescent="0.2">
      <c r="A91" s="469"/>
      <c r="B91" s="566">
        <v>41813</v>
      </c>
      <c r="C91" s="567">
        <v>0.75</v>
      </c>
      <c r="D91" s="556" t="str">
        <f>I86</f>
        <v>Pays-Bas</v>
      </c>
      <c r="E91" s="556"/>
      <c r="F91" s="556"/>
      <c r="G91" s="505">
        <f t="shared" si="91"/>
        <v>0</v>
      </c>
      <c r="H91" s="505">
        <f t="shared" si="91"/>
        <v>0</v>
      </c>
      <c r="I91" s="568" t="str">
        <f>D87</f>
        <v>Chili</v>
      </c>
      <c r="J91" s="507"/>
      <c r="K91" s="507"/>
      <c r="L91" s="494"/>
      <c r="M91" s="569"/>
      <c r="N91" s="570" t="str">
        <f>IF(OR(M89&lt;3,M88&lt;2),"TIRAGE AU SORT !!!"," ")</f>
        <v>TIRAGE AU SORT !!!</v>
      </c>
      <c r="O91" s="571"/>
      <c r="P91" s="571"/>
      <c r="Q91" s="571"/>
      <c r="R91" s="571"/>
      <c r="S91" s="571"/>
      <c r="T91" s="571"/>
      <c r="U91" s="571"/>
      <c r="V91" s="571"/>
      <c r="W91" s="494"/>
      <c r="X91" s="494"/>
      <c r="Y91" s="494"/>
      <c r="Z91" s="494"/>
      <c r="AA91" s="494"/>
      <c r="AB91" s="494"/>
      <c r="AC91" s="529"/>
      <c r="AD91" s="530"/>
      <c r="AE91" s="575" t="str">
        <f>IF(OR(M113&lt;3,M112&lt;2),"E2",T(N112))</f>
        <v>E2</v>
      </c>
      <c r="AF91" s="578"/>
      <c r="AG91" s="578"/>
      <c r="AH91" s="532">
        <f>J58</f>
        <v>0</v>
      </c>
      <c r="AI91" s="514">
        <f>K58</f>
        <v>0</v>
      </c>
      <c r="AJ91" s="494"/>
      <c r="AK91" s="580"/>
      <c r="AL91" s="580"/>
      <c r="AM91" s="580"/>
      <c r="AN91" s="580"/>
      <c r="AO91" s="580"/>
      <c r="AP91" s="494"/>
      <c r="AQ91" s="494"/>
      <c r="AR91" s="494"/>
      <c r="AS91" s="494"/>
      <c r="AT91" s="469"/>
      <c r="AU91" s="469"/>
      <c r="AV91" s="469"/>
      <c r="AW91" s="469"/>
      <c r="AX91" s="469"/>
      <c r="CN91" s="469"/>
      <c r="CO91" s="469"/>
      <c r="CP91" s="63" t="str">
        <f>Z56</f>
        <v>F1 ou E2 ou H1 ou G2</v>
      </c>
      <c r="CQ91" s="63">
        <f>AF56</f>
        <v>0</v>
      </c>
      <c r="CR91" s="63">
        <f>AG56</f>
        <v>0</v>
      </c>
      <c r="CS91" s="469"/>
      <c r="CT91" s="469"/>
      <c r="CU91" s="469"/>
      <c r="CV91" s="469"/>
      <c r="CW91" s="469"/>
      <c r="CX91" s="469"/>
      <c r="CY91" s="469"/>
      <c r="CZ91" s="469"/>
      <c r="DA91" s="469"/>
      <c r="DB91" s="469"/>
      <c r="DC91" s="469"/>
      <c r="DD91" s="469"/>
      <c r="DE91" s="469"/>
      <c r="DF91" s="469"/>
      <c r="DG91" s="469"/>
      <c r="DH91" s="469"/>
      <c r="DI91" s="469"/>
      <c r="DJ91" s="469"/>
      <c r="DK91" s="469"/>
      <c r="DL91" s="469"/>
    </row>
    <row r="92" spans="1:116" hidden="1" x14ac:dyDescent="0.2">
      <c r="A92" s="469"/>
      <c r="B92" s="494"/>
      <c r="C92" s="494"/>
      <c r="D92" s="494"/>
      <c r="E92" s="494"/>
      <c r="F92" s="494"/>
      <c r="G92" s="494"/>
      <c r="H92" s="494"/>
      <c r="I92" s="494"/>
      <c r="J92" s="494"/>
      <c r="K92" s="494"/>
      <c r="L92" s="494"/>
      <c r="M92" s="573"/>
      <c r="N92" s="494"/>
      <c r="O92" s="494"/>
      <c r="P92" s="494"/>
      <c r="Q92" s="494"/>
      <c r="R92" s="494"/>
      <c r="S92" s="494"/>
      <c r="T92" s="494"/>
      <c r="U92" s="494"/>
      <c r="V92" s="494"/>
      <c r="W92" s="494"/>
      <c r="X92" s="494"/>
      <c r="Y92" s="494"/>
      <c r="Z92" s="494"/>
      <c r="AA92" s="494"/>
      <c r="AB92" s="494"/>
      <c r="AC92" s="509">
        <v>41821</v>
      </c>
      <c r="AD92" s="510">
        <v>0.91666666666666663</v>
      </c>
      <c r="AE92" s="575" t="str">
        <f>IF(OR(M136&lt;2),"H1",T(N135))</f>
        <v>H1</v>
      </c>
      <c r="AF92" s="576"/>
      <c r="AG92" s="576"/>
      <c r="AH92" s="513">
        <f>J61</f>
        <v>0</v>
      </c>
      <c r="AI92" s="514">
        <f>K61</f>
        <v>0</v>
      </c>
      <c r="AJ92" s="494"/>
      <c r="AK92" s="580"/>
      <c r="AL92" s="580"/>
      <c r="AM92" s="580"/>
      <c r="AN92" s="580"/>
      <c r="AO92" s="580"/>
      <c r="AP92" s="494"/>
      <c r="AQ92" s="494"/>
      <c r="AR92" s="494"/>
      <c r="AS92" s="494"/>
      <c r="AT92" s="469"/>
      <c r="AU92" s="469"/>
      <c r="AV92" s="469"/>
      <c r="AW92" s="469"/>
      <c r="AX92" s="469"/>
      <c r="CN92" s="469"/>
      <c r="CO92" s="469"/>
      <c r="CP92" s="63" t="str">
        <f>AK46</f>
        <v xml:space="preserve"> - </v>
      </c>
      <c r="CQ92" s="63">
        <f>AQ46</f>
        <v>0</v>
      </c>
      <c r="CR92" s="63">
        <f>AR46</f>
        <v>0</v>
      </c>
      <c r="CS92" s="469"/>
      <c r="CT92" s="469"/>
      <c r="CU92" s="469"/>
      <c r="CV92" s="469"/>
      <c r="CW92" s="469"/>
      <c r="CX92" s="469"/>
      <c r="CY92" s="469"/>
      <c r="CZ92" s="469"/>
      <c r="DA92" s="469"/>
      <c r="DB92" s="469"/>
      <c r="DC92" s="469"/>
      <c r="DD92" s="469"/>
      <c r="DE92" s="469"/>
      <c r="DF92" s="469"/>
      <c r="DG92" s="469"/>
      <c r="DH92" s="469"/>
      <c r="DI92" s="469"/>
      <c r="DJ92" s="469"/>
      <c r="DK92" s="469"/>
      <c r="DL92" s="469"/>
    </row>
    <row r="93" spans="1:116" hidden="1" x14ac:dyDescent="0.2">
      <c r="A93" s="469"/>
      <c r="B93" s="488" t="s">
        <v>37</v>
      </c>
      <c r="C93" s="489"/>
      <c r="D93" s="490"/>
      <c r="E93" s="490"/>
      <c r="F93" s="490"/>
      <c r="G93" s="491"/>
      <c r="H93" s="491"/>
      <c r="I93" s="492"/>
      <c r="J93" s="493"/>
      <c r="K93" s="493"/>
      <c r="L93" s="494"/>
      <c r="M93" s="573"/>
      <c r="N93" s="494"/>
      <c r="O93" s="494"/>
      <c r="P93" s="494"/>
      <c r="Q93" s="494"/>
      <c r="R93" s="494"/>
      <c r="S93" s="494"/>
      <c r="T93" s="494"/>
      <c r="U93" s="494"/>
      <c r="V93" s="494"/>
      <c r="W93" s="494"/>
      <c r="X93" s="494"/>
      <c r="Y93" s="494"/>
      <c r="Z93" s="494"/>
      <c r="AA93" s="494"/>
      <c r="AB93" s="494"/>
      <c r="AC93" s="529"/>
      <c r="AD93" s="530"/>
      <c r="AE93" s="575" t="str">
        <f>IF(OR(M129&lt;3,M128&lt;2),"G2",T(N128))</f>
        <v>G2</v>
      </c>
      <c r="AF93" s="578"/>
      <c r="AG93" s="578"/>
      <c r="AH93" s="532">
        <f>J62</f>
        <v>0</v>
      </c>
      <c r="AI93" s="514">
        <f>K62</f>
        <v>0</v>
      </c>
      <c r="AJ93" s="494"/>
      <c r="AK93" s="580"/>
      <c r="AL93" s="580"/>
      <c r="AM93" s="580"/>
      <c r="AN93" s="580"/>
      <c r="AO93" s="580"/>
      <c r="AP93" s="494"/>
      <c r="AQ93" s="494"/>
      <c r="AR93" s="494"/>
      <c r="AS93" s="494"/>
      <c r="AT93" s="469"/>
      <c r="AU93" s="469"/>
      <c r="AV93" s="469"/>
      <c r="AW93" s="469"/>
      <c r="AX93" s="469"/>
      <c r="CN93" s="469"/>
      <c r="CO93" s="469"/>
      <c r="CP93" s="63" t="str">
        <f>AK48</f>
        <v xml:space="preserve"> - </v>
      </c>
      <c r="CQ93" s="63">
        <f>AQ48</f>
        <v>0</v>
      </c>
      <c r="CR93" s="63">
        <f>AR48</f>
        <v>0</v>
      </c>
      <c r="CS93" s="469"/>
      <c r="CT93" s="469"/>
      <c r="CU93" s="469"/>
      <c r="CV93" s="469"/>
      <c r="CW93" s="469"/>
      <c r="CX93" s="469"/>
      <c r="CY93" s="469"/>
      <c r="CZ93" s="469"/>
      <c r="DA93" s="469"/>
      <c r="DB93" s="469"/>
      <c r="DC93" s="469"/>
      <c r="DD93" s="469"/>
      <c r="DE93" s="469"/>
      <c r="DF93" s="469"/>
      <c r="DG93" s="469"/>
      <c r="DH93" s="469"/>
      <c r="DI93" s="469"/>
      <c r="DJ93" s="469"/>
      <c r="DK93" s="469"/>
      <c r="DL93" s="469"/>
    </row>
    <row r="94" spans="1:116" hidden="1" x14ac:dyDescent="0.2">
      <c r="A94" s="469"/>
      <c r="B94" s="502">
        <v>41804</v>
      </c>
      <c r="C94" s="503">
        <v>0.75</v>
      </c>
      <c r="D94" s="504" t="s">
        <v>91</v>
      </c>
      <c r="E94" s="504"/>
      <c r="F94" s="504"/>
      <c r="G94" s="505">
        <f t="shared" ref="G94:H99" si="92">AC3</f>
        <v>0</v>
      </c>
      <c r="H94" s="505">
        <f t="shared" si="92"/>
        <v>0</v>
      </c>
      <c r="I94" s="506" t="s">
        <v>115</v>
      </c>
      <c r="J94" s="507"/>
      <c r="K94" s="507"/>
      <c r="L94" s="494"/>
      <c r="M94" s="573"/>
      <c r="N94" s="488" t="s">
        <v>37</v>
      </c>
      <c r="O94" s="488" t="s">
        <v>0</v>
      </c>
      <c r="P94" s="488"/>
      <c r="Q94" s="488"/>
      <c r="R94" s="488" t="s">
        <v>39</v>
      </c>
      <c r="S94" s="488" t="s">
        <v>40</v>
      </c>
      <c r="T94" s="488" t="str">
        <f>"+/-"</f>
        <v>+/-</v>
      </c>
      <c r="U94" s="508"/>
      <c r="V94" s="508"/>
      <c r="W94" s="494"/>
      <c r="X94" s="494"/>
      <c r="Y94" s="494"/>
      <c r="Z94" s="494"/>
      <c r="AA94" s="494"/>
      <c r="AB94" s="494"/>
      <c r="AC94" s="494"/>
      <c r="AD94" s="494"/>
      <c r="AE94" s="494"/>
      <c r="AF94" s="494"/>
      <c r="AG94" s="494"/>
      <c r="AH94" s="494"/>
      <c r="AI94" s="494"/>
      <c r="AJ94" s="494"/>
      <c r="AK94" s="494"/>
      <c r="AL94" s="494"/>
      <c r="AM94" s="494"/>
      <c r="AN94" s="494"/>
      <c r="AO94" s="494"/>
      <c r="AP94" s="494"/>
      <c r="AQ94" s="494"/>
      <c r="AR94" s="494"/>
      <c r="AS94" s="494"/>
      <c r="AT94" s="469"/>
      <c r="AU94" s="469"/>
      <c r="AV94" s="469"/>
      <c r="AW94" s="469"/>
      <c r="AX94" s="469"/>
      <c r="BB94" s="515" t="s">
        <v>13</v>
      </c>
      <c r="BC94" s="516" t="s">
        <v>14</v>
      </c>
      <c r="BD94" s="517" t="s">
        <v>0</v>
      </c>
      <c r="BE94" s="515" t="s">
        <v>1</v>
      </c>
      <c r="BF94" s="517" t="s">
        <v>2</v>
      </c>
      <c r="BG94" s="518" t="s">
        <v>3</v>
      </c>
      <c r="BH94" s="517" t="s">
        <v>4</v>
      </c>
      <c r="BI94" s="517" t="s">
        <v>5</v>
      </c>
      <c r="BJ94" s="517" t="s">
        <v>6</v>
      </c>
      <c r="BK94" s="517" t="s">
        <v>7</v>
      </c>
      <c r="BL94" s="515" t="s">
        <v>27</v>
      </c>
      <c r="BM94" s="517" t="s">
        <v>28</v>
      </c>
      <c r="BN94" s="517" t="s">
        <v>29</v>
      </c>
      <c r="BO94" s="518" t="s">
        <v>30</v>
      </c>
      <c r="BP94" s="515" t="s">
        <v>16</v>
      </c>
      <c r="BQ94" s="517" t="s">
        <v>17</v>
      </c>
      <c r="BR94" s="517" t="s">
        <v>18</v>
      </c>
      <c r="BS94" s="518" t="s">
        <v>19</v>
      </c>
      <c r="BT94" s="515" t="s">
        <v>9</v>
      </c>
      <c r="BU94" s="517" t="s">
        <v>10</v>
      </c>
      <c r="BV94" s="517" t="s">
        <v>11</v>
      </c>
      <c r="BW94" s="518" t="s">
        <v>12</v>
      </c>
      <c r="BX94" s="515" t="s">
        <v>20</v>
      </c>
      <c r="BY94" s="517" t="s">
        <v>16</v>
      </c>
      <c r="BZ94" s="517" t="s">
        <v>17</v>
      </c>
      <c r="CA94" s="517" t="s">
        <v>18</v>
      </c>
      <c r="CB94" s="517" t="s">
        <v>19</v>
      </c>
      <c r="CC94" s="517" t="s">
        <v>8</v>
      </c>
      <c r="CD94" s="517" t="s">
        <v>21</v>
      </c>
      <c r="CE94" s="517" t="s">
        <v>22</v>
      </c>
      <c r="CF94" s="517" t="s">
        <v>23</v>
      </c>
      <c r="CG94" s="517" t="s">
        <v>24</v>
      </c>
      <c r="CH94" s="517" t="s">
        <v>25</v>
      </c>
      <c r="CI94" s="518" t="s">
        <v>26</v>
      </c>
      <c r="CJ94" s="515" t="s">
        <v>83</v>
      </c>
      <c r="CK94" s="517" t="s">
        <v>82</v>
      </c>
      <c r="CL94" s="517" t="s">
        <v>81</v>
      </c>
      <c r="CM94" s="518" t="s">
        <v>84</v>
      </c>
      <c r="CN94" s="469"/>
      <c r="CO94" s="469"/>
      <c r="CP94" s="63" t="str">
        <f>AK58</f>
        <v xml:space="preserve"> - </v>
      </c>
      <c r="CQ94" s="63">
        <f>AQ58</f>
        <v>0</v>
      </c>
      <c r="CR94" s="63">
        <f>AR58</f>
        <v>0</v>
      </c>
      <c r="CS94" s="469"/>
      <c r="CT94" s="469"/>
      <c r="CU94" s="469"/>
      <c r="CV94" s="469"/>
      <c r="CW94" s="469"/>
      <c r="CX94" s="469"/>
      <c r="CY94" s="469"/>
      <c r="CZ94" s="469"/>
      <c r="DA94" s="469"/>
      <c r="DB94" s="469"/>
      <c r="DC94" s="469"/>
      <c r="DD94" s="469"/>
      <c r="DE94" s="469"/>
      <c r="DF94" s="469"/>
      <c r="DG94" s="469"/>
      <c r="DH94" s="469"/>
      <c r="DI94" s="469"/>
      <c r="DJ94" s="469"/>
      <c r="DK94" s="469"/>
      <c r="DL94" s="469"/>
    </row>
    <row r="95" spans="1:116" hidden="1" x14ac:dyDescent="0.2">
      <c r="A95" s="469"/>
      <c r="B95" s="519">
        <v>41805</v>
      </c>
      <c r="C95" s="520">
        <v>0</v>
      </c>
      <c r="D95" s="521" t="s">
        <v>101</v>
      </c>
      <c r="E95" s="521"/>
      <c r="F95" s="521"/>
      <c r="G95" s="505">
        <f t="shared" si="92"/>
        <v>0</v>
      </c>
      <c r="H95" s="505">
        <f t="shared" si="92"/>
        <v>0</v>
      </c>
      <c r="I95" s="522" t="s">
        <v>107</v>
      </c>
      <c r="J95" s="507"/>
      <c r="K95" s="507"/>
      <c r="L95" s="494"/>
      <c r="M95" s="523">
        <f>AY95</f>
        <v>1</v>
      </c>
      <c r="N95" s="577" t="str">
        <f>INDEX(BC95:BC98,MATCH(BA95,$BB95:$BB98,0))</f>
        <v>Colombie</v>
      </c>
      <c r="O95" s="525">
        <f>INDEX(BD95:BD98,MATCH(BA95,$BB95:$BB98,0))</f>
        <v>3</v>
      </c>
      <c r="P95" s="526"/>
      <c r="Q95" s="526"/>
      <c r="R95" s="526">
        <f>INDEX(BE95:BE98,MATCH(BA95,$BB95:$BB98,0))</f>
        <v>0</v>
      </c>
      <c r="S95" s="525">
        <f>INDEX(BF95:BF98,MATCH(BA95,$BB95:$BB98,0))</f>
        <v>0</v>
      </c>
      <c r="T95" s="527">
        <f>INDEX(BG95:BG98,MATCH(BA95,$BB95:$BB98,0))</f>
        <v>0</v>
      </c>
      <c r="U95" s="528"/>
      <c r="V95" s="528"/>
      <c r="W95" s="494"/>
      <c r="X95" s="494"/>
      <c r="Y95" s="494"/>
      <c r="Z95" s="494"/>
      <c r="AA95" s="494"/>
      <c r="AB95" s="494"/>
      <c r="AC95" s="495" t="s">
        <v>34</v>
      </c>
      <c r="AD95" s="496"/>
      <c r="AE95" s="496"/>
      <c r="AF95" s="496"/>
      <c r="AG95" s="496"/>
      <c r="AH95" s="497"/>
      <c r="AI95" s="488" t="s">
        <v>85</v>
      </c>
      <c r="AJ95" s="494"/>
      <c r="AK95" s="494"/>
      <c r="AL95" s="494"/>
      <c r="AM95" s="494"/>
      <c r="AN95" s="494"/>
      <c r="AO95" s="494"/>
      <c r="AP95" s="494"/>
      <c r="AQ95" s="494"/>
      <c r="AR95" s="494"/>
      <c r="AS95" s="494"/>
      <c r="AT95" s="469"/>
      <c r="AU95" s="469"/>
      <c r="AV95" s="469"/>
      <c r="AW95" s="469"/>
      <c r="AX95" s="469"/>
      <c r="AY95" s="533">
        <v>1</v>
      </c>
      <c r="AZ95" s="534">
        <f>ROUND(BA95,0)</f>
        <v>2</v>
      </c>
      <c r="BA95" s="535">
        <f>MIN(BB95:BB98)</f>
        <v>2.4500000000000002</v>
      </c>
      <c r="BB95" s="536">
        <f>SUM(BT95:BW95)+2.45</f>
        <v>2.4500000000000002</v>
      </c>
      <c r="BC95" s="537" t="str">
        <f>D94</f>
        <v>Colombie</v>
      </c>
      <c r="BD95" s="538">
        <f>SUM(BH95:BK95)</f>
        <v>3</v>
      </c>
      <c r="BE95" s="539">
        <f>G94+G96+H98</f>
        <v>0</v>
      </c>
      <c r="BF95" s="538">
        <f>H94+H96+G98</f>
        <v>0</v>
      </c>
      <c r="BG95" s="540">
        <f>BE95-BF95</f>
        <v>0</v>
      </c>
      <c r="BH95" s="538" t="s">
        <v>15</v>
      </c>
      <c r="BI95" s="538">
        <f>IF(ISBLANK(G94),0,IF(G94&gt;H94,3,IF(G94=H94,1,0)))</f>
        <v>1</v>
      </c>
      <c r="BJ95" s="538">
        <f>IF(ISBLANK(G96),0,IF(G96&gt;H96,3,IF(G96=H96,1,0)))</f>
        <v>1</v>
      </c>
      <c r="BK95" s="538">
        <f>IF(ISBLANK(H98),0,IF(H98&gt;G98,3,IF(H98=G98,1,0)))</f>
        <v>1</v>
      </c>
      <c r="BL95" s="539" t="s">
        <v>15</v>
      </c>
      <c r="BM95" s="538" t="b">
        <f>(10*(BG95-BG96)+BE95-BE96&gt;0)</f>
        <v>0</v>
      </c>
      <c r="BN95" s="538" t="b">
        <f>10*(BG95-BG97)+BE95-BE97&gt;0</f>
        <v>0</v>
      </c>
      <c r="BO95" s="540" t="b">
        <f>10*(BG95-BG98)+BE95-BE98&gt;0</f>
        <v>0</v>
      </c>
      <c r="BP95" s="539">
        <f>10000*(BI95+BJ95)+(G96-H96+G94-H94)*100+(G96+G94)</f>
        <v>20000</v>
      </c>
      <c r="BQ95" s="538">
        <f>10000*(BI95+BK95)+(G94-H94+H98-G98)*100+(G94+H98)</f>
        <v>20000</v>
      </c>
      <c r="BR95" s="538">
        <f>10000*(BJ95+BK95)+(H98-G98+G96-H96)*100+(H98+G96)</f>
        <v>20000</v>
      </c>
      <c r="BS95" s="540" t="s">
        <v>15</v>
      </c>
      <c r="BT95" s="539" t="s">
        <v>15</v>
      </c>
      <c r="BU95" s="541">
        <f>IF($BD95&gt;$BD96,-0.5,IF($BD96&gt;$BD95,0.5,IF(BM95,-0.5,IF(BL96,0.5,CK95))))</f>
        <v>0</v>
      </c>
      <c r="BV95" s="541">
        <f>IF($BD95&gt;$BD97,-0.5,IF($BD97&gt;$BD95,0.5,IF(BN95,-0.5,IF(BL97,0.5,CL95))))</f>
        <v>0</v>
      </c>
      <c r="BW95" s="542">
        <f>IF($BD95&gt;$BD98,-0.5,IF($BD98&gt;$BD95,0.5,IF(BO95,-0.5,IF(BL98,0.5,CM95))))</f>
        <v>0</v>
      </c>
      <c r="BX95" s="543" t="b">
        <f>AND(AND(BD95=BD96,BD96=BD97,BD97=BD98),AND(BE95=BE96,BE96=BE97,BE97=BE98),AND(BF95=BF96,BF96=BF97,BF97=BF98))</f>
        <v>1</v>
      </c>
      <c r="BY95" s="543" t="b">
        <f>AND(NOT(BX95),BD95=BD96,BD95=BD97,BE95=BE96,BE95=BE97,BF95=BF96,BF95=BF97)</f>
        <v>0</v>
      </c>
      <c r="BZ95" s="543" t="b">
        <f>AND(NOT(BX95),BD95=BD96,BD95=BD98,BE95=BE96,BE95=BE98,BF95=BF96,BF95=BF98)</f>
        <v>0</v>
      </c>
      <c r="CA95" s="543" t="b">
        <f>AND(NOT(BX95),BD95=BD97,BD95=BD98,BE95=BE97,BE95=BE98,BF95=BF97,BF95=BF98)</f>
        <v>0</v>
      </c>
      <c r="CB95" s="543" t="b">
        <f>AND(NOT(BX95),BD96=BD97,BD96=BD98,BE96=BE97,BE96=BE98,BF96=BF97,BF96=BF98)</f>
        <v>0</v>
      </c>
      <c r="CC95" s="543" t="b">
        <f>AND(NOT(BX95),NOT(BY95),NOT(BZ95),BD95=BD96,BE95=BE96,BF95=BF96)</f>
        <v>0</v>
      </c>
      <c r="CD95" s="543" t="b">
        <f>AND(NOT(BX95),NOT(BY95),NOT(CA95),BD95=BD97,BE95=BE97,BF95=BF97)</f>
        <v>0</v>
      </c>
      <c r="CE95" s="543" t="b">
        <f>AND(NOT(BX95),NOT(BZ95),NOT(CA95),BD95=BD98,BE95=BE98,BF95=BF98)</f>
        <v>0</v>
      </c>
      <c r="CF95" s="543" t="b">
        <f>AND(NOT(BX95),NOT(BY95),NOT(CB95),BD96=BD97,BE96=BE97)</f>
        <v>0</v>
      </c>
      <c r="CG95" s="543" t="b">
        <f>AND(NOT(BX95),NOT(BZ95),NOT(CB95),BD96=BD98,BE96=BE98,BF96=BF98)</f>
        <v>0</v>
      </c>
      <c r="CH95" s="543" t="b">
        <f>AND(NOT(BX95),NOT(CA95),NOT(CB95),BD97=BD98,BE97=BE98,BF97=BF98)</f>
        <v>0</v>
      </c>
      <c r="CI95" s="543" t="b">
        <f t="array" ref="CI95">AND(NOT(BX95:CH95))</f>
        <v>0</v>
      </c>
      <c r="CJ95" s="539" t="s">
        <v>15</v>
      </c>
      <c r="CK95" s="538">
        <f>IF($CC95,IF(H94-G94&lt;0,-0.5,IF(G94-H94&lt;0,0.5,0)),IF($BY95,IF($BP95&gt;$BP96,-0.5,IF($BP95&lt;$BP96,0.5,0)),IF($BZ95,IF($BQ95&gt;$BQ96,-0.5, IF($BQ95&lt;$BQ96,0.5,0)),0)))</f>
        <v>0</v>
      </c>
      <c r="CL95" s="538">
        <f>IF($CD95,IF(H96-G96&lt;0,-0.5,IF(G96-H96&lt;0,0.5,0)),IF($BY95,IF($BP95&gt;$BP97,-0.5,IF($BP95&lt;$BP97,0.5,0)),IF($CA95,IF($BR95&gt;$BR97,-0.5,IF($BR95&lt;$BR97,0.5,0)),0)))</f>
        <v>0</v>
      </c>
      <c r="CM95" s="540">
        <f>IF($CE95,IF(G98-H98&lt;0,-0.5,IF(H98-G98&lt;0,0.5,0)),IF($BZ95,IF($BQ95&gt;$BQ98,-0.5,IF($BQ95&lt;$BQ98,0.5,0)),IF($CA95,IF($BR95&gt;$BR98,-0.5, IF($BR95&lt;$BR98,0.5,0)),0)))</f>
        <v>0</v>
      </c>
      <c r="CN95" s="469"/>
      <c r="CO95" s="469"/>
      <c r="CP95" s="63" t="str">
        <f>AK60</f>
        <v xml:space="preserve"> - </v>
      </c>
      <c r="CQ95" s="63">
        <f>AQ60</f>
        <v>0</v>
      </c>
      <c r="CR95" s="63">
        <f>AR60</f>
        <v>0</v>
      </c>
      <c r="CS95" s="469"/>
      <c r="CT95" s="469"/>
      <c r="CU95" s="469"/>
      <c r="CV95" s="469"/>
      <c r="CW95" s="469"/>
      <c r="CX95" s="469"/>
      <c r="CY95" s="469"/>
      <c r="CZ95" s="469"/>
      <c r="DA95" s="469"/>
      <c r="DB95" s="469"/>
      <c r="DC95" s="469"/>
      <c r="DD95" s="469"/>
      <c r="DE95" s="469"/>
      <c r="DF95" s="469"/>
      <c r="DG95" s="469"/>
      <c r="DH95" s="469"/>
      <c r="DI95" s="469"/>
      <c r="DJ95" s="469"/>
      <c r="DK95" s="469"/>
      <c r="DL95" s="469"/>
    </row>
    <row r="96" spans="1:116" hidden="1" x14ac:dyDescent="0.2">
      <c r="A96" s="469"/>
      <c r="B96" s="519">
        <v>41809</v>
      </c>
      <c r="C96" s="520">
        <v>0.75</v>
      </c>
      <c r="D96" s="521" t="str">
        <f>D94</f>
        <v>Colombie</v>
      </c>
      <c r="E96" s="521"/>
      <c r="F96" s="521"/>
      <c r="G96" s="505">
        <f t="shared" si="92"/>
        <v>0</v>
      </c>
      <c r="H96" s="505">
        <f t="shared" si="92"/>
        <v>0</v>
      </c>
      <c r="I96" s="522" t="str">
        <f>D95</f>
        <v>Côte d'Ivoire</v>
      </c>
      <c r="J96" s="507"/>
      <c r="K96" s="507"/>
      <c r="L96" s="494"/>
      <c r="M96" s="544">
        <f>AY96</f>
        <v>1</v>
      </c>
      <c r="N96" s="579" t="str">
        <f>INDEX(BC95:BC98,MATCH(BA96,$BB95:$BB98,0))</f>
        <v>Grèce</v>
      </c>
      <c r="O96" s="546">
        <f>INDEX(BD95:BD98,MATCH(BA96,$BB95:$BB98,0))</f>
        <v>3</v>
      </c>
      <c r="P96" s="547"/>
      <c r="Q96" s="547"/>
      <c r="R96" s="547">
        <f>INDEX(BE95:BE98,MATCH(BA96,$BB95:$BB98,0))</f>
        <v>0</v>
      </c>
      <c r="S96" s="546">
        <f>INDEX(BF95:BF98,MATCH(BA96,$BB95:$BB98,0))</f>
        <v>0</v>
      </c>
      <c r="T96" s="548">
        <f>INDEX(BG95:BG98,MATCH(BA96,$BB95:$BB98,0))</f>
        <v>0</v>
      </c>
      <c r="U96" s="528"/>
      <c r="V96" s="528"/>
      <c r="W96" s="494"/>
      <c r="X96" s="494"/>
      <c r="Y96" s="494"/>
      <c r="Z96" s="494"/>
      <c r="AA96" s="494"/>
      <c r="AB96" s="494"/>
      <c r="AC96" s="509">
        <v>41824</v>
      </c>
      <c r="AD96" s="510">
        <v>0.91666666666666663</v>
      </c>
      <c r="AE96" s="581" t="str">
        <f>IF(100*AH78+AI78&gt;100*AH79+AI79,AE78,IF(100*AH78+AI78&lt;100*AH79+AI79,AE79,CONCATENATE(AE78," ou ",AE79)))</f>
        <v>A1 ou B2</v>
      </c>
      <c r="AF96" s="582"/>
      <c r="AG96" s="582"/>
      <c r="AH96" s="513">
        <f>U34</f>
        <v>0</v>
      </c>
      <c r="AI96" s="514">
        <f>V34</f>
        <v>0</v>
      </c>
      <c r="AJ96" s="494">
        <f>IF(100*AH78+AI78&gt;100*AH79+AI79,1,IF(100*AH78+AI78&lt;100*AH79+AI79,1,0))</f>
        <v>0</v>
      </c>
      <c r="AK96" s="494"/>
      <c r="AL96" s="494"/>
      <c r="AM96" s="494"/>
      <c r="AN96" s="494"/>
      <c r="AO96" s="494"/>
      <c r="AP96" s="494"/>
      <c r="AQ96" s="494"/>
      <c r="AR96" s="494"/>
      <c r="AS96" s="494"/>
      <c r="AT96" s="469"/>
      <c r="AU96" s="469"/>
      <c r="AV96" s="469"/>
      <c r="AW96" s="469"/>
      <c r="AX96" s="469"/>
      <c r="AY96" s="533">
        <f>IF(ROUND(BA96,0)=ROUND(BA95,0),AY95,2)</f>
        <v>1</v>
      </c>
      <c r="AZ96" s="534">
        <f>ROUND(BA96,0)</f>
        <v>2</v>
      </c>
      <c r="BA96" s="535">
        <f>MAX(MIN(BB95:BB97),MIN(BB95,BB96,BB98),MIN(BB95,BB97,BB98),MIN(BB96:BB98))</f>
        <v>2.46</v>
      </c>
      <c r="BB96" s="549">
        <f>SUM(BT96:BW96)+2.46</f>
        <v>2.46</v>
      </c>
      <c r="BC96" s="537" t="str">
        <f>I94</f>
        <v>Grèce</v>
      </c>
      <c r="BD96" s="538">
        <f>SUM(BH96:BK96)</f>
        <v>3</v>
      </c>
      <c r="BE96" s="539">
        <f>H94+H97+G99</f>
        <v>0</v>
      </c>
      <c r="BF96" s="538">
        <f>G94+G97+H99</f>
        <v>0</v>
      </c>
      <c r="BG96" s="540">
        <f>BE96-BF96</f>
        <v>0</v>
      </c>
      <c r="BH96" s="538">
        <f>IF(ISBLANK(H94),0,IF(BI95=3,0,IF(BI95=1,1,3)))</f>
        <v>1</v>
      </c>
      <c r="BI96" s="538" t="s">
        <v>15</v>
      </c>
      <c r="BJ96" s="538">
        <f>IF(ISBLANK(G99),0,IF(BI97=3,0,IF(BI97=1,1,3)))</f>
        <v>1</v>
      </c>
      <c r="BK96" s="538">
        <f>IF(ISBLANK(H97),0,IF(H97&gt;G97,3,IF(H97=G97,1,0)))</f>
        <v>1</v>
      </c>
      <c r="BL96" s="539" t="b">
        <f>(10*(BG95-BG96)+BE95-BE96&lt;0)</f>
        <v>0</v>
      </c>
      <c r="BM96" s="538" t="s">
        <v>15</v>
      </c>
      <c r="BN96" s="538" t="b">
        <f>10*(BG96-BG97)+BE96-BE97&gt;0</f>
        <v>0</v>
      </c>
      <c r="BO96" s="540" t="b">
        <f>10*(BG96-BG98)+BE96-BE98&gt;0</f>
        <v>0</v>
      </c>
      <c r="BP96" s="539">
        <f>10000*(BH96+BJ96)+(H94-G94+G99-H99)*100+(H94+G99)</f>
        <v>20000</v>
      </c>
      <c r="BQ96" s="538">
        <f>10000*(BH96+BK96)+(H94-G94+H97-G97)*100+(H94+H97)</f>
        <v>20000</v>
      </c>
      <c r="BR96" s="538" t="s">
        <v>15</v>
      </c>
      <c r="BS96" s="540">
        <f>10000*(BJ96+BK96)+(H97-G97+G99-H99)*100+(H97+G99)</f>
        <v>20000</v>
      </c>
      <c r="BT96" s="550">
        <f>-BU95</f>
        <v>0</v>
      </c>
      <c r="BU96" s="538" t="s">
        <v>15</v>
      </c>
      <c r="BV96" s="541">
        <f>IF($BD96&gt;$BD97,-0.5,IF($BD97&gt;$BD96,0.5,IF(BN96,-0.5,IF(BM97,0.5,CL96))))</f>
        <v>0</v>
      </c>
      <c r="BW96" s="542">
        <f>IF($BD96&gt;$BD98,-0.5,IF($BD98&gt;$BD96,0.5,IF(BO96,-0.5,IF(BM98,0.5,CM96))))</f>
        <v>0</v>
      </c>
      <c r="BX96" s="474"/>
      <c r="BY96" s="474"/>
      <c r="BZ96" s="474"/>
      <c r="CA96" s="474"/>
      <c r="CB96" s="474"/>
      <c r="CC96" s="474"/>
      <c r="CD96" s="474"/>
      <c r="CE96" s="474"/>
      <c r="CF96" s="474"/>
      <c r="CG96" s="474"/>
      <c r="CH96" s="474"/>
      <c r="CI96" s="474"/>
      <c r="CJ96" s="539"/>
      <c r="CK96" s="538" t="s">
        <v>15</v>
      </c>
      <c r="CL96" s="538">
        <f>IF($CF95,IF(H99-G99&lt;0,-0.5,IF(G99-H99&lt;0,0.5,0)),IF($BY95,IF($BP96&gt;$BP97,-0.5,IF($BP96&lt;$BP97,0.5,0)),IF($CB95,IF($BS96&gt;$BS97,-0.5,IF($BS96&lt;$BS97,0.5,0)),0)))</f>
        <v>0</v>
      </c>
      <c r="CM96" s="540">
        <f>IF($CG95,IF(G97-H97&lt;0,-0.5,IF(H97-G97&lt;0,0.5,0)),IF($BZ95,IF($BQ96&gt;$BQ98,-0.5,IF($BQ96&lt;$BQ98,0.5,0)),IF($CB95,IF($BS96&gt;$BS98,-0.5,IF($BS96&lt;$BS98,0.5,0)),0)))</f>
        <v>0</v>
      </c>
      <c r="CN96" s="469"/>
      <c r="CO96" s="469"/>
      <c r="CP96" s="63" t="str">
        <f>G65</f>
        <v>-</v>
      </c>
      <c r="CS96" s="469"/>
      <c r="CT96" s="469"/>
      <c r="CU96" s="469"/>
      <c r="CV96" s="469"/>
      <c r="CW96" s="469"/>
      <c r="CX96" s="469"/>
      <c r="CY96" s="469"/>
      <c r="CZ96" s="469"/>
      <c r="DA96" s="469"/>
      <c r="DB96" s="469"/>
      <c r="DC96" s="469"/>
      <c r="DD96" s="469"/>
      <c r="DE96" s="469"/>
      <c r="DF96" s="469"/>
      <c r="DG96" s="469"/>
      <c r="DH96" s="469"/>
      <c r="DI96" s="469"/>
      <c r="DJ96" s="469"/>
      <c r="DK96" s="469"/>
      <c r="DL96" s="469"/>
    </row>
    <row r="97" spans="1:116" hidden="1" x14ac:dyDescent="0.2">
      <c r="A97" s="469"/>
      <c r="B97" s="519">
        <v>41810</v>
      </c>
      <c r="C97" s="520">
        <v>0</v>
      </c>
      <c r="D97" s="521" t="str">
        <f>I95</f>
        <v>Japon</v>
      </c>
      <c r="E97" s="521"/>
      <c r="F97" s="521"/>
      <c r="G97" s="505">
        <f t="shared" si="92"/>
        <v>0</v>
      </c>
      <c r="H97" s="505">
        <f t="shared" si="92"/>
        <v>0</v>
      </c>
      <c r="I97" s="522" t="str">
        <f>I94</f>
        <v>Grèce</v>
      </c>
      <c r="J97" s="507"/>
      <c r="K97" s="507"/>
      <c r="L97" s="494"/>
      <c r="M97" s="544">
        <f>AY97</f>
        <v>1</v>
      </c>
      <c r="N97" s="521" t="str">
        <f>INDEX(BC95:BC98,MATCH(BA97,$BB95:$BB98,0))</f>
        <v>Côte d'Ivoire</v>
      </c>
      <c r="O97" s="551">
        <f>INDEX(BD95:BD98,MATCH(BA97,$BB95:$BB98,0))</f>
        <v>3</v>
      </c>
      <c r="P97" s="552"/>
      <c r="Q97" s="552"/>
      <c r="R97" s="552">
        <f>INDEX(BE95:BE98,MATCH(BA97,$BB95:$BB98,0))</f>
        <v>0</v>
      </c>
      <c r="S97" s="551">
        <f>INDEX(BF95:BF98,MATCH(BA97,$BB95:$BB98,0))</f>
        <v>0</v>
      </c>
      <c r="T97" s="553">
        <f>INDEX(BG95:BG98,MATCH(BA97,$BB95:$BB98,0))</f>
        <v>0</v>
      </c>
      <c r="U97" s="554"/>
      <c r="V97" s="554"/>
      <c r="W97" s="494"/>
      <c r="X97" s="494"/>
      <c r="Y97" s="494"/>
      <c r="Z97" s="494"/>
      <c r="AA97" s="494"/>
      <c r="AB97" s="494"/>
      <c r="AC97" s="529"/>
      <c r="AD97" s="530"/>
      <c r="AE97" s="581" t="str">
        <f>IF(100*AH80+AI80&gt;100*AH81+AI81,AE80,IF(100*AH80+AI80&lt;100*AH81+AI81,AE81,CONCATENATE(AE80," ou ",AE81)))</f>
        <v>C1 ou D2</v>
      </c>
      <c r="AF97" s="583"/>
      <c r="AG97" s="583"/>
      <c r="AH97" s="532">
        <f>U36</f>
        <v>0</v>
      </c>
      <c r="AI97" s="514">
        <f>V36</f>
        <v>0</v>
      </c>
      <c r="AJ97" s="494">
        <f>IF(100*AH80+AI80&gt;100*AH81+AI81,1,IF(100*AH80+AI80&lt;100*AH81+AI81,1,0))</f>
        <v>0</v>
      </c>
      <c r="AK97" s="494"/>
      <c r="AL97" s="494"/>
      <c r="AM97" s="494"/>
      <c r="AN97" s="494"/>
      <c r="AO97" s="494"/>
      <c r="AP97" s="494"/>
      <c r="AQ97" s="494"/>
      <c r="AR97" s="494"/>
      <c r="AS97" s="494"/>
      <c r="AT97" s="469"/>
      <c r="AU97" s="469"/>
      <c r="AV97" s="469"/>
      <c r="AW97" s="469"/>
      <c r="AX97" s="469"/>
      <c r="AY97" s="533">
        <f>IF(ROUND(BA97,0)=ROUND(BA96,0),AY96,3)</f>
        <v>1</v>
      </c>
      <c r="AZ97" s="534">
        <f>ROUND(BA97,0)</f>
        <v>2</v>
      </c>
      <c r="BA97" s="535">
        <f>MIN(MAX(BB95:BB97),MAX(BB95,BB96,BB98),MAX(BB95,BB97,BB98),MAX(BB96:BB98))</f>
        <v>2.4700000000000002</v>
      </c>
      <c r="BB97" s="549">
        <f>SUM(BT97:BW97)+2.47</f>
        <v>2.4700000000000002</v>
      </c>
      <c r="BC97" s="537" t="str">
        <f>D95</f>
        <v>Côte d'Ivoire</v>
      </c>
      <c r="BD97" s="538">
        <f>SUM(BH97:BK97)</f>
        <v>3</v>
      </c>
      <c r="BE97" s="539">
        <f>G95+H96+H99</f>
        <v>0</v>
      </c>
      <c r="BF97" s="538">
        <f>H95+G96+G99</f>
        <v>0</v>
      </c>
      <c r="BG97" s="540">
        <f>BE97-BF97</f>
        <v>0</v>
      </c>
      <c r="BH97" s="538">
        <f>IF(ISBLANK(H96),0,IF(BJ95=3,0,IF(BJ95=1,1,3)))</f>
        <v>1</v>
      </c>
      <c r="BI97" s="538">
        <f>IF(ISBLANK(H99),0,IF(H99&gt;G99,3,IF(H99=G99,1,0)))</f>
        <v>1</v>
      </c>
      <c r="BJ97" s="538" t="s">
        <v>15</v>
      </c>
      <c r="BK97" s="538">
        <f>IF(ISBLANK(G95),0,IF(G95&gt;H95,3,IF(G95=H95,1,0)))</f>
        <v>1</v>
      </c>
      <c r="BL97" s="539" t="b">
        <f>10*(BG95-BG97)+BE95-BE97&lt;0</f>
        <v>0</v>
      </c>
      <c r="BM97" s="538" t="b">
        <f>10*(BG96-BG97)+BE96-BE97&lt;0</f>
        <v>0</v>
      </c>
      <c r="BN97" s="538" t="s">
        <v>15</v>
      </c>
      <c r="BO97" s="540" t="b">
        <f>10*(BG97-BG98)+BE97-BE98&gt;0</f>
        <v>0</v>
      </c>
      <c r="BP97" s="539">
        <f>10000*(BH97+BI97)+(H96-G96+H99-G99)*100+(H96+H99)</f>
        <v>20000</v>
      </c>
      <c r="BQ97" s="538" t="s">
        <v>15</v>
      </c>
      <c r="BR97" s="538">
        <f>10000*(BH97+BK97)+(G95-H95+H96-G96)*100+(G95+H96)</f>
        <v>20000</v>
      </c>
      <c r="BS97" s="540">
        <f>10000*(BI97+BK97)+(G95-H95+H99-G99)*100+(G95+H99)</f>
        <v>20000</v>
      </c>
      <c r="BT97" s="550">
        <f>-BV95</f>
        <v>0</v>
      </c>
      <c r="BU97" s="541">
        <f>-BV96</f>
        <v>0</v>
      </c>
      <c r="BV97" s="541" t="s">
        <v>15</v>
      </c>
      <c r="BW97" s="542">
        <f>IF($BD97&gt;$BD98,-0.5,IF($BD98&gt;$BD97,0.5,IF(BO97,-0.5,IF(BN98,0.5,CM97))))</f>
        <v>0</v>
      </c>
      <c r="BX97" s="474"/>
      <c r="BY97" s="474"/>
      <c r="BZ97" s="474"/>
      <c r="CA97" s="474"/>
      <c r="CB97" s="474"/>
      <c r="CC97" s="474"/>
      <c r="CD97" s="474"/>
      <c r="CE97" s="474"/>
      <c r="CF97" s="474"/>
      <c r="CG97" s="474"/>
      <c r="CH97" s="474"/>
      <c r="CI97" s="474"/>
      <c r="CJ97" s="539"/>
      <c r="CK97" s="538"/>
      <c r="CL97" s="538" t="s">
        <v>15</v>
      </c>
      <c r="CM97" s="540">
        <f>IF($CH95,IF(H95-G95&lt;0,-0.5,IF(G95-H95&lt;0,0.5,0)),IF($CA95,IF($BR97&gt;$BR98,-0.5,IF($BR97&lt;$BR98,0.5,0)),IF($CB95,IF($BS97&gt;$BS98,-0.5,IF($BS97&lt;$BS98,0.5,0)),0)))</f>
        <v>0</v>
      </c>
      <c r="CN97" s="469"/>
      <c r="CO97" s="469"/>
      <c r="CP97" s="63" t="str">
        <f>P65</f>
        <v>-</v>
      </c>
      <c r="CS97" s="469"/>
      <c r="CT97" s="469"/>
      <c r="CU97" s="469"/>
      <c r="CV97" s="469"/>
      <c r="CW97" s="469"/>
      <c r="CX97" s="469"/>
      <c r="CY97" s="469"/>
      <c r="CZ97" s="469"/>
      <c r="DA97" s="469"/>
      <c r="DB97" s="469"/>
      <c r="DC97" s="469"/>
      <c r="DD97" s="469"/>
      <c r="DE97" s="469"/>
      <c r="DF97" s="469"/>
      <c r="DG97" s="469"/>
      <c r="DH97" s="469"/>
      <c r="DI97" s="469"/>
      <c r="DJ97" s="469"/>
      <c r="DK97" s="469"/>
      <c r="DL97" s="469"/>
    </row>
    <row r="98" spans="1:116" hidden="1" x14ac:dyDescent="0.2">
      <c r="A98" s="469"/>
      <c r="B98" s="519">
        <v>41814</v>
      </c>
      <c r="C98" s="520">
        <v>0.91666666666666663</v>
      </c>
      <c r="D98" s="521" t="str">
        <f>I95</f>
        <v>Japon</v>
      </c>
      <c r="E98" s="521"/>
      <c r="F98" s="521"/>
      <c r="G98" s="505">
        <f t="shared" si="92"/>
        <v>0</v>
      </c>
      <c r="H98" s="505">
        <f t="shared" si="92"/>
        <v>0</v>
      </c>
      <c r="I98" s="522" t="str">
        <f>D94</f>
        <v>Colombie</v>
      </c>
      <c r="J98" s="507"/>
      <c r="K98" s="507"/>
      <c r="L98" s="494"/>
      <c r="M98" s="555">
        <f>AY98</f>
        <v>1</v>
      </c>
      <c r="N98" s="556" t="str">
        <f>INDEX(BC95:BC98,MATCH(BA98,$BB95:$BB98,0))</f>
        <v>Japon</v>
      </c>
      <c r="O98" s="557">
        <f>INDEX(BD95:BD98,MATCH(BA98,$BB95:$BB98,0))</f>
        <v>3</v>
      </c>
      <c r="P98" s="558"/>
      <c r="Q98" s="558"/>
      <c r="R98" s="558">
        <f>INDEX(BE95:BE98,MATCH(BA98,$BB95:$BB98,0))</f>
        <v>0</v>
      </c>
      <c r="S98" s="557">
        <f>INDEX(BF95:BF98,MATCH(BA98,$BB95:$BB98,0))</f>
        <v>0</v>
      </c>
      <c r="T98" s="559">
        <f>INDEX(BG95:BG98,MATCH(BA98,$BB95:$BB98,0))</f>
        <v>0</v>
      </c>
      <c r="U98" s="554"/>
      <c r="V98" s="554"/>
      <c r="W98" s="494"/>
      <c r="X98" s="494"/>
      <c r="Y98" s="494"/>
      <c r="Z98" s="494"/>
      <c r="AA98" s="494"/>
      <c r="AB98" s="494"/>
      <c r="AC98" s="509">
        <v>41824</v>
      </c>
      <c r="AD98" s="510">
        <v>0.75</v>
      </c>
      <c r="AE98" s="581" t="str">
        <f>IF(100*AH82+AI82&gt;100*AH83+AI83,AE82,IF(100*AH82+AI82&lt;100*AH83+AI83,AE83,CONCATENATE(AE82," ou ",AE83)))</f>
        <v>B1 ou A2</v>
      </c>
      <c r="AF98" s="582"/>
      <c r="AG98" s="582"/>
      <c r="AH98" s="513">
        <f>U50</f>
        <v>0</v>
      </c>
      <c r="AI98" s="514">
        <f>V42</f>
        <v>0</v>
      </c>
      <c r="AJ98" s="494">
        <f>IF(100*AH82+AI82&gt;100*AH83+AI83,1,IF(100*AH82+AI82&lt;100*AH83+AI83,1,0))</f>
        <v>0</v>
      </c>
      <c r="AK98" s="494"/>
      <c r="AL98" s="494"/>
      <c r="AM98" s="494"/>
      <c r="AN98" s="494"/>
      <c r="AO98" s="494"/>
      <c r="AP98" s="494"/>
      <c r="AQ98" s="494"/>
      <c r="AR98" s="494"/>
      <c r="AS98" s="494"/>
      <c r="AT98" s="469"/>
      <c r="AU98" s="469"/>
      <c r="AV98" s="469"/>
      <c r="AW98" s="469"/>
      <c r="AX98" s="469"/>
      <c r="AY98" s="533">
        <f>IF(ROUND(BA98,0)=ROUND(BA97,0),AY97,4)</f>
        <v>1</v>
      </c>
      <c r="AZ98" s="534">
        <f>ROUND(BA98,0)</f>
        <v>2</v>
      </c>
      <c r="BA98" s="535">
        <f>MAX(BB95:BB98)</f>
        <v>2.48</v>
      </c>
      <c r="BB98" s="560">
        <f>SUM(BT98:BW98)+2.48</f>
        <v>2.48</v>
      </c>
      <c r="BC98" s="561" t="str">
        <f>I95</f>
        <v>Japon</v>
      </c>
      <c r="BD98" s="543">
        <f>SUM(BH98:BK98)</f>
        <v>3</v>
      </c>
      <c r="BE98" s="562">
        <f>H95+G97+G98</f>
        <v>0</v>
      </c>
      <c r="BF98" s="543">
        <f>G95+H97+H98</f>
        <v>0</v>
      </c>
      <c r="BG98" s="563">
        <f>BE98-BF98</f>
        <v>0</v>
      </c>
      <c r="BH98" s="543">
        <f>IF(ISBLANK(G98),0,IF(BK95=3,0,IF(BK95=1,1,3)))</f>
        <v>1</v>
      </c>
      <c r="BI98" s="543">
        <f>IF(ISBLANK(G97),0,IF(BK96=3,0,IF(BK96=1,1,3)))</f>
        <v>1</v>
      </c>
      <c r="BJ98" s="543">
        <f>IF(ISBLANK(H95),0,IF(BK97=3,0,IF(BK97=1,1,3)))</f>
        <v>1</v>
      </c>
      <c r="BK98" s="543" t="s">
        <v>15</v>
      </c>
      <c r="BL98" s="562" t="b">
        <f>10*(BG95-BG98)+BE95-BE98&lt;0</f>
        <v>0</v>
      </c>
      <c r="BM98" s="543" t="b">
        <f>10*(BG96-BG98)+BE96-BE98&lt;0</f>
        <v>0</v>
      </c>
      <c r="BN98" s="543" t="b">
        <f>10*(BG97-BG98)+BE97-BE98&lt;0</f>
        <v>0</v>
      </c>
      <c r="BO98" s="563" t="s">
        <v>15</v>
      </c>
      <c r="BP98" s="562" t="s">
        <v>15</v>
      </c>
      <c r="BQ98" s="543">
        <f>10000*(BH98+BI98)+(G97-H97+G98-H98)*100+(G97+G98)</f>
        <v>20000</v>
      </c>
      <c r="BR98" s="543">
        <f>10000*(BH98+BJ98)+(G98-H98+H95-G95)*100+(G98+H95)</f>
        <v>20000</v>
      </c>
      <c r="BS98" s="563">
        <f>10000*(BI98+BJ98)+(G97-H97+H95-G95)*100+(G97+H95)</f>
        <v>20000</v>
      </c>
      <c r="BT98" s="564">
        <f>-BW95</f>
        <v>0</v>
      </c>
      <c r="BU98" s="565">
        <f>-BW96</f>
        <v>0</v>
      </c>
      <c r="BV98" s="565">
        <f>-BW97</f>
        <v>0</v>
      </c>
      <c r="BW98" s="563" t="s">
        <v>15</v>
      </c>
      <c r="BX98" s="474"/>
      <c r="BY98" s="474"/>
      <c r="BZ98" s="474"/>
      <c r="CA98" s="474"/>
      <c r="CB98" s="474"/>
      <c r="CC98" s="474"/>
      <c r="CD98" s="474"/>
      <c r="CE98" s="474"/>
      <c r="CF98" s="474"/>
      <c r="CG98" s="474"/>
      <c r="CH98" s="474"/>
      <c r="CI98" s="474"/>
      <c r="CJ98" s="562"/>
      <c r="CK98" s="543"/>
      <c r="CL98" s="543"/>
      <c r="CM98" s="563" t="s">
        <v>15</v>
      </c>
      <c r="CN98" s="469"/>
      <c r="CO98" s="469"/>
      <c r="CP98" s="63" t="str">
        <f>Z65</f>
        <v>-</v>
      </c>
      <c r="CS98" s="469"/>
      <c r="CT98" s="469"/>
      <c r="CU98" s="469"/>
      <c r="CV98" s="469"/>
      <c r="CW98" s="469"/>
      <c r="CX98" s="469"/>
      <c r="CY98" s="469"/>
      <c r="CZ98" s="469"/>
      <c r="DA98" s="469"/>
      <c r="DB98" s="469"/>
      <c r="DC98" s="469"/>
      <c r="DD98" s="469"/>
      <c r="DE98" s="469"/>
      <c r="DF98" s="469"/>
      <c r="DG98" s="469"/>
      <c r="DH98" s="469"/>
      <c r="DI98" s="469"/>
      <c r="DJ98" s="469"/>
      <c r="DK98" s="469"/>
      <c r="DL98" s="469"/>
    </row>
    <row r="99" spans="1:116" hidden="1" x14ac:dyDescent="0.2">
      <c r="A99" s="469"/>
      <c r="B99" s="566">
        <v>41814</v>
      </c>
      <c r="C99" s="567">
        <v>0.91666666666666663</v>
      </c>
      <c r="D99" s="556" t="str">
        <f>I94</f>
        <v>Grèce</v>
      </c>
      <c r="E99" s="556"/>
      <c r="F99" s="556"/>
      <c r="G99" s="505">
        <f t="shared" si="92"/>
        <v>0</v>
      </c>
      <c r="H99" s="505">
        <f t="shared" si="92"/>
        <v>0</v>
      </c>
      <c r="I99" s="568" t="str">
        <f>D95</f>
        <v>Côte d'Ivoire</v>
      </c>
      <c r="J99" s="507"/>
      <c r="K99" s="507"/>
      <c r="L99" s="494"/>
      <c r="M99" s="569"/>
      <c r="N99" s="570" t="str">
        <f>IF(OR(M97&lt;3,M96&lt;2),"TIRAGE AU SORT !!!"," ")</f>
        <v>TIRAGE AU SORT !!!</v>
      </c>
      <c r="O99" s="571"/>
      <c r="P99" s="571"/>
      <c r="Q99" s="571"/>
      <c r="R99" s="571"/>
      <c r="S99" s="571"/>
      <c r="T99" s="571"/>
      <c r="U99" s="571"/>
      <c r="V99" s="571"/>
      <c r="W99" s="494"/>
      <c r="X99" s="494"/>
      <c r="Y99" s="494"/>
      <c r="Z99" s="494"/>
      <c r="AA99" s="494"/>
      <c r="AB99" s="494"/>
      <c r="AC99" s="529"/>
      <c r="AD99" s="530"/>
      <c r="AE99" s="581" t="str">
        <f>IF(100*AH84+AI84&gt;100*AH85+AI85,AE84,IF(100*AH84+AI84&lt;100*AH85+AI85,AE85,CONCATENATE(AE84," ou ",AE85)))</f>
        <v>D1 ou C2</v>
      </c>
      <c r="AF99" s="583"/>
      <c r="AG99" s="583"/>
      <c r="AH99" s="532">
        <f>U52</f>
        <v>0</v>
      </c>
      <c r="AI99" s="514">
        <f>V44</f>
        <v>0</v>
      </c>
      <c r="AJ99" s="494">
        <f>IF(100*AH84+AI84&gt;100*AH85+AI85,1,IF(100*AH84+AI84&lt;100*AH85+AI85,1,0))</f>
        <v>0</v>
      </c>
      <c r="AK99" s="494"/>
      <c r="AL99" s="494"/>
      <c r="AM99" s="494"/>
      <c r="AN99" s="494"/>
      <c r="AO99" s="494"/>
      <c r="AP99" s="494"/>
      <c r="AQ99" s="494"/>
      <c r="AR99" s="494"/>
      <c r="AS99" s="494"/>
      <c r="AT99" s="469"/>
      <c r="AU99" s="469"/>
      <c r="AV99" s="469"/>
      <c r="AW99" s="469"/>
      <c r="AX99" s="469"/>
      <c r="CN99" s="469"/>
      <c r="CO99" s="469"/>
      <c r="CP99" s="63" t="str">
        <f>IF('Votre sélection'!C3="","",'Votre sélection'!C3)</f>
        <v/>
      </c>
      <c r="CS99" s="469"/>
      <c r="CT99" s="469"/>
      <c r="CU99" s="469"/>
      <c r="CV99" s="469"/>
      <c r="CW99" s="469"/>
      <c r="CX99" s="469"/>
      <c r="CY99" s="469"/>
      <c r="CZ99" s="469"/>
      <c r="DA99" s="469"/>
      <c r="DB99" s="469"/>
      <c r="DC99" s="469"/>
      <c r="DD99" s="469"/>
      <c r="DE99" s="469"/>
      <c r="DF99" s="469"/>
      <c r="DG99" s="469"/>
      <c r="DH99" s="469"/>
      <c r="DI99" s="469"/>
      <c r="DJ99" s="469"/>
      <c r="DK99" s="469"/>
      <c r="DL99" s="469"/>
    </row>
    <row r="100" spans="1:116" hidden="1" x14ac:dyDescent="0.2">
      <c r="A100" s="469"/>
      <c r="B100" s="494"/>
      <c r="C100" s="494"/>
      <c r="D100" s="494"/>
      <c r="E100" s="494"/>
      <c r="F100" s="494"/>
      <c r="G100" s="494"/>
      <c r="H100" s="494"/>
      <c r="I100" s="494"/>
      <c r="J100" s="494"/>
      <c r="K100" s="494"/>
      <c r="L100" s="494"/>
      <c r="M100" s="573"/>
      <c r="N100" s="494"/>
      <c r="O100" s="494"/>
      <c r="P100" s="494"/>
      <c r="Q100" s="494"/>
      <c r="R100" s="494"/>
      <c r="S100" s="494"/>
      <c r="T100" s="494"/>
      <c r="U100" s="494"/>
      <c r="V100" s="494"/>
      <c r="W100" s="494"/>
      <c r="X100" s="494"/>
      <c r="Y100" s="494"/>
      <c r="Z100" s="494"/>
      <c r="AA100" s="494"/>
      <c r="AB100" s="494"/>
      <c r="AC100" s="509">
        <v>41825</v>
      </c>
      <c r="AD100" s="510">
        <v>0.91666666666666663</v>
      </c>
      <c r="AE100" s="581" t="str">
        <f>IF(100*AH86+AI86&gt;100*AH87+AI87,AE86,IF(100*AH86+AI86&lt;100*AH87+AI87,AE87,CONCATENATE(AE86," ou ",AE87)))</f>
        <v>E1 ou F2</v>
      </c>
      <c r="AF100" s="582"/>
      <c r="AG100" s="582"/>
      <c r="AH100" s="513">
        <f>U42</f>
        <v>0</v>
      </c>
      <c r="AI100" s="514">
        <f>V50</f>
        <v>0</v>
      </c>
      <c r="AJ100" s="494">
        <f>IF(100*AH86+AI86&gt;100*AH87+AI87,1,IF(100*AH86+AI86&lt;100*AH87+AI87,1,0))</f>
        <v>0</v>
      </c>
      <c r="AK100" s="494"/>
      <c r="AL100" s="494"/>
      <c r="AM100" s="494"/>
      <c r="AN100" s="494"/>
      <c r="AO100" s="494"/>
      <c r="AP100" s="494"/>
      <c r="AQ100" s="494"/>
      <c r="AR100" s="494"/>
      <c r="AS100" s="494"/>
      <c r="AT100" s="469"/>
      <c r="AU100" s="469"/>
      <c r="AV100" s="469"/>
      <c r="AW100" s="469"/>
      <c r="AX100" s="469"/>
      <c r="CN100" s="469"/>
      <c r="CO100" s="469"/>
      <c r="CP100" s="63" t="str">
        <f>IF('Votre sélection'!C4="","",'Votre sélection'!C4)</f>
        <v/>
      </c>
      <c r="CS100" s="469"/>
      <c r="CT100" s="469"/>
      <c r="CU100" s="469"/>
      <c r="CV100" s="469"/>
      <c r="CW100" s="469"/>
      <c r="CX100" s="469"/>
      <c r="CY100" s="469"/>
      <c r="CZ100" s="469"/>
      <c r="DA100" s="469"/>
      <c r="DB100" s="469"/>
      <c r="DC100" s="469"/>
      <c r="DD100" s="469"/>
      <c r="DE100" s="469"/>
      <c r="DF100" s="469"/>
      <c r="DG100" s="469"/>
      <c r="DH100" s="469"/>
      <c r="DI100" s="469"/>
      <c r="DJ100" s="469"/>
      <c r="DK100" s="469"/>
      <c r="DL100" s="469"/>
    </row>
    <row r="101" spans="1:116" hidden="1" x14ac:dyDescent="0.2">
      <c r="A101" s="469"/>
      <c r="B101" s="488" t="s">
        <v>38</v>
      </c>
      <c r="C101" s="489"/>
      <c r="D101" s="490"/>
      <c r="E101" s="490"/>
      <c r="F101" s="490"/>
      <c r="G101" s="491"/>
      <c r="H101" s="491"/>
      <c r="I101" s="492"/>
      <c r="J101" s="493"/>
      <c r="K101" s="493"/>
      <c r="L101" s="494"/>
      <c r="M101" s="573"/>
      <c r="N101" s="494"/>
      <c r="O101" s="494"/>
      <c r="P101" s="494"/>
      <c r="Q101" s="494"/>
      <c r="R101" s="494"/>
      <c r="S101" s="494"/>
      <c r="T101" s="494"/>
      <c r="U101" s="494"/>
      <c r="V101" s="494"/>
      <c r="W101" s="494"/>
      <c r="X101" s="494"/>
      <c r="Y101" s="494"/>
      <c r="Z101" s="494"/>
      <c r="AA101" s="494"/>
      <c r="AB101" s="494"/>
      <c r="AC101" s="529"/>
      <c r="AD101" s="530"/>
      <c r="AE101" s="581" t="str">
        <f>IF(100*AH88+AI88&gt;100*AH89+AI89,AE88,IF(100*AH88+AI88&lt;100*AH89+AI89,AE89,CONCATENATE(AE88," ou ",AE89)))</f>
        <v>G1 ou H2</v>
      </c>
      <c r="AF101" s="583"/>
      <c r="AG101" s="583"/>
      <c r="AH101" s="532">
        <f>U44</f>
        <v>0</v>
      </c>
      <c r="AI101" s="514">
        <f>V52</f>
        <v>0</v>
      </c>
      <c r="AJ101" s="494">
        <f>IF(100*AH88+AI88&gt;100*AH89+AI89,1,IF(100*AH88+AI88&lt;100*AH89+AI89,1,0))</f>
        <v>0</v>
      </c>
      <c r="AK101" s="494"/>
      <c r="AL101" s="494"/>
      <c r="AM101" s="494"/>
      <c r="AN101" s="494"/>
      <c r="AO101" s="494"/>
      <c r="AP101" s="494"/>
      <c r="AQ101" s="494"/>
      <c r="AR101" s="494"/>
      <c r="AS101" s="494"/>
      <c r="AT101" s="469"/>
      <c r="AU101" s="469"/>
      <c r="AV101" s="469"/>
      <c r="AW101" s="469"/>
      <c r="AX101" s="469"/>
      <c r="CN101" s="469"/>
      <c r="CO101" s="469"/>
      <c r="CP101" s="63" t="str">
        <f>IF('Votre sélection'!C5="","",'Votre sélection'!C5)</f>
        <v/>
      </c>
      <c r="CS101" s="469"/>
      <c r="CT101" s="469"/>
      <c r="CU101" s="469"/>
      <c r="CV101" s="469"/>
      <c r="CW101" s="469"/>
      <c r="CX101" s="469"/>
      <c r="CY101" s="469"/>
      <c r="CZ101" s="469"/>
      <c r="DA101" s="469"/>
      <c r="DB101" s="469"/>
      <c r="DC101" s="469"/>
      <c r="DD101" s="469"/>
      <c r="DE101" s="469"/>
      <c r="DF101" s="469"/>
      <c r="DG101" s="469"/>
      <c r="DH101" s="469"/>
      <c r="DI101" s="469"/>
      <c r="DJ101" s="469"/>
      <c r="DK101" s="469"/>
      <c r="DL101" s="469"/>
    </row>
    <row r="102" spans="1:116" hidden="1" x14ac:dyDescent="0.2">
      <c r="A102" s="469"/>
      <c r="B102" s="502">
        <v>41804</v>
      </c>
      <c r="C102" s="503">
        <v>0.875</v>
      </c>
      <c r="D102" s="504" t="s">
        <v>92</v>
      </c>
      <c r="E102" s="504"/>
      <c r="F102" s="504"/>
      <c r="G102" s="505">
        <f t="shared" ref="G102:H107" si="93">AN3</f>
        <v>0</v>
      </c>
      <c r="H102" s="505">
        <f t="shared" si="93"/>
        <v>0</v>
      </c>
      <c r="I102" s="506" t="s">
        <v>108</v>
      </c>
      <c r="J102" s="507"/>
      <c r="K102" s="507"/>
      <c r="L102" s="494"/>
      <c r="M102" s="573"/>
      <c r="N102" s="488" t="s">
        <v>38</v>
      </c>
      <c r="O102" s="488" t="s">
        <v>0</v>
      </c>
      <c r="P102" s="488"/>
      <c r="Q102" s="488"/>
      <c r="R102" s="488" t="s">
        <v>39</v>
      </c>
      <c r="S102" s="488" t="s">
        <v>40</v>
      </c>
      <c r="T102" s="488" t="str">
        <f>"+/-"</f>
        <v>+/-</v>
      </c>
      <c r="U102" s="508"/>
      <c r="V102" s="508"/>
      <c r="W102" s="494"/>
      <c r="X102" s="494"/>
      <c r="Y102" s="494"/>
      <c r="Z102" s="494"/>
      <c r="AA102" s="494"/>
      <c r="AB102" s="494"/>
      <c r="AC102" s="509">
        <v>41825</v>
      </c>
      <c r="AD102" s="510">
        <v>0.75</v>
      </c>
      <c r="AE102" s="581" t="str">
        <f>IF(100*AH90+AI90&gt;100*AH91+AI91,AE90,IF(100*AH90+AI90&lt;100*AH91+AI91,AE91,CONCATENATE(AE90," ou ",AE91)))</f>
        <v>F1 ou E2</v>
      </c>
      <c r="AF102" s="582"/>
      <c r="AG102" s="582"/>
      <c r="AH102" s="513">
        <f>U58</f>
        <v>0</v>
      </c>
      <c r="AI102" s="514">
        <f>V58</f>
        <v>0</v>
      </c>
      <c r="AJ102" s="494">
        <f>IF(100*AH90+AI90&gt;100*AH91+AI91,1,IF(100*AH90+AI90&lt;100*AH91+AI91,1,0))</f>
        <v>0</v>
      </c>
      <c r="AK102" s="494"/>
      <c r="AL102" s="494"/>
      <c r="AM102" s="494"/>
      <c r="AN102" s="494"/>
      <c r="AO102" s="494"/>
      <c r="AP102" s="494"/>
      <c r="AQ102" s="494"/>
      <c r="AR102" s="494"/>
      <c r="AS102" s="494"/>
      <c r="AT102" s="469"/>
      <c r="AU102" s="469"/>
      <c r="AV102" s="469"/>
      <c r="AW102" s="469"/>
      <c r="AX102" s="469"/>
      <c r="BB102" s="515" t="s">
        <v>13</v>
      </c>
      <c r="BC102" s="516" t="s">
        <v>14</v>
      </c>
      <c r="BD102" s="517" t="s">
        <v>0</v>
      </c>
      <c r="BE102" s="515" t="s">
        <v>1</v>
      </c>
      <c r="BF102" s="517" t="s">
        <v>2</v>
      </c>
      <c r="BG102" s="518" t="s">
        <v>3</v>
      </c>
      <c r="BH102" s="517" t="s">
        <v>4</v>
      </c>
      <c r="BI102" s="517" t="s">
        <v>5</v>
      </c>
      <c r="BJ102" s="517" t="s">
        <v>6</v>
      </c>
      <c r="BK102" s="517" t="s">
        <v>7</v>
      </c>
      <c r="BL102" s="515" t="s">
        <v>27</v>
      </c>
      <c r="BM102" s="517" t="s">
        <v>28</v>
      </c>
      <c r="BN102" s="517" t="s">
        <v>29</v>
      </c>
      <c r="BO102" s="518" t="s">
        <v>30</v>
      </c>
      <c r="BP102" s="515" t="s">
        <v>16</v>
      </c>
      <c r="BQ102" s="517" t="s">
        <v>17</v>
      </c>
      <c r="BR102" s="517" t="s">
        <v>18</v>
      </c>
      <c r="BS102" s="518" t="s">
        <v>19</v>
      </c>
      <c r="BT102" s="515" t="s">
        <v>9</v>
      </c>
      <c r="BU102" s="517" t="s">
        <v>10</v>
      </c>
      <c r="BV102" s="517" t="s">
        <v>11</v>
      </c>
      <c r="BW102" s="518" t="s">
        <v>12</v>
      </c>
      <c r="BX102" s="515" t="s">
        <v>20</v>
      </c>
      <c r="BY102" s="517" t="s">
        <v>16</v>
      </c>
      <c r="BZ102" s="517" t="s">
        <v>17</v>
      </c>
      <c r="CA102" s="517" t="s">
        <v>18</v>
      </c>
      <c r="CB102" s="517" t="s">
        <v>19</v>
      </c>
      <c r="CC102" s="517" t="s">
        <v>8</v>
      </c>
      <c r="CD102" s="517" t="s">
        <v>21</v>
      </c>
      <c r="CE102" s="517" t="s">
        <v>22</v>
      </c>
      <c r="CF102" s="517" t="s">
        <v>23</v>
      </c>
      <c r="CG102" s="517" t="s">
        <v>24</v>
      </c>
      <c r="CH102" s="517" t="s">
        <v>25</v>
      </c>
      <c r="CI102" s="518" t="s">
        <v>26</v>
      </c>
      <c r="CJ102" s="515" t="s">
        <v>83</v>
      </c>
      <c r="CK102" s="517" t="s">
        <v>82</v>
      </c>
      <c r="CL102" s="517" t="s">
        <v>81</v>
      </c>
      <c r="CM102" s="518" t="s">
        <v>84</v>
      </c>
      <c r="CN102" s="469"/>
      <c r="CO102" s="469"/>
      <c r="CP102" s="63" t="str">
        <f>IF('Votre sélection'!C6="","",'Votre sélection'!C6)</f>
        <v/>
      </c>
      <c r="CS102" s="469"/>
      <c r="CT102" s="469"/>
      <c r="CU102" s="469"/>
      <c r="CV102" s="469"/>
      <c r="CW102" s="469"/>
      <c r="CX102" s="469"/>
      <c r="CY102" s="469"/>
      <c r="CZ102" s="469"/>
      <c r="DA102" s="469"/>
      <c r="DB102" s="469"/>
      <c r="DC102" s="469"/>
      <c r="DD102" s="469"/>
      <c r="DE102" s="469"/>
      <c r="DF102" s="469"/>
      <c r="DG102" s="469"/>
      <c r="DH102" s="469"/>
      <c r="DI102" s="469"/>
      <c r="DJ102" s="469"/>
      <c r="DK102" s="469"/>
      <c r="DL102" s="469"/>
    </row>
    <row r="103" spans="1:116" hidden="1" x14ac:dyDescent="0.2">
      <c r="A103" s="469"/>
      <c r="B103" s="519">
        <v>41805</v>
      </c>
      <c r="C103" s="520">
        <v>0.12501157407407407</v>
      </c>
      <c r="D103" s="521" t="s">
        <v>116</v>
      </c>
      <c r="E103" s="521"/>
      <c r="F103" s="521"/>
      <c r="G103" s="505">
        <f t="shared" si="93"/>
        <v>0</v>
      </c>
      <c r="H103" s="505">
        <f t="shared" si="93"/>
        <v>0</v>
      </c>
      <c r="I103" s="522" t="s">
        <v>97</v>
      </c>
      <c r="J103" s="507"/>
      <c r="K103" s="507"/>
      <c r="L103" s="494"/>
      <c r="M103" s="523">
        <f>AY103</f>
        <v>1</v>
      </c>
      <c r="N103" s="577" t="str">
        <f>INDEX(BC103:BC106,MATCH(BA103,$BB103:$BB106,0))</f>
        <v>Uruguay</v>
      </c>
      <c r="O103" s="525">
        <f>INDEX(BD103:BD106,MATCH(BA103,$BB103:$BB106,0))</f>
        <v>3</v>
      </c>
      <c r="P103" s="526"/>
      <c r="Q103" s="526"/>
      <c r="R103" s="526">
        <f>INDEX(BE103:BE106,MATCH(BA103,$BB103:$BB106,0))</f>
        <v>0</v>
      </c>
      <c r="S103" s="525">
        <f>INDEX(BF103:BF106,MATCH(BA103,$BB103:$BB106,0))</f>
        <v>0</v>
      </c>
      <c r="T103" s="527">
        <f>INDEX(BG103:BG106,MATCH(BA103,$BB103:$BB106,0))</f>
        <v>0</v>
      </c>
      <c r="U103" s="528"/>
      <c r="V103" s="528"/>
      <c r="W103" s="494"/>
      <c r="X103" s="494"/>
      <c r="Y103" s="494"/>
      <c r="Z103" s="494"/>
      <c r="AA103" s="494"/>
      <c r="AB103" s="494"/>
      <c r="AC103" s="529"/>
      <c r="AD103" s="530"/>
      <c r="AE103" s="581" t="str">
        <f>IF(100*AH92+AI92&gt;100*AH93+AI93,AE92,IF(100*AH92+AI92&lt;100*AH93+AI93,AE93,CONCATENATE(AE92," ou ",AE93)))</f>
        <v>H1 ou G2</v>
      </c>
      <c r="AF103" s="583"/>
      <c r="AG103" s="583"/>
      <c r="AH103" s="532">
        <f>U60</f>
        <v>0</v>
      </c>
      <c r="AI103" s="514">
        <f>V60</f>
        <v>0</v>
      </c>
      <c r="AJ103" s="494">
        <f>IF(100*AH92+AI92&gt;100*AH93+AI93,1,IF(100*AH92+AI92&lt;100*AH93+AI93,1,0))</f>
        <v>0</v>
      </c>
      <c r="AK103" s="494"/>
      <c r="AL103" s="494"/>
      <c r="AM103" s="494"/>
      <c r="AN103" s="494"/>
      <c r="AO103" s="494"/>
      <c r="AP103" s="494"/>
      <c r="AQ103" s="494"/>
      <c r="AR103" s="494"/>
      <c r="AS103" s="494"/>
      <c r="AT103" s="469"/>
      <c r="AU103" s="469"/>
      <c r="AV103" s="469"/>
      <c r="AW103" s="469"/>
      <c r="AX103" s="469"/>
      <c r="AY103" s="533">
        <v>1</v>
      </c>
      <c r="AZ103" s="534">
        <f>ROUND(BA103,0)</f>
        <v>2</v>
      </c>
      <c r="BA103" s="535">
        <f>MIN(BB103:BB106)</f>
        <v>2.4500000000000002</v>
      </c>
      <c r="BB103" s="536">
        <f>SUM(BT103:BW103)+2.45</f>
        <v>2.4500000000000002</v>
      </c>
      <c r="BC103" s="537" t="str">
        <f>D102</f>
        <v>Uruguay</v>
      </c>
      <c r="BD103" s="538">
        <f>SUM(BH103:BK103)</f>
        <v>3</v>
      </c>
      <c r="BE103" s="539">
        <f>G102+G104+H106</f>
        <v>0</v>
      </c>
      <c r="BF103" s="538">
        <f>H102+H104+G106</f>
        <v>0</v>
      </c>
      <c r="BG103" s="540">
        <f>BE103-BF103</f>
        <v>0</v>
      </c>
      <c r="BH103" s="538" t="s">
        <v>15</v>
      </c>
      <c r="BI103" s="538">
        <f>IF(ISBLANK(G102),0,IF(G102&gt;H102,3,IF(G102=H102,1,0)))</f>
        <v>1</v>
      </c>
      <c r="BJ103" s="538">
        <f>IF(ISBLANK(G104),0,IF(G104&gt;H104,3,IF(G104=H104,1,0)))</f>
        <v>1</v>
      </c>
      <c r="BK103" s="538">
        <f>IF(ISBLANK(H106),0,IF(H106&gt;G106,3,IF(H106=G106,1,0)))</f>
        <v>1</v>
      </c>
      <c r="BL103" s="539" t="s">
        <v>15</v>
      </c>
      <c r="BM103" s="538" t="b">
        <f>(10*(BG103-BG104)+BE103-BE104&gt;0)</f>
        <v>0</v>
      </c>
      <c r="BN103" s="538" t="b">
        <f>10*(BG103-BG105)+BE103-BE105&gt;0</f>
        <v>0</v>
      </c>
      <c r="BO103" s="540" t="b">
        <f>10*(BG103-BG106)+BE103-BE106&gt;0</f>
        <v>0</v>
      </c>
      <c r="BP103" s="539">
        <f>10000*(BI103+BJ103)+(G104-H104+G102-H102)*100+(G104+G102)</f>
        <v>20000</v>
      </c>
      <c r="BQ103" s="538">
        <f>10000*(BI103+BK103)+(G102-H102+H106-G106)*100+(G102+H106)</f>
        <v>20000</v>
      </c>
      <c r="BR103" s="538">
        <f>10000*(BJ103+BK103)+(H106-G106+G104-H104)*100+(H106+G104)</f>
        <v>20000</v>
      </c>
      <c r="BS103" s="540" t="s">
        <v>15</v>
      </c>
      <c r="BT103" s="539" t="s">
        <v>15</v>
      </c>
      <c r="BU103" s="541">
        <f>IF($BD103&gt;$BD104,-0.5,IF($BD104&gt;$BD103,0.5,IF(BM103,-0.5,IF(BL104,0.5,CK103))))</f>
        <v>0</v>
      </c>
      <c r="BV103" s="541">
        <f>IF($BD103&gt;$BD105,-0.5,IF($BD105&gt;$BD103,0.5,IF(BN103,-0.5,IF(BL105,0.5,CL103))))</f>
        <v>0</v>
      </c>
      <c r="BW103" s="542">
        <f>IF($BD103&gt;$BD106,-0.5,IF($BD106&gt;$BD103,0.5,IF(BO103,-0.5,IF(BL106,0.5,CM103))))</f>
        <v>0</v>
      </c>
      <c r="BX103" s="543" t="b">
        <f>AND(AND(BD103=BD104,BD104=BD105,BD105=BD106),AND(BE103=BE104,BE104=BE105,BE105=BE106),AND(BF103=BF104,BF104=BF105,BF105=BF106))</f>
        <v>1</v>
      </c>
      <c r="BY103" s="543" t="b">
        <f>AND(NOT(BX103),BD103=BD104,BD103=BD105,BE103=BE104,BE103=BE105,BF103=BF104,BF103=BF105)</f>
        <v>0</v>
      </c>
      <c r="BZ103" s="543" t="b">
        <f>AND(NOT(BX103),BD103=BD104,BD103=BD106,BE103=BE104,BE103=BE106,BF103=BF104,BF103=BF106)</f>
        <v>0</v>
      </c>
      <c r="CA103" s="543" t="b">
        <f>AND(NOT(BX103),BD103=BD105,BD103=BD106,BE103=BE105,BE103=BE106,BF103=BF105,BF103=BF106)</f>
        <v>0</v>
      </c>
      <c r="CB103" s="543" t="b">
        <f>AND(NOT(BX103),BD104=BD105,BD104=BD106,BE104=BE105,BE104=BE106,BF104=BF105,BF104=BF106)</f>
        <v>0</v>
      </c>
      <c r="CC103" s="543" t="b">
        <f>AND(NOT(BX103),NOT(BY103),NOT(BZ103),BD103=BD104,BE103=BE104,BF103=BF104)</f>
        <v>0</v>
      </c>
      <c r="CD103" s="543" t="b">
        <f>AND(NOT(BX103),NOT(BY103),NOT(CA103),BD103=BD105,BE103=BE105,BF103=BF105)</f>
        <v>0</v>
      </c>
      <c r="CE103" s="543" t="b">
        <f>AND(NOT(BX103),NOT(BZ103),NOT(CA103),BD103=BD106,BE103=BE106,BF103=BF106)</f>
        <v>0</v>
      </c>
      <c r="CF103" s="543" t="b">
        <f>AND(NOT(BX103),NOT(BY103),NOT(CB103),BD104=BD105,BE104=BE105)</f>
        <v>0</v>
      </c>
      <c r="CG103" s="543" t="b">
        <f>AND(NOT(BX103),NOT(BZ103),NOT(CB103),BD104=BD106,BE104=BE106,BF104=BF106)</f>
        <v>0</v>
      </c>
      <c r="CH103" s="543" t="b">
        <f>AND(NOT(BX103),NOT(CA103),NOT(CB103),BD105=BD106,BE105=BE106,BF105=BF106)</f>
        <v>0</v>
      </c>
      <c r="CI103" s="543" t="b">
        <f t="array" ref="CI103">AND(NOT(BX103:CH103))</f>
        <v>0</v>
      </c>
      <c r="CJ103" s="539" t="s">
        <v>15</v>
      </c>
      <c r="CK103" s="538">
        <f>IF($CC103,IF(H102-G102&lt;0,-0.5,IF(G102-H102&lt;0,0.5,0)),IF($BY103,IF($BP103&gt;$BP104,-0.5,IF($BP103&lt;$BP104,0.5,0)),IF($BZ103,IF($BQ103&gt;$BQ104,-0.5, IF($BQ103&lt;$BQ104,0.5,0)),0)))</f>
        <v>0</v>
      </c>
      <c r="CL103" s="538">
        <f>IF($CD103,IF(H104-G104&lt;0,-0.5,IF(G104-H104&lt;0,0.5,0)),IF($BY103,IF($BP103&gt;$BP105,-0.5,IF($BP103&lt;$BP105,0.5,0)),IF($CA103,IF($BR103&gt;$BR105,-0.5,IF($BR103&lt;$BR105,0.5,0)),0)))</f>
        <v>0</v>
      </c>
      <c r="CM103" s="540">
        <f>IF($CE103,IF(G106-H106&lt;0,-0.5,IF(H106-G106&lt;0,0.5,0)),IF($BZ103,IF($BQ103&gt;$BQ106,-0.5,IF($BQ103&lt;$BQ106,0.5,0)),IF($CA103,IF($BR103&gt;$BR106,-0.5, IF($BR103&lt;$BR106,0.5,0)),0)))</f>
        <v>0</v>
      </c>
      <c r="CN103" s="469"/>
      <c r="CO103" s="469"/>
      <c r="CP103" s="63" t="str">
        <f>IF('Votre sélection'!C7="","",'Votre sélection'!C7)</f>
        <v/>
      </c>
      <c r="CS103" s="469"/>
      <c r="CT103" s="469"/>
      <c r="CU103" s="469"/>
      <c r="CV103" s="469"/>
      <c r="CW103" s="469"/>
      <c r="CX103" s="469"/>
      <c r="CY103" s="469"/>
      <c r="CZ103" s="469"/>
      <c r="DA103" s="469"/>
      <c r="DB103" s="469"/>
      <c r="DC103" s="469"/>
      <c r="DD103" s="469"/>
      <c r="DE103" s="469"/>
      <c r="DF103" s="469"/>
      <c r="DG103" s="469"/>
      <c r="DH103" s="469"/>
      <c r="DI103" s="469"/>
      <c r="DJ103" s="469"/>
      <c r="DK103" s="469"/>
      <c r="DL103" s="469"/>
    </row>
    <row r="104" spans="1:116" hidden="1" x14ac:dyDescent="0.2">
      <c r="A104" s="469"/>
      <c r="B104" s="519">
        <v>41809</v>
      </c>
      <c r="C104" s="520">
        <v>0.875</v>
      </c>
      <c r="D104" s="521" t="str">
        <f>D102</f>
        <v>Uruguay</v>
      </c>
      <c r="E104" s="521"/>
      <c r="F104" s="521"/>
      <c r="G104" s="505">
        <f t="shared" si="93"/>
        <v>0</v>
      </c>
      <c r="H104" s="505">
        <f t="shared" si="93"/>
        <v>0</v>
      </c>
      <c r="I104" s="522" t="str">
        <f>D103</f>
        <v>Angleterre</v>
      </c>
      <c r="J104" s="507"/>
      <c r="K104" s="507"/>
      <c r="L104" s="494"/>
      <c r="M104" s="544">
        <f>AY104</f>
        <v>1</v>
      </c>
      <c r="N104" s="579" t="str">
        <f>INDEX(BC103:BC106,MATCH(BA104,$BB103:$BB106,0))</f>
        <v>Costa Rica</v>
      </c>
      <c r="O104" s="546">
        <f>INDEX(BD103:BD106,MATCH(BA104,$BB103:$BB106,0))</f>
        <v>3</v>
      </c>
      <c r="P104" s="547"/>
      <c r="Q104" s="547"/>
      <c r="R104" s="547">
        <f>INDEX(BE103:BE106,MATCH(BA104,$BB103:$BB106,0))</f>
        <v>0</v>
      </c>
      <c r="S104" s="546">
        <f>INDEX(BF103:BF106,MATCH(BA104,$BB103:$BB106,0))</f>
        <v>0</v>
      </c>
      <c r="T104" s="548">
        <f>INDEX(BG103:BG106,MATCH(BA104,$BB103:$BB106,0))</f>
        <v>0</v>
      </c>
      <c r="U104" s="528"/>
      <c r="V104" s="528"/>
      <c r="W104" s="494"/>
      <c r="X104" s="494"/>
      <c r="Y104" s="494"/>
      <c r="Z104" s="494"/>
      <c r="AA104" s="494"/>
      <c r="AB104" s="494"/>
      <c r="AC104" s="494"/>
      <c r="AD104" s="494"/>
      <c r="AE104" s="494"/>
      <c r="AF104" s="494"/>
      <c r="AG104" s="494"/>
      <c r="AH104" s="494"/>
      <c r="AI104" s="494"/>
      <c r="AJ104" s="584"/>
      <c r="AK104" s="494"/>
      <c r="AL104" s="494"/>
      <c r="AM104" s="494"/>
      <c r="AN104" s="494"/>
      <c r="AO104" s="494"/>
      <c r="AP104" s="494"/>
      <c r="AQ104" s="494"/>
      <c r="AR104" s="494"/>
      <c r="AS104" s="494"/>
      <c r="AT104" s="469"/>
      <c r="AU104" s="469"/>
      <c r="AV104" s="469"/>
      <c r="AW104" s="469"/>
      <c r="AX104" s="469"/>
      <c r="AY104" s="533">
        <f>IF(ROUND(BA104,0)=ROUND(BA103,0),AY103,2)</f>
        <v>1</v>
      </c>
      <c r="AZ104" s="534">
        <f>ROUND(BA104,0)</f>
        <v>2</v>
      </c>
      <c r="BA104" s="535">
        <f>MAX(MIN(BB103:BB105),MIN(BB103,BB104,BB106),MIN(BB103,BB105,BB106),MIN(BB104:BB106))</f>
        <v>2.46</v>
      </c>
      <c r="BB104" s="549">
        <f>SUM(BT104:BW104)+2.46</f>
        <v>2.46</v>
      </c>
      <c r="BC104" s="537" t="str">
        <f>I102</f>
        <v>Costa Rica</v>
      </c>
      <c r="BD104" s="538">
        <f>SUM(BH104:BK104)</f>
        <v>3</v>
      </c>
      <c r="BE104" s="539">
        <f>H102+H105+G107</f>
        <v>0</v>
      </c>
      <c r="BF104" s="538">
        <f>G102+G105+H107</f>
        <v>0</v>
      </c>
      <c r="BG104" s="540">
        <f>BE104-BF104</f>
        <v>0</v>
      </c>
      <c r="BH104" s="538">
        <f>IF(ISBLANK(H102),0,IF(BI103=3,0,IF(BI103=1,1,3)))</f>
        <v>1</v>
      </c>
      <c r="BI104" s="538" t="s">
        <v>15</v>
      </c>
      <c r="BJ104" s="538">
        <f>IF(ISBLANK(G107),0,IF(BI105=3,0,IF(BI105=1,1,3)))</f>
        <v>1</v>
      </c>
      <c r="BK104" s="538">
        <f>IF(ISBLANK(H105),0,IF(H105&gt;G105,3,IF(H105=G105,1,0)))</f>
        <v>1</v>
      </c>
      <c r="BL104" s="539" t="b">
        <f>(10*(BG103-BG104)+BE103-BE104&lt;0)</f>
        <v>0</v>
      </c>
      <c r="BM104" s="538" t="s">
        <v>15</v>
      </c>
      <c r="BN104" s="538" t="b">
        <f>10*(BG104-BG105)+BE104-BE105&gt;0</f>
        <v>0</v>
      </c>
      <c r="BO104" s="540" t="b">
        <f>10*(BG104-BG106)+BE104-BE106&gt;0</f>
        <v>0</v>
      </c>
      <c r="BP104" s="539">
        <f>10000*(BH104+BJ104)+(H102-G102+G107-H107)*100+(H102+G107)</f>
        <v>20000</v>
      </c>
      <c r="BQ104" s="538">
        <f>10000*(BH104+BK104)+(H102-G102+H105-G105)*100+(H102+H105)</f>
        <v>20000</v>
      </c>
      <c r="BR104" s="538" t="s">
        <v>15</v>
      </c>
      <c r="BS104" s="540">
        <f>10000*(BJ104+BK104)+(H105-G105+G107-H107)*100+(H105+G107)</f>
        <v>20000</v>
      </c>
      <c r="BT104" s="550">
        <f>-BU103</f>
        <v>0</v>
      </c>
      <c r="BU104" s="538" t="s">
        <v>15</v>
      </c>
      <c r="BV104" s="541">
        <f>IF($BD104&gt;$BD105,-0.5,IF($BD105&gt;$BD104,0.5,IF(BN104,-0.5,IF(BM105,0.5,CL104))))</f>
        <v>0</v>
      </c>
      <c r="BW104" s="542">
        <f>IF($BD104&gt;$BD106,-0.5,IF($BD106&gt;$BD104,0.5,IF(BO104,-0.5,IF(BM106,0.5,CM104))))</f>
        <v>0</v>
      </c>
      <c r="BX104" s="474"/>
      <c r="BY104" s="474"/>
      <c r="BZ104" s="474"/>
      <c r="CA104" s="474"/>
      <c r="CB104" s="474"/>
      <c r="CC104" s="474"/>
      <c r="CD104" s="474"/>
      <c r="CE104" s="474"/>
      <c r="CF104" s="474"/>
      <c r="CG104" s="474"/>
      <c r="CH104" s="474"/>
      <c r="CI104" s="474"/>
      <c r="CJ104" s="539"/>
      <c r="CK104" s="538" t="s">
        <v>15</v>
      </c>
      <c r="CL104" s="538">
        <f>IF($CF103,IF(H107-G107&lt;0,-0.5,IF(G107-H107&lt;0,0.5,0)),IF($BY103,IF($BP104&gt;$BP105,-0.5,IF($BP104&lt;$BP105,0.5,0)),IF($CB103,IF($BS104&gt;$BS105,-0.5,IF($BS104&lt;$BS105,0.5,0)),0)))</f>
        <v>0</v>
      </c>
      <c r="CM104" s="540">
        <f>IF($CG103,IF(G105-H105&lt;0,-0.5,IF(H105-G105&lt;0,0.5,0)),IF($BZ103,IF($BQ104&gt;$BQ106,-0.5,IF($BQ104&lt;$BQ106,0.5,0)),IF($CB103,IF($BS104&gt;$BS106,-0.5,IF($BS104&lt;$BS106,0.5,0)),0)))</f>
        <v>0</v>
      </c>
      <c r="CN104" s="469"/>
      <c r="CO104" s="469"/>
      <c r="CP104" s="63" t="str">
        <f>IF('Votre sélection'!G3="","",'Votre sélection'!G3)</f>
        <v/>
      </c>
      <c r="CS104" s="469"/>
      <c r="CT104" s="469"/>
      <c r="CU104" s="469"/>
      <c r="CV104" s="469"/>
      <c r="CW104" s="469"/>
      <c r="CX104" s="469"/>
      <c r="CY104" s="469"/>
      <c r="CZ104" s="469"/>
      <c r="DA104" s="469"/>
      <c r="DB104" s="469"/>
      <c r="DC104" s="469"/>
      <c r="DD104" s="469"/>
      <c r="DE104" s="469"/>
      <c r="DF104" s="469"/>
      <c r="DG104" s="469"/>
      <c r="DH104" s="469"/>
      <c r="DI104" s="469"/>
      <c r="DJ104" s="469"/>
      <c r="DK104" s="469"/>
      <c r="DL104" s="469"/>
    </row>
    <row r="105" spans="1:116" hidden="1" x14ac:dyDescent="0.2">
      <c r="A105" s="469"/>
      <c r="B105" s="519">
        <v>41810</v>
      </c>
      <c r="C105" s="520">
        <v>0.75</v>
      </c>
      <c r="D105" s="521" t="str">
        <f>I103</f>
        <v>Italie</v>
      </c>
      <c r="E105" s="521"/>
      <c r="F105" s="521"/>
      <c r="G105" s="505">
        <f t="shared" si="93"/>
        <v>0</v>
      </c>
      <c r="H105" s="505">
        <f t="shared" si="93"/>
        <v>0</v>
      </c>
      <c r="I105" s="522" t="str">
        <f>I102</f>
        <v>Costa Rica</v>
      </c>
      <c r="J105" s="507"/>
      <c r="K105" s="507"/>
      <c r="L105" s="494"/>
      <c r="M105" s="544">
        <f>AY105</f>
        <v>1</v>
      </c>
      <c r="N105" s="521" t="str">
        <f>INDEX(BC103:BC106,MATCH(BA105,$BB103:$BB106,0))</f>
        <v>Angleterre</v>
      </c>
      <c r="O105" s="551">
        <f>INDEX(BD103:BD106,MATCH(BA105,$BB103:$BB106,0))</f>
        <v>3</v>
      </c>
      <c r="P105" s="552"/>
      <c r="Q105" s="552"/>
      <c r="R105" s="552">
        <f>INDEX(BE103:BE106,MATCH(BA105,$BB103:$BB106,0))</f>
        <v>0</v>
      </c>
      <c r="S105" s="551">
        <f>INDEX(BF103:BF106,MATCH(BA105,$BB103:$BB106,0))</f>
        <v>0</v>
      </c>
      <c r="T105" s="553">
        <f>INDEX(BG103:BG106,MATCH(BA105,$BB103:$BB106,0))</f>
        <v>0</v>
      </c>
      <c r="U105" s="554"/>
      <c r="V105" s="554"/>
      <c r="W105" s="494"/>
      <c r="X105" s="494"/>
      <c r="Y105" s="494"/>
      <c r="Z105" s="494"/>
      <c r="AA105" s="494"/>
      <c r="AB105" s="494"/>
      <c r="AC105" s="495" t="s">
        <v>33</v>
      </c>
      <c r="AD105" s="496"/>
      <c r="AE105" s="496"/>
      <c r="AF105" s="496"/>
      <c r="AG105" s="496"/>
      <c r="AH105" s="497"/>
      <c r="AI105" s="488" t="s">
        <v>85</v>
      </c>
      <c r="AJ105" s="494"/>
      <c r="AK105" s="585"/>
      <c r="AL105" s="585"/>
      <c r="AM105" s="585"/>
      <c r="AN105" s="494"/>
      <c r="AO105" s="494"/>
      <c r="AP105" s="494"/>
      <c r="AQ105" s="494"/>
      <c r="AR105" s="494"/>
      <c r="AS105" s="494"/>
      <c r="AT105" s="469"/>
      <c r="AU105" s="469"/>
      <c r="AV105" s="469"/>
      <c r="AW105" s="469"/>
      <c r="AX105" s="469"/>
      <c r="AY105" s="533">
        <f>IF(ROUND(BA105,0)=ROUND(BA104,0),AY104,3)</f>
        <v>1</v>
      </c>
      <c r="AZ105" s="534">
        <f>ROUND(BA105,0)</f>
        <v>2</v>
      </c>
      <c r="BA105" s="535">
        <f>MIN(MAX(BB103:BB105),MAX(BB103,BB104,BB106),MAX(BB103,BB105,BB106),MAX(BB104:BB106))</f>
        <v>2.4700000000000002</v>
      </c>
      <c r="BB105" s="549">
        <f>SUM(BT105:BW105)+2.47</f>
        <v>2.4700000000000002</v>
      </c>
      <c r="BC105" s="537" t="str">
        <f>D103</f>
        <v>Angleterre</v>
      </c>
      <c r="BD105" s="538">
        <f>SUM(BH105:BK105)</f>
        <v>3</v>
      </c>
      <c r="BE105" s="539">
        <f>G103+H104+H107</f>
        <v>0</v>
      </c>
      <c r="BF105" s="538">
        <f>H103+G104+G107</f>
        <v>0</v>
      </c>
      <c r="BG105" s="540">
        <f>BE105-BF105</f>
        <v>0</v>
      </c>
      <c r="BH105" s="538">
        <f>IF(ISBLANK(H104),0,IF(BJ103=3,0,IF(BJ103=1,1,3)))</f>
        <v>1</v>
      </c>
      <c r="BI105" s="538">
        <f>IF(ISBLANK(H107),0,IF(H107&gt;G107,3,IF(H107=G107,1,0)))</f>
        <v>1</v>
      </c>
      <c r="BJ105" s="538" t="s">
        <v>15</v>
      </c>
      <c r="BK105" s="538">
        <f>IF(ISBLANK(G103),0,IF(G103&gt;H103,3,IF(G103=H103,1,0)))</f>
        <v>1</v>
      </c>
      <c r="BL105" s="539" t="b">
        <f>10*(BG103-BG105)+BE103-BE105&lt;0</f>
        <v>0</v>
      </c>
      <c r="BM105" s="538" t="b">
        <f>10*(BG104-BG105)+BE104-BE105&lt;0</f>
        <v>0</v>
      </c>
      <c r="BN105" s="538" t="s">
        <v>15</v>
      </c>
      <c r="BO105" s="540" t="b">
        <f>10*(BG105-BG106)+BE105-BE106&gt;0</f>
        <v>0</v>
      </c>
      <c r="BP105" s="539">
        <f>10000*(BH105+BI105)+(H104-G104+H107-G107)*100+(H104+H107)</f>
        <v>20000</v>
      </c>
      <c r="BQ105" s="538" t="s">
        <v>15</v>
      </c>
      <c r="BR105" s="538">
        <f>10000*(BH105+BK105)+(G103-H103+H104-G104)*100+(G103+H104)</f>
        <v>20000</v>
      </c>
      <c r="BS105" s="540">
        <f>10000*(BI105+BK105)+(G103-H103+H107-G107)*100+(G103+H107)</f>
        <v>20000</v>
      </c>
      <c r="BT105" s="550">
        <f>-BV103</f>
        <v>0</v>
      </c>
      <c r="BU105" s="541">
        <f>-BV104</f>
        <v>0</v>
      </c>
      <c r="BV105" s="541" t="s">
        <v>15</v>
      </c>
      <c r="BW105" s="542">
        <f>IF($BD105&gt;$BD106,-0.5,IF($BD106&gt;$BD105,0.5,IF(BO105,-0.5,IF(BN106,0.5,CM105))))</f>
        <v>0</v>
      </c>
      <c r="BX105" s="474"/>
      <c r="BY105" s="474"/>
      <c r="BZ105" s="474"/>
      <c r="CA105" s="474"/>
      <c r="CB105" s="474"/>
      <c r="CC105" s="474"/>
      <c r="CD105" s="474"/>
      <c r="CE105" s="474"/>
      <c r="CF105" s="474"/>
      <c r="CG105" s="474"/>
      <c r="CH105" s="474"/>
      <c r="CI105" s="474"/>
      <c r="CJ105" s="539"/>
      <c r="CK105" s="538"/>
      <c r="CL105" s="538" t="s">
        <v>15</v>
      </c>
      <c r="CM105" s="540">
        <f>IF($CH103,IF(H103-G103&lt;0,-0.5,IF(G103-H103&lt;0,0.5,0)),IF($CA103,IF($BR105&gt;$BR106,-0.5,IF($BR105&lt;$BR106,0.5,0)),IF($CB103,IF($BS105&gt;$BS106,-0.5,IF($BS105&lt;$BS106,0.5,0)),0)))</f>
        <v>0</v>
      </c>
      <c r="CN105" s="469"/>
      <c r="CO105" s="469"/>
      <c r="CP105" s="63" t="str">
        <f>IF('Votre sélection'!G4="","",'Votre sélection'!G4)</f>
        <v/>
      </c>
      <c r="CS105" s="469"/>
      <c r="CT105" s="469"/>
      <c r="CU105" s="469"/>
      <c r="CV105" s="469"/>
      <c r="CW105" s="469"/>
      <c r="CX105" s="469"/>
      <c r="CY105" s="469"/>
      <c r="CZ105" s="469"/>
      <c r="DA105" s="469"/>
      <c r="DB105" s="469"/>
      <c r="DC105" s="469"/>
      <c r="DD105" s="469"/>
      <c r="DE105" s="469"/>
      <c r="DF105" s="469"/>
      <c r="DG105" s="469"/>
      <c r="DH105" s="469"/>
      <c r="DI105" s="469"/>
      <c r="DJ105" s="469"/>
      <c r="DK105" s="469"/>
      <c r="DL105" s="469"/>
    </row>
    <row r="106" spans="1:116" hidden="1" x14ac:dyDescent="0.2">
      <c r="A106" s="469"/>
      <c r="B106" s="519">
        <v>41814</v>
      </c>
      <c r="C106" s="520">
        <v>0.75</v>
      </c>
      <c r="D106" s="521" t="str">
        <f>I103</f>
        <v>Italie</v>
      </c>
      <c r="E106" s="521"/>
      <c r="F106" s="521"/>
      <c r="G106" s="505">
        <f t="shared" si="93"/>
        <v>0</v>
      </c>
      <c r="H106" s="505">
        <f t="shared" si="93"/>
        <v>0</v>
      </c>
      <c r="I106" s="522" t="str">
        <f>D102</f>
        <v>Uruguay</v>
      </c>
      <c r="J106" s="507"/>
      <c r="K106" s="507"/>
      <c r="L106" s="494"/>
      <c r="M106" s="555">
        <f>AY106</f>
        <v>1</v>
      </c>
      <c r="N106" s="556" t="str">
        <f>INDEX(BC103:BC106,MATCH(BA106,$BB103:$BB106,0))</f>
        <v>Italie</v>
      </c>
      <c r="O106" s="557">
        <f>INDEX(BD103:BD106,MATCH(BA106,$BB103:$BB106,0))</f>
        <v>3</v>
      </c>
      <c r="P106" s="558"/>
      <c r="Q106" s="558"/>
      <c r="R106" s="558">
        <f>INDEX(BE103:BE106,MATCH(BA106,$BB103:$BB106,0))</f>
        <v>0</v>
      </c>
      <c r="S106" s="557">
        <f>INDEX(BF103:BF106,MATCH(BA106,$BB103:$BB106,0))</f>
        <v>0</v>
      </c>
      <c r="T106" s="559">
        <f>INDEX(BG103:BG106,MATCH(BA106,$BB103:$BB106,0))</f>
        <v>0</v>
      </c>
      <c r="U106" s="554"/>
      <c r="V106" s="554"/>
      <c r="W106" s="494"/>
      <c r="X106" s="494"/>
      <c r="Y106" s="494"/>
      <c r="Z106" s="494"/>
      <c r="AA106" s="494"/>
      <c r="AB106" s="494"/>
      <c r="AC106" s="509">
        <v>41828</v>
      </c>
      <c r="AD106" s="510">
        <v>0.91666666666666663</v>
      </c>
      <c r="AE106" s="586" t="str">
        <f>IF(100*AH96+AI96&gt;100*AH97+AI97,AE96,IF(100*AH96+AI96&lt;100*AH97+AI97,AE97,IF(AJ97*AJ96=1,"-",CONCATENATE(AE96," ou ",AE97))))</f>
        <v>A1 ou B2 ou C1 ou D2</v>
      </c>
      <c r="AF106" s="587"/>
      <c r="AG106" s="587"/>
      <c r="AH106" s="513">
        <f>AF38</f>
        <v>0</v>
      </c>
      <c r="AI106" s="514">
        <f>AG38</f>
        <v>0</v>
      </c>
      <c r="AJ106" s="494"/>
      <c r="AK106" s="494"/>
      <c r="AL106" s="494"/>
      <c r="AM106" s="494"/>
      <c r="AN106" s="494"/>
      <c r="AO106" s="494"/>
      <c r="AP106" s="494"/>
      <c r="AQ106" s="494"/>
      <c r="AR106" s="494"/>
      <c r="AS106" s="494"/>
      <c r="AT106" s="469"/>
      <c r="AU106" s="469"/>
      <c r="AV106" s="469"/>
      <c r="AW106" s="469"/>
      <c r="AX106" s="469"/>
      <c r="AY106" s="533">
        <f>IF(ROUND(BA106,0)=ROUND(BA105,0),AY105,4)</f>
        <v>1</v>
      </c>
      <c r="AZ106" s="534">
        <f>ROUND(BA106,0)</f>
        <v>2</v>
      </c>
      <c r="BA106" s="535">
        <f>MAX(BB103:BB106)</f>
        <v>2.48</v>
      </c>
      <c r="BB106" s="560">
        <f>SUM(BT106:BW106)+2.48</f>
        <v>2.48</v>
      </c>
      <c r="BC106" s="561" t="str">
        <f>I103</f>
        <v>Italie</v>
      </c>
      <c r="BD106" s="543">
        <f>SUM(BH106:BK106)</f>
        <v>3</v>
      </c>
      <c r="BE106" s="562">
        <f>H103+G105+G106</f>
        <v>0</v>
      </c>
      <c r="BF106" s="543">
        <f>G103+H105+H106</f>
        <v>0</v>
      </c>
      <c r="BG106" s="563">
        <f>BE106-BF106</f>
        <v>0</v>
      </c>
      <c r="BH106" s="543">
        <f>IF(ISBLANK(G106),0,IF(BK103=3,0,IF(BK103=1,1,3)))</f>
        <v>1</v>
      </c>
      <c r="BI106" s="543">
        <f>IF(ISBLANK(G105),0,IF(BK104=3,0,IF(BK104=1,1,3)))</f>
        <v>1</v>
      </c>
      <c r="BJ106" s="543">
        <f>IF(ISBLANK(H103),0,IF(BK105=3,0,IF(BK105=1,1,3)))</f>
        <v>1</v>
      </c>
      <c r="BK106" s="543" t="s">
        <v>15</v>
      </c>
      <c r="BL106" s="562" t="b">
        <f>10*(BG103-BG106)+BE103-BE106&lt;0</f>
        <v>0</v>
      </c>
      <c r="BM106" s="543" t="b">
        <f>10*(BG104-BG106)+BE104-BE106&lt;0</f>
        <v>0</v>
      </c>
      <c r="BN106" s="543" t="b">
        <f>10*(BG105-BG106)+BE105-BE106&lt;0</f>
        <v>0</v>
      </c>
      <c r="BO106" s="563" t="s">
        <v>15</v>
      </c>
      <c r="BP106" s="562" t="s">
        <v>15</v>
      </c>
      <c r="BQ106" s="543">
        <f>10000*(BH106+BI106)+(G105-H105+G106-H106)*100+(G105+G106)</f>
        <v>20000</v>
      </c>
      <c r="BR106" s="543">
        <f>10000*(BH106+BJ106)+(G106-H106+H103-G103)*100+(G106+H103)</f>
        <v>20000</v>
      </c>
      <c r="BS106" s="563">
        <f>10000*(BI106+BJ106)+(G105-H105+H103-G103)*100+(G105+H103)</f>
        <v>20000</v>
      </c>
      <c r="BT106" s="564">
        <f>-BW103</f>
        <v>0</v>
      </c>
      <c r="BU106" s="565">
        <f>-BW104</f>
        <v>0</v>
      </c>
      <c r="BV106" s="565">
        <f>-BW105</f>
        <v>0</v>
      </c>
      <c r="BW106" s="563" t="s">
        <v>15</v>
      </c>
      <c r="BX106" s="474"/>
      <c r="BY106" s="474"/>
      <c r="BZ106" s="474"/>
      <c r="CA106" s="474"/>
      <c r="CB106" s="474"/>
      <c r="CC106" s="474"/>
      <c r="CD106" s="474"/>
      <c r="CE106" s="474"/>
      <c r="CF106" s="474"/>
      <c r="CG106" s="474"/>
      <c r="CH106" s="474"/>
      <c r="CI106" s="474"/>
      <c r="CJ106" s="562"/>
      <c r="CK106" s="543"/>
      <c r="CL106" s="543"/>
      <c r="CM106" s="563" t="s">
        <v>15</v>
      </c>
      <c r="CN106" s="469"/>
      <c r="CO106" s="469"/>
      <c r="CP106" s="63" t="str">
        <f>IF('Votre sélection'!G5="","",'Votre sélection'!G5)</f>
        <v/>
      </c>
      <c r="CS106" s="469"/>
      <c r="CT106" s="469"/>
      <c r="CU106" s="469"/>
      <c r="CV106" s="469"/>
      <c r="CW106" s="469"/>
      <c r="CX106" s="469"/>
      <c r="CY106" s="469"/>
      <c r="CZ106" s="469"/>
      <c r="DA106" s="469"/>
      <c r="DB106" s="469"/>
      <c r="DC106" s="469"/>
      <c r="DD106" s="469"/>
      <c r="DE106" s="469"/>
      <c r="DF106" s="469"/>
      <c r="DG106" s="469"/>
      <c r="DH106" s="469"/>
      <c r="DI106" s="469"/>
      <c r="DJ106" s="469"/>
      <c r="DK106" s="469"/>
      <c r="DL106" s="469"/>
    </row>
    <row r="107" spans="1:116" hidden="1" x14ac:dyDescent="0.2">
      <c r="A107" s="469"/>
      <c r="B107" s="566">
        <v>41814</v>
      </c>
      <c r="C107" s="567">
        <v>0.75</v>
      </c>
      <c r="D107" s="556" t="str">
        <f>I102</f>
        <v>Costa Rica</v>
      </c>
      <c r="E107" s="556"/>
      <c r="F107" s="556"/>
      <c r="G107" s="505">
        <f t="shared" si="93"/>
        <v>0</v>
      </c>
      <c r="H107" s="505">
        <f t="shared" si="93"/>
        <v>0</v>
      </c>
      <c r="I107" s="568" t="str">
        <f>D103</f>
        <v>Angleterre</v>
      </c>
      <c r="J107" s="507"/>
      <c r="K107" s="507"/>
      <c r="L107" s="494"/>
      <c r="M107" s="569"/>
      <c r="N107" s="570" t="str">
        <f>IF(OR(M105&lt;3,M104&lt;2),"TIRAGE AU SORT !!!"," ")</f>
        <v>TIRAGE AU SORT !!!</v>
      </c>
      <c r="O107" s="571"/>
      <c r="P107" s="571"/>
      <c r="Q107" s="571"/>
      <c r="R107" s="571"/>
      <c r="S107" s="571"/>
      <c r="T107" s="571"/>
      <c r="U107" s="571"/>
      <c r="V107" s="571"/>
      <c r="W107" s="494"/>
      <c r="X107" s="494"/>
      <c r="Y107" s="494"/>
      <c r="Z107" s="494"/>
      <c r="AA107" s="494"/>
      <c r="AB107" s="494"/>
      <c r="AC107" s="529"/>
      <c r="AD107" s="530"/>
      <c r="AE107" s="586" t="str">
        <f>IF(100*AH100+AI100&gt;100*AH101+AI101,AE100,IF(100*AH100+AI100&lt;100*AH101+AI101,AE101,IF(AJ98*AJ99=1,"-",CONCATENATE(AE98," ou ",AE99))))</f>
        <v>B1 ou A2 ou D1 ou C2</v>
      </c>
      <c r="AF107" s="588"/>
      <c r="AG107" s="588"/>
      <c r="AH107" s="532">
        <f>AF40</f>
        <v>0</v>
      </c>
      <c r="AI107" s="514">
        <f>AG40</f>
        <v>0</v>
      </c>
      <c r="AJ107" s="494"/>
      <c r="AK107" s="494"/>
      <c r="AL107" s="494"/>
      <c r="AM107" s="494"/>
      <c r="AN107" s="494"/>
      <c r="AO107" s="494"/>
      <c r="AP107" s="494"/>
      <c r="AQ107" s="494"/>
      <c r="AR107" s="494"/>
      <c r="AS107" s="494"/>
      <c r="AT107" s="469"/>
      <c r="AU107" s="469"/>
      <c r="AV107" s="469"/>
      <c r="AW107" s="469"/>
      <c r="AX107" s="469"/>
      <c r="CN107" s="469"/>
      <c r="CO107" s="469"/>
      <c r="CP107" s="63" t="str">
        <f>IF('Votre sélection'!G6="","",'Votre sélection'!G6)</f>
        <v/>
      </c>
      <c r="CS107" s="469"/>
      <c r="CT107" s="469"/>
      <c r="CU107" s="469"/>
      <c r="CV107" s="469"/>
      <c r="CW107" s="469"/>
      <c r="CX107" s="469"/>
      <c r="CY107" s="469"/>
      <c r="CZ107" s="469"/>
      <c r="DA107" s="469"/>
      <c r="DB107" s="469"/>
      <c r="DC107" s="469"/>
      <c r="DD107" s="469"/>
      <c r="DE107" s="469"/>
      <c r="DF107" s="469"/>
      <c r="DG107" s="469"/>
      <c r="DH107" s="469"/>
      <c r="DI107" s="469"/>
      <c r="DJ107" s="469"/>
      <c r="DK107" s="469"/>
      <c r="DL107" s="469"/>
    </row>
    <row r="108" spans="1:116" hidden="1" x14ac:dyDescent="0.2">
      <c r="A108" s="469"/>
      <c r="B108" s="494"/>
      <c r="C108" s="494"/>
      <c r="D108" s="494"/>
      <c r="E108" s="494"/>
      <c r="F108" s="494"/>
      <c r="G108" s="494"/>
      <c r="H108" s="494"/>
      <c r="I108" s="494"/>
      <c r="J108" s="494"/>
      <c r="K108" s="494"/>
      <c r="L108" s="494"/>
      <c r="M108" s="573"/>
      <c r="N108" s="494"/>
      <c r="O108" s="494"/>
      <c r="P108" s="494"/>
      <c r="Q108" s="494"/>
      <c r="R108" s="494"/>
      <c r="S108" s="494"/>
      <c r="T108" s="494"/>
      <c r="U108" s="494"/>
      <c r="V108" s="494"/>
      <c r="W108" s="494"/>
      <c r="X108" s="494"/>
      <c r="Y108" s="494"/>
      <c r="Z108" s="494"/>
      <c r="AA108" s="494"/>
      <c r="AB108" s="494"/>
      <c r="AC108" s="509">
        <v>41829</v>
      </c>
      <c r="AD108" s="510">
        <v>0.91666666666666663</v>
      </c>
      <c r="AE108" s="581" t="str">
        <f>IF(100*AH98+AI98&gt;100*AH99+AI99,AE98,IF(100*AH98+AI98&lt;100*AH99+AI99,AE99,IF(AJ100*AJ101=1,"-",CONCATENATE(AE98," ou ",AE99))))</f>
        <v>B1 ou A2 ou D1 ou C2</v>
      </c>
      <c r="AF108" s="582"/>
      <c r="AG108" s="582"/>
      <c r="AH108" s="513">
        <f>AF54</f>
        <v>0</v>
      </c>
      <c r="AI108" s="514">
        <f>AG54</f>
        <v>0</v>
      </c>
      <c r="AJ108" s="494"/>
      <c r="AK108" s="494"/>
      <c r="AL108" s="494"/>
      <c r="AM108" s="494"/>
      <c r="AN108" s="494"/>
      <c r="AO108" s="494"/>
      <c r="AP108" s="494"/>
      <c r="AQ108" s="494"/>
      <c r="AR108" s="494"/>
      <c r="AS108" s="494"/>
      <c r="AT108" s="469"/>
      <c r="AU108" s="469"/>
      <c r="AV108" s="469"/>
      <c r="AW108" s="469"/>
      <c r="AX108" s="469"/>
      <c r="CN108" s="469"/>
      <c r="CO108" s="469"/>
      <c r="CP108" s="63" t="str">
        <f>IF('Votre sélection'!G7="","",'Votre sélection'!G7)</f>
        <v/>
      </c>
      <c r="CS108" s="469"/>
      <c r="CT108" s="469"/>
      <c r="CU108" s="469"/>
      <c r="CV108" s="469"/>
      <c r="CW108" s="469"/>
      <c r="CX108" s="469"/>
      <c r="CY108" s="469"/>
      <c r="CZ108" s="469"/>
      <c r="DA108" s="469"/>
      <c r="DB108" s="469"/>
      <c r="DC108" s="469"/>
      <c r="DD108" s="469"/>
      <c r="DE108" s="469"/>
      <c r="DF108" s="469"/>
      <c r="DG108" s="469"/>
      <c r="DH108" s="469"/>
      <c r="DI108" s="469"/>
      <c r="DJ108" s="469"/>
      <c r="DK108" s="469"/>
      <c r="DL108" s="469"/>
    </row>
    <row r="109" spans="1:116" hidden="1" x14ac:dyDescent="0.2">
      <c r="A109" s="469"/>
      <c r="B109" s="488" t="s">
        <v>41</v>
      </c>
      <c r="C109" s="489"/>
      <c r="D109" s="490"/>
      <c r="E109" s="490"/>
      <c r="F109" s="490"/>
      <c r="G109" s="491"/>
      <c r="H109" s="491"/>
      <c r="I109" s="492"/>
      <c r="J109" s="493"/>
      <c r="K109" s="493"/>
      <c r="L109" s="494"/>
      <c r="M109" s="573"/>
      <c r="N109" s="494"/>
      <c r="O109" s="494"/>
      <c r="P109" s="494"/>
      <c r="Q109" s="494"/>
      <c r="R109" s="494"/>
      <c r="S109" s="494"/>
      <c r="T109" s="494"/>
      <c r="U109" s="494"/>
      <c r="V109" s="494"/>
      <c r="W109" s="494"/>
      <c r="X109" s="494"/>
      <c r="Y109" s="494"/>
      <c r="Z109" s="494"/>
      <c r="AA109" s="494"/>
      <c r="AB109" s="494"/>
      <c r="AC109" s="529"/>
      <c r="AD109" s="530"/>
      <c r="AE109" s="581" t="str">
        <f>IF(100*AH102+AI102&gt;100*AH103+AI103,AE102,IF(100*AH102+AI102&lt;100*AH103+AI103,AE103,IF(AJ102*AJ103=1,"-",CONCATENATE(AE102," ou ",AE103))))</f>
        <v>F1 ou E2 ou H1 ou G2</v>
      </c>
      <c r="AF109" s="583"/>
      <c r="AG109" s="583"/>
      <c r="AH109" s="532">
        <f>AF56</f>
        <v>0</v>
      </c>
      <c r="AI109" s="514">
        <f>AG56</f>
        <v>0</v>
      </c>
      <c r="AJ109" s="494"/>
      <c r="AK109" s="494"/>
      <c r="AL109" s="494"/>
      <c r="AM109" s="494"/>
      <c r="AN109" s="494"/>
      <c r="AO109" s="494"/>
      <c r="AP109" s="494"/>
      <c r="AQ109" s="494"/>
      <c r="AR109" s="494"/>
      <c r="AS109" s="494"/>
      <c r="AT109" s="469"/>
      <c r="AU109" s="469"/>
      <c r="AV109" s="469"/>
      <c r="AW109" s="469"/>
      <c r="AX109" s="469"/>
      <c r="CN109" s="469"/>
      <c r="CO109" s="469"/>
      <c r="CP109" s="63" t="str">
        <f>IF('Votre sélection'!G8="","",'Votre sélection'!G8)</f>
        <v/>
      </c>
      <c r="CS109" s="469"/>
      <c r="CT109" s="469"/>
      <c r="CU109" s="469"/>
      <c r="CV109" s="469"/>
      <c r="CW109" s="469"/>
      <c r="CX109" s="469"/>
      <c r="CY109" s="469"/>
      <c r="CZ109" s="469"/>
      <c r="DA109" s="469"/>
      <c r="DB109" s="469"/>
      <c r="DC109" s="469"/>
      <c r="DD109" s="469"/>
      <c r="DE109" s="469"/>
      <c r="DF109" s="469"/>
      <c r="DG109" s="469"/>
      <c r="DH109" s="469"/>
      <c r="DI109" s="469"/>
      <c r="DJ109" s="469"/>
      <c r="DK109" s="469"/>
      <c r="DL109" s="469"/>
    </row>
    <row r="110" spans="1:116" hidden="1" x14ac:dyDescent="0.2">
      <c r="A110" s="469"/>
      <c r="B110" s="502">
        <v>41805</v>
      </c>
      <c r="C110" s="503">
        <v>0.75</v>
      </c>
      <c r="D110" s="504" t="s">
        <v>93</v>
      </c>
      <c r="E110" s="504"/>
      <c r="F110" s="504"/>
      <c r="G110" s="505">
        <f>G17</f>
        <v>0</v>
      </c>
      <c r="H110" s="505">
        <f>H17</f>
        <v>0</v>
      </c>
      <c r="I110" s="506" t="s">
        <v>100</v>
      </c>
      <c r="J110" s="507"/>
      <c r="K110" s="507"/>
      <c r="L110" s="494"/>
      <c r="M110" s="573"/>
      <c r="N110" s="488" t="s">
        <v>41</v>
      </c>
      <c r="O110" s="488" t="s">
        <v>0</v>
      </c>
      <c r="P110" s="488"/>
      <c r="Q110" s="488"/>
      <c r="R110" s="488" t="s">
        <v>39</v>
      </c>
      <c r="S110" s="488" t="s">
        <v>40</v>
      </c>
      <c r="T110" s="488" t="str">
        <f>"+/-"</f>
        <v>+/-</v>
      </c>
      <c r="U110" s="508"/>
      <c r="V110" s="508"/>
      <c r="W110" s="494"/>
      <c r="X110" s="494"/>
      <c r="Y110" s="494"/>
      <c r="Z110" s="494"/>
      <c r="AA110" s="494"/>
      <c r="AB110" s="494"/>
      <c r="AC110" s="494"/>
      <c r="AD110" s="494"/>
      <c r="AE110" s="494"/>
      <c r="AF110" s="494"/>
      <c r="AG110" s="494"/>
      <c r="AH110" s="494"/>
      <c r="AI110" s="494"/>
      <c r="AJ110" s="494"/>
      <c r="AK110" s="494"/>
      <c r="AL110" s="494"/>
      <c r="AM110" s="494"/>
      <c r="AN110" s="494"/>
      <c r="AO110" s="494"/>
      <c r="AP110" s="494"/>
      <c r="AQ110" s="494"/>
      <c r="AR110" s="494"/>
      <c r="AS110" s="494"/>
      <c r="AT110" s="469"/>
      <c r="AU110" s="469"/>
      <c r="AV110" s="469"/>
      <c r="AW110" s="469"/>
      <c r="AX110" s="469"/>
      <c r="BB110" s="515" t="s">
        <v>13</v>
      </c>
      <c r="BC110" s="516" t="s">
        <v>14</v>
      </c>
      <c r="BD110" s="517" t="s">
        <v>0</v>
      </c>
      <c r="BE110" s="515" t="s">
        <v>1</v>
      </c>
      <c r="BF110" s="517" t="s">
        <v>2</v>
      </c>
      <c r="BG110" s="518" t="s">
        <v>3</v>
      </c>
      <c r="BH110" s="517" t="s">
        <v>4</v>
      </c>
      <c r="BI110" s="517" t="s">
        <v>5</v>
      </c>
      <c r="BJ110" s="517" t="s">
        <v>6</v>
      </c>
      <c r="BK110" s="517" t="s">
        <v>7</v>
      </c>
      <c r="BL110" s="515" t="s">
        <v>27</v>
      </c>
      <c r="BM110" s="517" t="s">
        <v>28</v>
      </c>
      <c r="BN110" s="517" t="s">
        <v>29</v>
      </c>
      <c r="BO110" s="518" t="s">
        <v>30</v>
      </c>
      <c r="BP110" s="515" t="s">
        <v>16</v>
      </c>
      <c r="BQ110" s="517" t="s">
        <v>17</v>
      </c>
      <c r="BR110" s="517" t="s">
        <v>18</v>
      </c>
      <c r="BS110" s="518" t="s">
        <v>19</v>
      </c>
      <c r="BT110" s="515" t="s">
        <v>9</v>
      </c>
      <c r="BU110" s="517" t="s">
        <v>10</v>
      </c>
      <c r="BV110" s="517" t="s">
        <v>11</v>
      </c>
      <c r="BW110" s="518" t="s">
        <v>12</v>
      </c>
      <c r="BX110" s="515" t="s">
        <v>20</v>
      </c>
      <c r="BY110" s="517" t="s">
        <v>16</v>
      </c>
      <c r="BZ110" s="517" t="s">
        <v>17</v>
      </c>
      <c r="CA110" s="517" t="s">
        <v>18</v>
      </c>
      <c r="CB110" s="517" t="s">
        <v>19</v>
      </c>
      <c r="CC110" s="517" t="s">
        <v>8</v>
      </c>
      <c r="CD110" s="517" t="s">
        <v>21</v>
      </c>
      <c r="CE110" s="517" t="s">
        <v>22</v>
      </c>
      <c r="CF110" s="517" t="s">
        <v>23</v>
      </c>
      <c r="CG110" s="517" t="s">
        <v>24</v>
      </c>
      <c r="CH110" s="517" t="s">
        <v>25</v>
      </c>
      <c r="CI110" s="518" t="s">
        <v>26</v>
      </c>
      <c r="CJ110" s="515" t="s">
        <v>83</v>
      </c>
      <c r="CK110" s="517" t="s">
        <v>82</v>
      </c>
      <c r="CL110" s="517" t="s">
        <v>81</v>
      </c>
      <c r="CM110" s="518" t="s">
        <v>84</v>
      </c>
      <c r="CN110" s="469"/>
      <c r="CO110" s="469"/>
      <c r="CP110" s="63" t="str">
        <f>IF('Votre sélection'!G9="","",'Votre sélection'!G9)</f>
        <v/>
      </c>
      <c r="CS110" s="469"/>
      <c r="CT110" s="469"/>
      <c r="CU110" s="469"/>
      <c r="CV110" s="469"/>
      <c r="CW110" s="469"/>
      <c r="CX110" s="469"/>
      <c r="CY110" s="469"/>
      <c r="CZ110" s="469"/>
      <c r="DA110" s="469"/>
      <c r="DB110" s="469"/>
      <c r="DC110" s="469"/>
      <c r="DD110" s="469"/>
      <c r="DE110" s="469"/>
      <c r="DF110" s="469"/>
      <c r="DG110" s="469"/>
      <c r="DH110" s="469"/>
      <c r="DI110" s="469"/>
      <c r="DJ110" s="469"/>
      <c r="DK110" s="469"/>
      <c r="DL110" s="469"/>
    </row>
    <row r="111" spans="1:116" hidden="1" x14ac:dyDescent="0.2">
      <c r="A111" s="469"/>
      <c r="B111" s="519">
        <v>41805</v>
      </c>
      <c r="C111" s="520">
        <v>0.875</v>
      </c>
      <c r="D111" s="521" t="s">
        <v>117</v>
      </c>
      <c r="E111" s="521"/>
      <c r="F111" s="521"/>
      <c r="G111" s="505">
        <f t="shared" ref="G111:H115" si="94">G18</f>
        <v>0</v>
      </c>
      <c r="H111" s="505">
        <f t="shared" si="94"/>
        <v>0</v>
      </c>
      <c r="I111" s="522" t="s">
        <v>109</v>
      </c>
      <c r="J111" s="507"/>
      <c r="K111" s="507"/>
      <c r="L111" s="494"/>
      <c r="M111" s="523">
        <f>AY111</f>
        <v>1</v>
      </c>
      <c r="N111" s="577" t="str">
        <f>INDEX(BC111:BC114,MATCH(BA111,$BB111:$BB114,0))</f>
        <v>Suisse</v>
      </c>
      <c r="O111" s="525">
        <f>INDEX(BD111:BD114,MATCH(BA111,$BB111:$BB114,0))</f>
        <v>3</v>
      </c>
      <c r="P111" s="526"/>
      <c r="Q111" s="526"/>
      <c r="R111" s="526">
        <f>INDEX(BE111:BE114,MATCH(BA111,$BB111:$BB114,0))</f>
        <v>0</v>
      </c>
      <c r="S111" s="525">
        <f>INDEX(BF111:BF114,MATCH(BA111,$BB111:$BB114,0))</f>
        <v>0</v>
      </c>
      <c r="T111" s="527">
        <f>INDEX(BG111:BG114,MATCH(BA111,$BB111:$BB114,0))</f>
        <v>0</v>
      </c>
      <c r="U111" s="528"/>
      <c r="V111" s="528"/>
      <c r="W111" s="494"/>
      <c r="X111" s="494"/>
      <c r="Y111" s="494"/>
      <c r="Z111" s="494"/>
      <c r="AA111" s="494"/>
      <c r="AB111" s="494"/>
      <c r="AC111" s="589" t="s">
        <v>32</v>
      </c>
      <c r="AD111" s="590"/>
      <c r="AE111" s="590"/>
      <c r="AF111" s="590"/>
      <c r="AG111" s="590"/>
      <c r="AH111" s="591"/>
      <c r="AI111" s="592" t="s">
        <v>85</v>
      </c>
      <c r="AJ111" s="494"/>
      <c r="AK111" s="589" t="s">
        <v>49</v>
      </c>
      <c r="AL111" s="590"/>
      <c r="AM111" s="590"/>
      <c r="AN111" s="590"/>
      <c r="AO111" s="590"/>
      <c r="AP111" s="591"/>
      <c r="AQ111" s="593"/>
      <c r="AR111" s="593"/>
      <c r="AS111" s="592" t="s">
        <v>85</v>
      </c>
      <c r="AT111" s="469"/>
      <c r="AU111" s="469"/>
      <c r="AV111" s="469"/>
      <c r="AW111" s="469"/>
      <c r="AX111" s="469"/>
      <c r="AY111" s="533">
        <v>1</v>
      </c>
      <c r="AZ111" s="534">
        <f>ROUND(BA111,0)</f>
        <v>2</v>
      </c>
      <c r="BA111" s="535">
        <f>MIN(BB111:BB114)</f>
        <v>2.4500000000000002</v>
      </c>
      <c r="BB111" s="536">
        <f>SUM(BT111:BW111)+2.45</f>
        <v>2.4500000000000002</v>
      </c>
      <c r="BC111" s="537" t="str">
        <f>D110</f>
        <v>Suisse</v>
      </c>
      <c r="BD111" s="538">
        <f>SUM(BH111:BK111)</f>
        <v>3</v>
      </c>
      <c r="BE111" s="539">
        <f>G110+G112+H114</f>
        <v>0</v>
      </c>
      <c r="BF111" s="538">
        <f>H110+H112+G114</f>
        <v>0</v>
      </c>
      <c r="BG111" s="540">
        <f>BE111-BF111</f>
        <v>0</v>
      </c>
      <c r="BH111" s="538" t="s">
        <v>15</v>
      </c>
      <c r="BI111" s="538">
        <f>IF(ISBLANK(G110),0,IF(G110&gt;H110,3,IF(G110=H110,1,0)))</f>
        <v>1</v>
      </c>
      <c r="BJ111" s="538">
        <f>IF(ISBLANK(G112),0,IF(G112&gt;H112,3,IF(G112=H112,1,0)))</f>
        <v>1</v>
      </c>
      <c r="BK111" s="538">
        <f>IF(ISBLANK(H114),0,IF(H114&gt;G114,3,IF(H114=G114,1,0)))</f>
        <v>1</v>
      </c>
      <c r="BL111" s="539" t="s">
        <v>15</v>
      </c>
      <c r="BM111" s="538" t="b">
        <f>(10*(BG111-BG112)+BE111-BE112&gt;0)</f>
        <v>0</v>
      </c>
      <c r="BN111" s="538" t="b">
        <f>10*(BG111-BG113)+BE111-BE113&gt;0</f>
        <v>0</v>
      </c>
      <c r="BO111" s="540" t="b">
        <f>10*(BG111-BG114)+BE111-BE114&gt;0</f>
        <v>0</v>
      </c>
      <c r="BP111" s="539">
        <f>10000*(BI111+BJ111)+(G112-H112+G110-H110)*100+(G112+G110)</f>
        <v>20000</v>
      </c>
      <c r="BQ111" s="538">
        <f>10000*(BI111+BK111)+(G110-H110+H114-G114)*100+(G110+H114)</f>
        <v>20000</v>
      </c>
      <c r="BR111" s="538">
        <f>10000*(BJ111+BK111)+(H114-G114+G112-H112)*100+(H114+G112)</f>
        <v>20000</v>
      </c>
      <c r="BS111" s="540" t="s">
        <v>15</v>
      </c>
      <c r="BT111" s="539" t="s">
        <v>15</v>
      </c>
      <c r="BU111" s="541">
        <f>IF($BD111&gt;$BD112,-0.5,IF($BD112&gt;$BD111,0.5,IF(BM111,-0.5,IF(BL112,0.5,CK111))))</f>
        <v>0</v>
      </c>
      <c r="BV111" s="541">
        <f>IF($BD111&gt;$BD113,-0.5,IF($BD113&gt;$BD111,0.5,IF(BN111,-0.5,IF(BL113,0.5,CL111))))</f>
        <v>0</v>
      </c>
      <c r="BW111" s="542">
        <f>IF($BD111&gt;$BD114,-0.5,IF($BD114&gt;$BD111,0.5,IF(BO111,-0.5,IF(BL114,0.5,CM111))))</f>
        <v>0</v>
      </c>
      <c r="BX111" s="543" t="b">
        <f>AND(AND(BD111=BD112,BD112=BD113,BD113=BD114),AND(BE111=BE112,BE112=BE113,BE113=BE114),AND(BF111=BF112,BF112=BF113,BF113=BF114))</f>
        <v>1</v>
      </c>
      <c r="BY111" s="543" t="b">
        <f>AND(NOT(BX111),BD111=BD112,BD111=BD113,BE111=BE112,BE111=BE113,BF111=BF112,BF111=BF113)</f>
        <v>0</v>
      </c>
      <c r="BZ111" s="543" t="b">
        <f>AND(NOT(BX111),BD111=BD112,BD111=BD114,BE111=BE112,BE111=BE114,BF111=BF112,BF111=BF114)</f>
        <v>0</v>
      </c>
      <c r="CA111" s="543" t="b">
        <f>AND(NOT(BX111),BD111=BD113,BD111=BD114,BE111=BE113,BE111=BE114,BF111=BF113,BF111=BF114)</f>
        <v>0</v>
      </c>
      <c r="CB111" s="543" t="b">
        <f>AND(NOT(BX111),BD112=BD113,BD112=BD114,BE112=BE113,BE112=BE114,BF112=BF113,BF112=BF114)</f>
        <v>0</v>
      </c>
      <c r="CC111" s="543" t="b">
        <f>AND(NOT(BX111),NOT(BY111),NOT(BZ111),BD111=BD112,BE111=BE112,BF111=BF112)</f>
        <v>0</v>
      </c>
      <c r="CD111" s="543" t="b">
        <f>AND(NOT(BX111),NOT(BY111),NOT(CA111),BD111=BD113,BE111=BE113,BF111=BF113)</f>
        <v>0</v>
      </c>
      <c r="CE111" s="543" t="b">
        <f>AND(NOT(BX111),NOT(BZ111),NOT(CA111),BD111=BD114,BE111=BE114,BF111=BF114)</f>
        <v>0</v>
      </c>
      <c r="CF111" s="543" t="b">
        <f>AND(NOT(BX111),NOT(BY111),NOT(CB111),BD112=BD113,BE112=BE113)</f>
        <v>0</v>
      </c>
      <c r="CG111" s="543" t="b">
        <f>AND(NOT(BX111),NOT(BZ111),NOT(CB111),BD112=BD114,BE112=BE114,BF112=BF114)</f>
        <v>0</v>
      </c>
      <c r="CH111" s="543" t="b">
        <f>AND(NOT(BX111),NOT(CA111),NOT(CB111),BD113=BD114,BE113=BE114,BF113=BF114)</f>
        <v>0</v>
      </c>
      <c r="CI111" s="543" t="b">
        <f t="array" ref="CI111">AND(NOT(BX111:CH111))</f>
        <v>0</v>
      </c>
      <c r="CJ111" s="539" t="s">
        <v>15</v>
      </c>
      <c r="CK111" s="538">
        <f>IF($CC111,IF(H110-G110&lt;0,-0.5,IF(G110-H110&lt;0,0.5,0)),IF($BY111,IF($BP111&gt;$BP112,-0.5,IF($BP111&lt;$BP112,0.5,0)),IF($BZ111,IF($BQ111&gt;$BQ112,-0.5, IF($BQ111&lt;$BQ112,0.5,0)),0)))</f>
        <v>0</v>
      </c>
      <c r="CL111" s="538">
        <f>IF($CD111,IF(H112-G112&lt;0,-0.5,IF(G112-H112&lt;0,0.5,0)),IF($BY111,IF($BP111&gt;$BP113,-0.5,IF($BP111&lt;$BP113,0.5,0)),IF($CA111,IF($BR111&gt;$BR113,-0.5,IF($BR111&lt;$BR113,0.5,0)),0)))</f>
        <v>0</v>
      </c>
      <c r="CM111" s="540">
        <f>IF($CE111,IF(G114-H114&lt;0,-0.5,IF(H114-G114&lt;0,0.5,0)),IF($BZ111,IF($BQ111&gt;$BQ114,-0.5,IF($BQ111&lt;$BQ114,0.5,0)),IF($CA111,IF($BR111&gt;$BR114,-0.5, IF($BR111&lt;$BR114,0.5,0)),0)))</f>
        <v>0</v>
      </c>
      <c r="CN111" s="469"/>
      <c r="CO111" s="469"/>
      <c r="CP111" s="63" t="str">
        <f>IF('Votre sélection'!G10="","",'Votre sélection'!G10)</f>
        <v/>
      </c>
      <c r="CS111" s="469"/>
      <c r="CT111" s="469"/>
      <c r="CU111" s="469"/>
      <c r="CV111" s="469"/>
      <c r="CW111" s="469"/>
      <c r="CX111" s="469"/>
      <c r="CY111" s="469"/>
      <c r="CZ111" s="469"/>
      <c r="DA111" s="469"/>
      <c r="DB111" s="469"/>
      <c r="DC111" s="469"/>
      <c r="DD111" s="469"/>
      <c r="DE111" s="469"/>
      <c r="DF111" s="469"/>
      <c r="DG111" s="469"/>
      <c r="DH111" s="469"/>
      <c r="DI111" s="469"/>
      <c r="DJ111" s="469"/>
      <c r="DK111" s="469"/>
      <c r="DL111" s="469"/>
    </row>
    <row r="112" spans="1:116" hidden="1" x14ac:dyDescent="0.2">
      <c r="A112" s="469"/>
      <c r="B112" s="519">
        <v>41810</v>
      </c>
      <c r="C112" s="520">
        <v>0.875</v>
      </c>
      <c r="D112" s="521" t="str">
        <f>D110</f>
        <v>Suisse</v>
      </c>
      <c r="E112" s="521"/>
      <c r="F112" s="521"/>
      <c r="G112" s="505">
        <f t="shared" si="94"/>
        <v>0</v>
      </c>
      <c r="H112" s="505">
        <f t="shared" si="94"/>
        <v>0</v>
      </c>
      <c r="I112" s="522" t="str">
        <f>D111</f>
        <v>France</v>
      </c>
      <c r="J112" s="507"/>
      <c r="K112" s="507"/>
      <c r="L112" s="494"/>
      <c r="M112" s="544">
        <f>AY112</f>
        <v>1</v>
      </c>
      <c r="N112" s="579" t="str">
        <f>INDEX(BC111:BC114,MATCH(BA112,$BB111:$BB114,0))</f>
        <v>Equateur</v>
      </c>
      <c r="O112" s="546">
        <f>INDEX(BD111:BD114,MATCH(BA112,$BB111:$BB114,0))</f>
        <v>3</v>
      </c>
      <c r="P112" s="547"/>
      <c r="Q112" s="547"/>
      <c r="R112" s="547">
        <f>INDEX(BE111:BE114,MATCH(BA112,$BB111:$BB114,0))</f>
        <v>0</v>
      </c>
      <c r="S112" s="546">
        <f>INDEX(BF111:BF114,MATCH(BA112,$BB111:$BB114,0))</f>
        <v>0</v>
      </c>
      <c r="T112" s="548">
        <f>INDEX(BG111:BG114,MATCH(BA112,$BB111:$BB114,0))</f>
        <v>0</v>
      </c>
      <c r="U112" s="528"/>
      <c r="V112" s="528"/>
      <c r="W112" s="494"/>
      <c r="X112" s="494"/>
      <c r="Y112" s="494"/>
      <c r="Z112" s="494"/>
      <c r="AA112" s="494"/>
      <c r="AB112" s="494"/>
      <c r="AC112" s="594"/>
      <c r="AD112" s="595"/>
      <c r="AE112" s="595"/>
      <c r="AF112" s="595"/>
      <c r="AG112" s="595"/>
      <c r="AH112" s="596"/>
      <c r="AI112" s="597"/>
      <c r="AJ112" s="494"/>
      <c r="AK112" s="594"/>
      <c r="AL112" s="595"/>
      <c r="AM112" s="595"/>
      <c r="AN112" s="595"/>
      <c r="AO112" s="595"/>
      <c r="AP112" s="596"/>
      <c r="AQ112" s="598"/>
      <c r="AR112" s="598"/>
      <c r="AS112" s="597"/>
      <c r="AT112" s="469"/>
      <c r="AU112" s="469"/>
      <c r="AV112" s="469"/>
      <c r="AW112" s="469"/>
      <c r="AX112" s="469"/>
      <c r="AY112" s="533">
        <f>IF(ROUND(BA112,0)=ROUND(BA111,0),AY111,2)</f>
        <v>1</v>
      </c>
      <c r="AZ112" s="534">
        <f>ROUND(BA112,0)</f>
        <v>2</v>
      </c>
      <c r="BA112" s="535">
        <f>MAX(MIN(BB111:BB113),MIN(BB111,BB112,BB114),MIN(BB111,BB113,BB114),MIN(BB112:BB114))</f>
        <v>2.46</v>
      </c>
      <c r="BB112" s="549">
        <f>SUM(BT112:BW112)+2.46</f>
        <v>2.46</v>
      </c>
      <c r="BC112" s="537" t="str">
        <f>I110</f>
        <v>Equateur</v>
      </c>
      <c r="BD112" s="538">
        <f>SUM(BH112:BK112)</f>
        <v>3</v>
      </c>
      <c r="BE112" s="539">
        <f>H110+H113+G115</f>
        <v>0</v>
      </c>
      <c r="BF112" s="538">
        <f>G110+G113+H115</f>
        <v>0</v>
      </c>
      <c r="BG112" s="540">
        <f>BE112-BF112</f>
        <v>0</v>
      </c>
      <c r="BH112" s="538">
        <f>IF(ISBLANK(H110),0,IF(BI111=3,0,IF(BI111=1,1,3)))</f>
        <v>1</v>
      </c>
      <c r="BI112" s="538" t="s">
        <v>15</v>
      </c>
      <c r="BJ112" s="538">
        <f>IF(ISBLANK(G115),0,IF(BI113=3,0,IF(BI113=1,1,3)))</f>
        <v>1</v>
      </c>
      <c r="BK112" s="538">
        <f>IF(ISBLANK(H113),0,IF(H113&gt;G113,3,IF(H113=G113,1,0)))</f>
        <v>1</v>
      </c>
      <c r="BL112" s="539" t="b">
        <f>(10*(BG111-BG112)+BE111-BE112&lt;0)</f>
        <v>0</v>
      </c>
      <c r="BM112" s="538" t="s">
        <v>15</v>
      </c>
      <c r="BN112" s="538" t="b">
        <f>10*(BG112-BG113)+BE112-BE113&gt;0</f>
        <v>0</v>
      </c>
      <c r="BO112" s="540" t="b">
        <f>10*(BG112-BG114)+BE112-BE114&gt;0</f>
        <v>0</v>
      </c>
      <c r="BP112" s="539">
        <f>10000*(BH112+BJ112)+(H110-G110+G115-H115)*100+(H110+G115)</f>
        <v>20000</v>
      </c>
      <c r="BQ112" s="538">
        <f>10000*(BH112+BK112)+(H110-G110+H113-G113)*100+(H110+H113)</f>
        <v>20000</v>
      </c>
      <c r="BR112" s="538" t="s">
        <v>15</v>
      </c>
      <c r="BS112" s="540">
        <f>10000*(BJ112+BK112)+(H113-G113+G115-H115)*100+(H113+G115)</f>
        <v>20000</v>
      </c>
      <c r="BT112" s="550">
        <f>-BU111</f>
        <v>0</v>
      </c>
      <c r="BU112" s="538" t="s">
        <v>15</v>
      </c>
      <c r="BV112" s="541">
        <f>IF($BD112&gt;$BD113,-0.5,IF($BD113&gt;$BD112,0.5,IF(BN112,-0.5,IF(BM113,0.5,CL112))))</f>
        <v>0</v>
      </c>
      <c r="BW112" s="542">
        <f>IF($BD112&gt;$BD114,-0.5,IF($BD114&gt;$BD112,0.5,IF(BO112,-0.5,IF(BM114,0.5,CM112))))</f>
        <v>0</v>
      </c>
      <c r="BX112" s="474"/>
      <c r="BY112" s="474"/>
      <c r="BZ112" s="474"/>
      <c r="CA112" s="474"/>
      <c r="CB112" s="474"/>
      <c r="CC112" s="474"/>
      <c r="CD112" s="474"/>
      <c r="CE112" s="474"/>
      <c r="CF112" s="474"/>
      <c r="CG112" s="474"/>
      <c r="CH112" s="474"/>
      <c r="CI112" s="474"/>
      <c r="CJ112" s="539"/>
      <c r="CK112" s="538" t="s">
        <v>15</v>
      </c>
      <c r="CL112" s="538">
        <f>IF($CF111,IF(H115-G115&lt;0,-0.5,IF(G115-H115&lt;0,0.5,0)),IF($BY111,IF($BP112&gt;$BP113,-0.5,IF($BP112&lt;$BP113,0.5,0)),IF($CB111,IF($BS112&gt;$BS113,-0.5,IF($BS112&lt;$BS113,0.5,0)),0)))</f>
        <v>0</v>
      </c>
      <c r="CM112" s="540">
        <f>IF($CG111,IF(G113-H113&lt;0,-0.5,IF(H113-G113&lt;0,0.5,0)),IF($BZ111,IF($BQ112&gt;$BQ114,-0.5,IF($BQ112&lt;$BQ114,0.5,0)),IF($CB111,IF($BS112&gt;$BS114,-0.5,IF($BS112&lt;$BS114,0.5,0)),0)))</f>
        <v>0</v>
      </c>
      <c r="CN112" s="469"/>
      <c r="CO112" s="469"/>
      <c r="CP112" s="63" t="str">
        <f>IF('Votre sélection'!G11="","",'Votre sélection'!G11)</f>
        <v/>
      </c>
      <c r="CS112" s="469"/>
      <c r="CT112" s="469"/>
      <c r="CU112" s="469"/>
      <c r="CV112" s="469"/>
      <c r="CW112" s="469"/>
      <c r="CX112" s="469"/>
      <c r="CY112" s="469"/>
      <c r="CZ112" s="469"/>
      <c r="DA112" s="469"/>
      <c r="DB112" s="469"/>
      <c r="DC112" s="469"/>
      <c r="DD112" s="469"/>
      <c r="DE112" s="469"/>
      <c r="DF112" s="469"/>
      <c r="DG112" s="469"/>
      <c r="DH112" s="469"/>
      <c r="DI112" s="469"/>
      <c r="DJ112" s="469"/>
      <c r="DK112" s="469"/>
      <c r="DL112" s="469"/>
    </row>
    <row r="113" spans="1:126" hidden="1" x14ac:dyDescent="0.2">
      <c r="A113" s="469"/>
      <c r="B113" s="519">
        <v>41811</v>
      </c>
      <c r="C113" s="520">
        <v>0</v>
      </c>
      <c r="D113" s="521" t="str">
        <f>I111</f>
        <v>Honduras</v>
      </c>
      <c r="E113" s="521"/>
      <c r="F113" s="521"/>
      <c r="G113" s="505">
        <f t="shared" si="94"/>
        <v>0</v>
      </c>
      <c r="H113" s="505">
        <f t="shared" si="94"/>
        <v>0</v>
      </c>
      <c r="I113" s="522" t="str">
        <f>I110</f>
        <v>Equateur</v>
      </c>
      <c r="J113" s="507"/>
      <c r="K113" s="507"/>
      <c r="L113" s="494"/>
      <c r="M113" s="544">
        <f>AY113</f>
        <v>1</v>
      </c>
      <c r="N113" s="521" t="str">
        <f>INDEX(BC111:BC114,MATCH(BA113,$BB111:$BB114,0))</f>
        <v>France</v>
      </c>
      <c r="O113" s="551">
        <f>INDEX(BD111:BD114,MATCH(BA113,$BB111:$BB114,0))</f>
        <v>3</v>
      </c>
      <c r="P113" s="552"/>
      <c r="Q113" s="552"/>
      <c r="R113" s="552">
        <f>INDEX(BE111:BE114,MATCH(BA113,$BB111:$BB114,0))</f>
        <v>0</v>
      </c>
      <c r="S113" s="551">
        <f>INDEX(BF111:BF114,MATCH(BA113,$BB111:$BB114,0))</f>
        <v>0</v>
      </c>
      <c r="T113" s="553">
        <f>INDEX(BG111:BG114,MATCH(BA113,$BB111:$BB114,0))</f>
        <v>0</v>
      </c>
      <c r="U113" s="554"/>
      <c r="V113" s="554"/>
      <c r="W113" s="494"/>
      <c r="X113" s="494"/>
      <c r="Y113" s="494"/>
      <c r="Z113" s="494"/>
      <c r="AA113" s="494"/>
      <c r="AB113" s="494"/>
      <c r="AC113" s="509">
        <v>41833</v>
      </c>
      <c r="AD113" s="510">
        <v>0.875</v>
      </c>
      <c r="AE113" s="581" t="str">
        <f>IF(100*AH106+AI106&gt;100*AH107+AI107,AE106,IF(100*AH106+AI106&lt;100*AH107+AI107,AE107," - "))</f>
        <v xml:space="preserve"> - </v>
      </c>
      <c r="AF113" s="582"/>
      <c r="AG113" s="582"/>
      <c r="AH113" s="513">
        <f>AQ46</f>
        <v>0</v>
      </c>
      <c r="AI113" s="514">
        <f>AR46</f>
        <v>0</v>
      </c>
      <c r="AJ113" s="494"/>
      <c r="AK113" s="509">
        <v>41832</v>
      </c>
      <c r="AL113" s="599"/>
      <c r="AM113" s="599"/>
      <c r="AN113" s="510">
        <v>0.875</v>
      </c>
      <c r="AO113" s="514" t="str">
        <f>IF(100*AH106+AI106&gt;100*AH107+AI107,AE107,IF(100*AH106+AI106&lt;100*AH107+AI107,AE106," - "))</f>
        <v xml:space="preserve"> - </v>
      </c>
      <c r="AP113" s="505">
        <f>AQ58</f>
        <v>0</v>
      </c>
      <c r="AQ113" s="505"/>
      <c r="AR113" s="505"/>
      <c r="AS113" s="514">
        <f>AR58</f>
        <v>0</v>
      </c>
      <c r="AT113" s="469"/>
      <c r="AU113" s="469"/>
      <c r="AV113" s="469"/>
      <c r="AW113" s="469"/>
      <c r="AX113" s="469"/>
      <c r="AY113" s="533">
        <f>IF(ROUND(BA113,0)=ROUND(BA112,0),AY112,3)</f>
        <v>1</v>
      </c>
      <c r="AZ113" s="534">
        <f>ROUND(BA113,0)</f>
        <v>2</v>
      </c>
      <c r="BA113" s="535">
        <f>MIN(MAX(BB111:BB113),MAX(BB111,BB112,BB114),MAX(BB111,BB113,BB114),MAX(BB112:BB114))</f>
        <v>2.4700000000000002</v>
      </c>
      <c r="BB113" s="549">
        <f>SUM(BT113:BW113)+2.47</f>
        <v>2.4700000000000002</v>
      </c>
      <c r="BC113" s="537" t="str">
        <f>D111</f>
        <v>France</v>
      </c>
      <c r="BD113" s="538">
        <f>SUM(BH113:BK113)</f>
        <v>3</v>
      </c>
      <c r="BE113" s="539">
        <f>G111+H112+H115</f>
        <v>0</v>
      </c>
      <c r="BF113" s="538">
        <f>H111+G112+G115</f>
        <v>0</v>
      </c>
      <c r="BG113" s="540">
        <f>BE113-BF113</f>
        <v>0</v>
      </c>
      <c r="BH113" s="538">
        <f>IF(ISBLANK(H112),0,IF(BJ111=3,0,IF(BJ111=1,1,3)))</f>
        <v>1</v>
      </c>
      <c r="BI113" s="538">
        <f>IF(ISBLANK(H115),0,IF(H115&gt;G115,3,IF(H115=G115,1,0)))</f>
        <v>1</v>
      </c>
      <c r="BJ113" s="538" t="s">
        <v>15</v>
      </c>
      <c r="BK113" s="538">
        <f>IF(ISBLANK(G111),0,IF(G111&gt;H111,3,IF(G111=H111,1,0)))</f>
        <v>1</v>
      </c>
      <c r="BL113" s="539" t="b">
        <f>10*(BG111-BG113)+BE111-BE113&lt;0</f>
        <v>0</v>
      </c>
      <c r="BM113" s="538" t="b">
        <f>10*(BG112-BG113)+BE112-BE113&lt;0</f>
        <v>0</v>
      </c>
      <c r="BN113" s="538" t="s">
        <v>15</v>
      </c>
      <c r="BO113" s="540" t="b">
        <f>10*(BG113-BG114)+BE113-BE114&gt;0</f>
        <v>0</v>
      </c>
      <c r="BP113" s="539">
        <f>10000*(BH113+BI113)+(H112-G112+H115-G115)*100+(H112+H115)</f>
        <v>20000</v>
      </c>
      <c r="BQ113" s="538" t="s">
        <v>15</v>
      </c>
      <c r="BR113" s="538">
        <f>10000*(BH113+BK113)+(G111-H111+H112-G112)*100+(G111+H112)</f>
        <v>20000</v>
      </c>
      <c r="BS113" s="540">
        <f>10000*(BI113+BK113)+(G111-H111+H115-G115)*100+(G111+H115)</f>
        <v>20000</v>
      </c>
      <c r="BT113" s="550">
        <f>-BV111</f>
        <v>0</v>
      </c>
      <c r="BU113" s="541">
        <f>-BV112</f>
        <v>0</v>
      </c>
      <c r="BV113" s="541" t="s">
        <v>15</v>
      </c>
      <c r="BW113" s="542">
        <f>IF($BD113&gt;$BD114,-0.5,IF($BD114&gt;$BD113,0.5,IF(BO113,-0.5,IF(BN114,0.5,CM113))))</f>
        <v>0</v>
      </c>
      <c r="BX113" s="474"/>
      <c r="BY113" s="474"/>
      <c r="BZ113" s="474"/>
      <c r="CA113" s="474"/>
      <c r="CB113" s="474"/>
      <c r="CC113" s="474"/>
      <c r="CD113" s="474"/>
      <c r="CE113" s="474"/>
      <c r="CF113" s="474"/>
      <c r="CG113" s="474"/>
      <c r="CH113" s="474"/>
      <c r="CI113" s="474"/>
      <c r="CJ113" s="539"/>
      <c r="CK113" s="538"/>
      <c r="CL113" s="538" t="s">
        <v>15</v>
      </c>
      <c r="CM113" s="540">
        <f>IF($CH111,IF(H111-G111&lt;0,-0.5,IF(G111-H111&lt;0,0.5,0)),IF($CA111,IF($BR113&gt;$BR114,-0.5,IF($BR113&lt;$BR114,0.5,0)),IF($CB111,IF($BS113&gt;$BS114,-0.5,IF($BS113&lt;$BS114,0.5,0)),0)))</f>
        <v>0</v>
      </c>
      <c r="CN113" s="469"/>
      <c r="CO113" s="469"/>
      <c r="CP113" s="63" t="str">
        <f>IF('Votre sélection'!G12="","",'Votre sélection'!G12)</f>
        <v/>
      </c>
      <c r="CS113" s="469"/>
      <c r="CT113" s="469"/>
      <c r="CU113" s="469"/>
      <c r="CV113" s="469"/>
      <c r="CW113" s="469"/>
      <c r="CX113" s="469"/>
      <c r="CY113" s="469"/>
      <c r="CZ113" s="469"/>
      <c r="DA113" s="469"/>
      <c r="DB113" s="469"/>
      <c r="DC113" s="469"/>
      <c r="DD113" s="469"/>
      <c r="DE113" s="469"/>
      <c r="DF113" s="469"/>
      <c r="DG113" s="469"/>
      <c r="DH113" s="469"/>
      <c r="DI113" s="469"/>
      <c r="DJ113" s="469"/>
      <c r="DK113" s="469"/>
      <c r="DL113" s="469"/>
    </row>
    <row r="114" spans="1:126" hidden="1" x14ac:dyDescent="0.2">
      <c r="A114" s="469"/>
      <c r="B114" s="519">
        <v>41815</v>
      </c>
      <c r="C114" s="520">
        <v>0.91666666666666663</v>
      </c>
      <c r="D114" s="521" t="str">
        <f>I111</f>
        <v>Honduras</v>
      </c>
      <c r="E114" s="521"/>
      <c r="F114" s="521"/>
      <c r="G114" s="505">
        <f t="shared" si="94"/>
        <v>0</v>
      </c>
      <c r="H114" s="505">
        <f t="shared" si="94"/>
        <v>0</v>
      </c>
      <c r="I114" s="522" t="str">
        <f>D110</f>
        <v>Suisse</v>
      </c>
      <c r="J114" s="507"/>
      <c r="K114" s="507"/>
      <c r="L114" s="494"/>
      <c r="M114" s="555">
        <f>AY114</f>
        <v>1</v>
      </c>
      <c r="N114" s="556" t="str">
        <f>INDEX(BC111:BC114,MATCH(BA114,$BB111:$BB114,0))</f>
        <v>Honduras</v>
      </c>
      <c r="O114" s="557">
        <f>INDEX(BD111:BD114,MATCH(BA114,$BB111:$BB114,0))</f>
        <v>3</v>
      </c>
      <c r="P114" s="558"/>
      <c r="Q114" s="558"/>
      <c r="R114" s="558">
        <f>INDEX(BE111:BE114,MATCH(BA114,$BB111:$BB114,0))</f>
        <v>0</v>
      </c>
      <c r="S114" s="557">
        <f>INDEX(BF111:BF114,MATCH(BA114,$BB111:$BB114,0))</f>
        <v>0</v>
      </c>
      <c r="T114" s="559">
        <f>INDEX(BG111:BG114,MATCH(BA114,$BB111:$BB114,0))</f>
        <v>0</v>
      </c>
      <c r="U114" s="554"/>
      <c r="V114" s="554"/>
      <c r="W114" s="494"/>
      <c r="X114" s="494"/>
      <c r="Y114" s="494"/>
      <c r="Z114" s="494"/>
      <c r="AA114" s="494"/>
      <c r="AB114" s="494"/>
      <c r="AC114" s="529"/>
      <c r="AD114" s="530"/>
      <c r="AE114" s="581" t="str">
        <f>IF(100*AH108+AI108&gt;100*AH109+AI109,AE108,IF(100*AH108+AI108&lt;100*AH109+AI109,AE109," - "))</f>
        <v xml:space="preserve"> - </v>
      </c>
      <c r="AF114" s="583"/>
      <c r="AG114" s="583"/>
      <c r="AH114" s="532">
        <f>AQ48</f>
        <v>0</v>
      </c>
      <c r="AI114" s="514">
        <f>AR48</f>
        <v>0</v>
      </c>
      <c r="AJ114" s="494"/>
      <c r="AK114" s="529"/>
      <c r="AL114" s="600"/>
      <c r="AM114" s="600"/>
      <c r="AN114" s="530"/>
      <c r="AO114" s="514" t="str">
        <f>IF(100*AH108+AI108&gt;100*AH109+AI109,AE109,IF(100*AH108+AI108&lt;100*AH109+AI109,AE108," - "))</f>
        <v xml:space="preserve"> - </v>
      </c>
      <c r="AP114" s="532">
        <f>AQ60</f>
        <v>0</v>
      </c>
      <c r="AQ114" s="532"/>
      <c r="AR114" s="532"/>
      <c r="AS114" s="514">
        <f>AR60</f>
        <v>0</v>
      </c>
      <c r="AT114" s="469"/>
      <c r="AU114" s="469"/>
      <c r="AV114" s="469"/>
      <c r="AW114" s="469"/>
      <c r="AX114" s="469"/>
      <c r="AY114" s="533">
        <f>IF(ROUND(BA114,0)=ROUND(BA113,0),AY113,4)</f>
        <v>1</v>
      </c>
      <c r="AZ114" s="534">
        <f>ROUND(BA114,0)</f>
        <v>2</v>
      </c>
      <c r="BA114" s="535">
        <f>MAX(BB111:BB114)</f>
        <v>2.48</v>
      </c>
      <c r="BB114" s="560">
        <f>SUM(BT114:BW114)+2.48</f>
        <v>2.48</v>
      </c>
      <c r="BC114" s="561" t="str">
        <f>I111</f>
        <v>Honduras</v>
      </c>
      <c r="BD114" s="543">
        <f>SUM(BH114:BK114)</f>
        <v>3</v>
      </c>
      <c r="BE114" s="562">
        <f>H111+G113+G114</f>
        <v>0</v>
      </c>
      <c r="BF114" s="543">
        <f>G111+H113+H114</f>
        <v>0</v>
      </c>
      <c r="BG114" s="563">
        <f>BE114-BF114</f>
        <v>0</v>
      </c>
      <c r="BH114" s="543">
        <f>IF(ISBLANK(G114),0,IF(BK111=3,0,IF(BK111=1,1,3)))</f>
        <v>1</v>
      </c>
      <c r="BI114" s="543">
        <f>IF(ISBLANK(G113),0,IF(BK112=3,0,IF(BK112=1,1,3)))</f>
        <v>1</v>
      </c>
      <c r="BJ114" s="543">
        <f>IF(ISBLANK(H111),0,IF(BK113=3,0,IF(BK113=1,1,3)))</f>
        <v>1</v>
      </c>
      <c r="BK114" s="543" t="s">
        <v>15</v>
      </c>
      <c r="BL114" s="562" t="b">
        <f>10*(BG111-BG114)+BE111-BE114&lt;0</f>
        <v>0</v>
      </c>
      <c r="BM114" s="543" t="b">
        <f>10*(BG112-BG114)+BE112-BE114&lt;0</f>
        <v>0</v>
      </c>
      <c r="BN114" s="543" t="b">
        <f>10*(BG113-BG114)+BE113-BE114&lt;0</f>
        <v>0</v>
      </c>
      <c r="BO114" s="563" t="s">
        <v>15</v>
      </c>
      <c r="BP114" s="562" t="s">
        <v>15</v>
      </c>
      <c r="BQ114" s="543">
        <f>10000*(BH114+BI114)+(G113-H113+G114-H114)*100+(G113+G114)</f>
        <v>20000</v>
      </c>
      <c r="BR114" s="543">
        <f>10000*(BH114+BJ114)+(G114-H114+H111-G111)*100+(G114+H111)</f>
        <v>20000</v>
      </c>
      <c r="BS114" s="563">
        <f>10000*(BI114+BJ114)+(G113-H113+H111-G111)*100+(G113+H111)</f>
        <v>20000</v>
      </c>
      <c r="BT114" s="564">
        <f>-BW111</f>
        <v>0</v>
      </c>
      <c r="BU114" s="565">
        <f>-BW112</f>
        <v>0</v>
      </c>
      <c r="BV114" s="565">
        <f>-BW113</f>
        <v>0</v>
      </c>
      <c r="BW114" s="563" t="s">
        <v>15</v>
      </c>
      <c r="BX114" s="474"/>
      <c r="BY114" s="474"/>
      <c r="BZ114" s="474"/>
      <c r="CA114" s="474"/>
      <c r="CB114" s="474"/>
      <c r="CC114" s="474"/>
      <c r="CD114" s="474"/>
      <c r="CE114" s="474"/>
      <c r="CF114" s="474"/>
      <c r="CG114" s="474"/>
      <c r="CH114" s="474"/>
      <c r="CI114" s="474"/>
      <c r="CJ114" s="562"/>
      <c r="CK114" s="543"/>
      <c r="CL114" s="543"/>
      <c r="CM114" s="563" t="s">
        <v>15</v>
      </c>
      <c r="CN114" s="469"/>
      <c r="CO114" s="469"/>
      <c r="CP114" s="63" t="str">
        <f>IF('Votre sélection'!G13="","",'Votre sélection'!G13)</f>
        <v/>
      </c>
      <c r="CS114" s="469"/>
      <c r="CT114" s="469"/>
      <c r="CU114" s="469"/>
      <c r="CV114" s="469"/>
      <c r="CW114" s="469"/>
      <c r="CX114" s="469"/>
      <c r="CY114" s="469"/>
      <c r="CZ114" s="469"/>
      <c r="DA114" s="469"/>
      <c r="DB114" s="469"/>
      <c r="DC114" s="469"/>
      <c r="DD114" s="469"/>
      <c r="DE114" s="469"/>
      <c r="DF114" s="469"/>
      <c r="DG114" s="469"/>
      <c r="DH114" s="469"/>
      <c r="DI114" s="469"/>
      <c r="DJ114" s="469"/>
      <c r="DK114" s="469"/>
      <c r="DL114" s="469"/>
    </row>
    <row r="115" spans="1:126" hidden="1" x14ac:dyDescent="0.2">
      <c r="A115" s="469"/>
      <c r="B115" s="566">
        <v>41815</v>
      </c>
      <c r="C115" s="567">
        <v>0.91666666666666663</v>
      </c>
      <c r="D115" s="556" t="str">
        <f>I110</f>
        <v>Equateur</v>
      </c>
      <c r="E115" s="556"/>
      <c r="F115" s="556"/>
      <c r="G115" s="505">
        <f t="shared" si="94"/>
        <v>0</v>
      </c>
      <c r="H115" s="505">
        <f t="shared" si="94"/>
        <v>0</v>
      </c>
      <c r="I115" s="568" t="str">
        <f>D111</f>
        <v>France</v>
      </c>
      <c r="J115" s="507"/>
      <c r="K115" s="507"/>
      <c r="L115" s="494"/>
      <c r="M115" s="569"/>
      <c r="N115" s="570" t="str">
        <f>IF(OR(M113&lt;3,M112&lt;2),"TIRAGE AU SORT !!!"," ")</f>
        <v>TIRAGE AU SORT !!!</v>
      </c>
      <c r="O115" s="571"/>
      <c r="P115" s="571"/>
      <c r="Q115" s="571"/>
      <c r="R115" s="571"/>
      <c r="S115" s="571"/>
      <c r="T115" s="571"/>
      <c r="U115" s="571"/>
      <c r="V115" s="571"/>
      <c r="W115" s="494"/>
      <c r="X115" s="494"/>
      <c r="Y115" s="494"/>
      <c r="Z115" s="494"/>
      <c r="AA115" s="494"/>
      <c r="AB115" s="494"/>
      <c r="AC115" s="494"/>
      <c r="AD115" s="494"/>
      <c r="AE115" s="494"/>
      <c r="AF115" s="494"/>
      <c r="AG115" s="494"/>
      <c r="AH115" s="494"/>
      <c r="AI115" s="494"/>
      <c r="AJ115" s="494"/>
      <c r="AK115" s="494"/>
      <c r="AL115" s="494"/>
      <c r="AM115" s="494"/>
      <c r="AN115" s="494"/>
      <c r="AO115" s="494"/>
      <c r="AP115" s="494"/>
      <c r="AQ115" s="494"/>
      <c r="AR115" s="494"/>
      <c r="AS115" s="494"/>
      <c r="AT115" s="469"/>
      <c r="AU115" s="469"/>
      <c r="AV115" s="469"/>
      <c r="AW115" s="469"/>
      <c r="AX115" s="469"/>
      <c r="CN115" s="469"/>
      <c r="CO115" s="469"/>
      <c r="CP115" s="63" t="str">
        <f>IF('Votre sélection'!G14="","",'Votre sélection'!G14)</f>
        <v/>
      </c>
      <c r="CS115" s="469"/>
      <c r="CT115" s="469"/>
      <c r="CU115" s="469"/>
      <c r="CV115" s="469"/>
      <c r="CW115" s="469"/>
      <c r="CX115" s="469"/>
      <c r="CY115" s="469"/>
      <c r="CZ115" s="469"/>
      <c r="DA115" s="469"/>
      <c r="DB115" s="469"/>
      <c r="DC115" s="469"/>
      <c r="DD115" s="469"/>
      <c r="DE115" s="469"/>
      <c r="DF115" s="469"/>
      <c r="DG115" s="469"/>
      <c r="DH115" s="469"/>
      <c r="DI115" s="469"/>
      <c r="DJ115" s="469"/>
      <c r="DK115" s="469"/>
      <c r="DL115" s="469"/>
    </row>
    <row r="116" spans="1:126" ht="15.75" hidden="1" x14ac:dyDescent="0.2">
      <c r="A116" s="469"/>
      <c r="B116" s="494"/>
      <c r="C116" s="494"/>
      <c r="D116" s="494"/>
      <c r="E116" s="494"/>
      <c r="F116" s="494"/>
      <c r="G116" s="494"/>
      <c r="H116" s="494"/>
      <c r="I116" s="494"/>
      <c r="J116" s="494"/>
      <c r="K116" s="494"/>
      <c r="L116" s="494"/>
      <c r="M116" s="573"/>
      <c r="N116" s="494"/>
      <c r="O116" s="494"/>
      <c r="P116" s="494"/>
      <c r="Q116" s="494"/>
      <c r="R116" s="494"/>
      <c r="S116" s="494"/>
      <c r="T116" s="494"/>
      <c r="U116" s="494"/>
      <c r="V116" s="494"/>
      <c r="W116" s="494"/>
      <c r="X116" s="494"/>
      <c r="Y116" s="494"/>
      <c r="Z116" s="494"/>
      <c r="AA116" s="494"/>
      <c r="AB116" s="494"/>
      <c r="AC116" s="601" t="s">
        <v>31</v>
      </c>
      <c r="AD116" s="602"/>
      <c r="AE116" s="603" t="str">
        <f>IF(100*AH113+AI113&gt;100*AH114+AI114,AE113,IF(100*AH114+AI114&gt;100*AH113+AI113,AE114,"-"))</f>
        <v>-</v>
      </c>
      <c r="AF116" s="604"/>
      <c r="AG116" s="604"/>
      <c r="AH116" s="605"/>
      <c r="AI116" s="494"/>
      <c r="AJ116" s="494"/>
      <c r="AK116" s="601" t="s">
        <v>46</v>
      </c>
      <c r="AL116" s="606"/>
      <c r="AM116" s="606"/>
      <c r="AN116" s="602"/>
      <c r="AO116" s="607" t="str">
        <f>IF(100*AH113+AI113&gt;100*AH114+AI114,AE114,IF(100*AH114+AI114&gt;100*AH113+AI113,AE113,"-"))</f>
        <v>-</v>
      </c>
      <c r="AP116" s="494"/>
      <c r="AQ116" s="494"/>
      <c r="AR116" s="494"/>
      <c r="AS116" s="494"/>
      <c r="AT116" s="469"/>
      <c r="AU116" s="469"/>
      <c r="AV116" s="469"/>
      <c r="AW116" s="469"/>
      <c r="AX116" s="469"/>
      <c r="CN116" s="469"/>
      <c r="CO116" s="469"/>
      <c r="CP116" s="63" t="str">
        <f>IF('Votre sélection'!G15="","",'Votre sélection'!G15)</f>
        <v/>
      </c>
      <c r="CS116" s="469"/>
      <c r="CT116" s="469"/>
      <c r="CU116" s="469"/>
      <c r="CV116" s="469"/>
      <c r="CW116" s="469"/>
      <c r="CX116" s="469"/>
      <c r="CY116" s="469"/>
      <c r="CZ116" s="469"/>
      <c r="DA116" s="469"/>
      <c r="DB116" s="469"/>
      <c r="DC116" s="469"/>
      <c r="DD116" s="469"/>
      <c r="DE116" s="469"/>
      <c r="DF116" s="469"/>
      <c r="DG116" s="469"/>
      <c r="DH116" s="469"/>
      <c r="DI116" s="469"/>
      <c r="DJ116" s="469"/>
      <c r="DK116" s="469"/>
      <c r="DL116" s="469"/>
    </row>
    <row r="117" spans="1:126" ht="15.75" hidden="1" x14ac:dyDescent="0.2">
      <c r="A117" s="469"/>
      <c r="B117" s="488" t="s">
        <v>44</v>
      </c>
      <c r="C117" s="489"/>
      <c r="D117" s="490"/>
      <c r="E117" s="490"/>
      <c r="F117" s="490"/>
      <c r="G117" s="491"/>
      <c r="H117" s="491"/>
      <c r="I117" s="492"/>
      <c r="J117" s="493"/>
      <c r="K117" s="493"/>
      <c r="L117" s="494"/>
      <c r="M117" s="573"/>
      <c r="N117" s="494"/>
      <c r="O117" s="494"/>
      <c r="P117" s="494"/>
      <c r="Q117" s="494"/>
      <c r="R117" s="494"/>
      <c r="S117" s="494"/>
      <c r="T117" s="494"/>
      <c r="U117" s="494"/>
      <c r="V117" s="494"/>
      <c r="W117" s="494"/>
      <c r="X117" s="494"/>
      <c r="Y117" s="494"/>
      <c r="Z117" s="494"/>
      <c r="AA117" s="494"/>
      <c r="AB117" s="494"/>
      <c r="AC117" s="608"/>
      <c r="AD117" s="609"/>
      <c r="AE117" s="610"/>
      <c r="AF117" s="604"/>
      <c r="AG117" s="604"/>
      <c r="AH117" s="605"/>
      <c r="AI117" s="494"/>
      <c r="AJ117" s="494"/>
      <c r="AK117" s="608"/>
      <c r="AL117" s="611"/>
      <c r="AM117" s="611"/>
      <c r="AN117" s="609"/>
      <c r="AO117" s="612"/>
      <c r="AP117" s="494"/>
      <c r="AQ117" s="494"/>
      <c r="AR117" s="494"/>
      <c r="AS117" s="494"/>
      <c r="AT117" s="469"/>
      <c r="AU117" s="469"/>
      <c r="AV117" s="469"/>
      <c r="AW117" s="469"/>
      <c r="AX117" s="469"/>
      <c r="CN117" s="469"/>
      <c r="CO117" s="469"/>
      <c r="CP117" s="63" t="str">
        <f>IF('Votre sélection'!G16="","",'Votre sélection'!G16)</f>
        <v/>
      </c>
      <c r="CS117" s="469"/>
      <c r="CT117" s="469"/>
      <c r="CU117" s="469"/>
      <c r="CV117" s="469"/>
      <c r="CW117" s="469"/>
      <c r="CX117" s="469"/>
      <c r="CY117" s="469"/>
      <c r="CZ117" s="469"/>
      <c r="DA117" s="469"/>
      <c r="DB117" s="469"/>
      <c r="DC117" s="469"/>
      <c r="DD117" s="469"/>
      <c r="DE117" s="469"/>
      <c r="DF117" s="469"/>
      <c r="DG117" s="469"/>
      <c r="DH117" s="469"/>
      <c r="DI117" s="469"/>
      <c r="DJ117" s="469"/>
      <c r="DK117" s="469"/>
      <c r="DL117" s="469"/>
    </row>
    <row r="118" spans="1:126" hidden="1" x14ac:dyDescent="0.2">
      <c r="A118" s="469"/>
      <c r="B118" s="502">
        <v>41806</v>
      </c>
      <c r="C118" s="503">
        <v>0</v>
      </c>
      <c r="D118" s="504" t="s">
        <v>94</v>
      </c>
      <c r="E118" s="504"/>
      <c r="F118" s="504"/>
      <c r="G118" s="505">
        <f>R17</f>
        <v>0</v>
      </c>
      <c r="H118" s="505">
        <f>S17</f>
        <v>0</v>
      </c>
      <c r="I118" s="506" t="s">
        <v>123</v>
      </c>
      <c r="J118" s="507"/>
      <c r="K118" s="507"/>
      <c r="L118" s="494"/>
      <c r="M118" s="573"/>
      <c r="N118" s="488" t="s">
        <v>44</v>
      </c>
      <c r="O118" s="488" t="s">
        <v>0</v>
      </c>
      <c r="P118" s="488"/>
      <c r="Q118" s="488"/>
      <c r="R118" s="488" t="s">
        <v>39</v>
      </c>
      <c r="S118" s="488" t="s">
        <v>40</v>
      </c>
      <c r="T118" s="488" t="str">
        <f>"+/-"</f>
        <v>+/-</v>
      </c>
      <c r="U118" s="508"/>
      <c r="V118" s="508"/>
      <c r="W118" s="494"/>
      <c r="X118" s="494"/>
      <c r="Y118" s="494"/>
      <c r="Z118" s="494"/>
      <c r="AA118" s="494"/>
      <c r="AB118" s="494"/>
      <c r="AC118" s="494"/>
      <c r="AD118" s="494"/>
      <c r="AE118" s="494"/>
      <c r="AF118" s="494"/>
      <c r="AG118" s="494"/>
      <c r="AH118" s="494"/>
      <c r="AI118" s="494"/>
      <c r="AJ118" s="494"/>
      <c r="AK118" s="601" t="s">
        <v>47</v>
      </c>
      <c r="AL118" s="606"/>
      <c r="AM118" s="606"/>
      <c r="AN118" s="602"/>
      <c r="AO118" s="607" t="str">
        <f>IF(100*AP113+AS113&gt;100*AP114+AS114,AO113,IF(100*AP114+AS114&gt;100*AP113+AS113,AO114,"-"))</f>
        <v>-</v>
      </c>
      <c r="AP118" s="494"/>
      <c r="AQ118" s="494"/>
      <c r="AR118" s="494"/>
      <c r="AS118" s="494"/>
      <c r="AT118" s="469"/>
      <c r="AU118" s="469"/>
      <c r="AV118" s="469"/>
      <c r="AW118" s="469"/>
      <c r="AX118" s="469"/>
      <c r="BB118" s="515" t="s">
        <v>13</v>
      </c>
      <c r="BC118" s="516" t="s">
        <v>14</v>
      </c>
      <c r="BD118" s="517" t="s">
        <v>0</v>
      </c>
      <c r="BE118" s="515" t="s">
        <v>1</v>
      </c>
      <c r="BF118" s="517" t="s">
        <v>2</v>
      </c>
      <c r="BG118" s="518" t="s">
        <v>3</v>
      </c>
      <c r="BH118" s="517" t="s">
        <v>4</v>
      </c>
      <c r="BI118" s="517" t="s">
        <v>5</v>
      </c>
      <c r="BJ118" s="517" t="s">
        <v>6</v>
      </c>
      <c r="BK118" s="517" t="s">
        <v>7</v>
      </c>
      <c r="BL118" s="515" t="s">
        <v>27</v>
      </c>
      <c r="BM118" s="517" t="s">
        <v>28</v>
      </c>
      <c r="BN118" s="517" t="s">
        <v>29</v>
      </c>
      <c r="BO118" s="518" t="s">
        <v>30</v>
      </c>
      <c r="BP118" s="515" t="s">
        <v>16</v>
      </c>
      <c r="BQ118" s="517" t="s">
        <v>17</v>
      </c>
      <c r="BR118" s="517" t="s">
        <v>18</v>
      </c>
      <c r="BS118" s="518" t="s">
        <v>19</v>
      </c>
      <c r="BT118" s="515" t="s">
        <v>9</v>
      </c>
      <c r="BU118" s="517" t="s">
        <v>10</v>
      </c>
      <c r="BV118" s="517" t="s">
        <v>11</v>
      </c>
      <c r="BW118" s="518" t="s">
        <v>12</v>
      </c>
      <c r="BX118" s="515" t="s">
        <v>20</v>
      </c>
      <c r="BY118" s="517" t="s">
        <v>16</v>
      </c>
      <c r="BZ118" s="517" t="s">
        <v>17</v>
      </c>
      <c r="CA118" s="517" t="s">
        <v>18</v>
      </c>
      <c r="CB118" s="517" t="s">
        <v>19</v>
      </c>
      <c r="CC118" s="517" t="s">
        <v>8</v>
      </c>
      <c r="CD118" s="517" t="s">
        <v>21</v>
      </c>
      <c r="CE118" s="517" t="s">
        <v>22</v>
      </c>
      <c r="CF118" s="517" t="s">
        <v>23</v>
      </c>
      <c r="CG118" s="517" t="s">
        <v>24</v>
      </c>
      <c r="CH118" s="517" t="s">
        <v>25</v>
      </c>
      <c r="CI118" s="518" t="s">
        <v>26</v>
      </c>
      <c r="CJ118" s="515" t="s">
        <v>83</v>
      </c>
      <c r="CK118" s="517" t="s">
        <v>82</v>
      </c>
      <c r="CL118" s="517" t="s">
        <v>81</v>
      </c>
      <c r="CM118" s="518" t="s">
        <v>84</v>
      </c>
      <c r="CN118" s="469"/>
      <c r="CO118" s="469"/>
      <c r="CP118" s="63" t="str">
        <f>IF('Votre sélection'!G17="","",'Votre sélection'!G17)</f>
        <v/>
      </c>
      <c r="CS118" s="469"/>
      <c r="CT118" s="469"/>
      <c r="CU118" s="469"/>
      <c r="CV118" s="469"/>
      <c r="CW118" s="469"/>
      <c r="CX118" s="469"/>
      <c r="CY118" s="469"/>
      <c r="CZ118" s="469"/>
      <c r="DA118" s="469"/>
      <c r="DB118" s="469"/>
      <c r="DC118" s="469"/>
      <c r="DD118" s="469"/>
      <c r="DE118" s="469"/>
      <c r="DF118" s="469"/>
      <c r="DG118" s="469"/>
      <c r="DH118" s="469"/>
      <c r="DI118" s="469"/>
      <c r="DJ118" s="469"/>
      <c r="DK118" s="469"/>
      <c r="DL118" s="469"/>
    </row>
    <row r="119" spans="1:126" ht="12.75" hidden="1" x14ac:dyDescent="0.2">
      <c r="A119" s="469"/>
      <c r="B119" s="519">
        <v>41806</v>
      </c>
      <c r="C119" s="520">
        <v>0.875</v>
      </c>
      <c r="D119" s="521" t="s">
        <v>110</v>
      </c>
      <c r="E119" s="521"/>
      <c r="F119" s="521"/>
      <c r="G119" s="505">
        <f t="shared" ref="G119:H123" si="95">R18</f>
        <v>0</v>
      </c>
      <c r="H119" s="505">
        <f t="shared" si="95"/>
        <v>0</v>
      </c>
      <c r="I119" s="522" t="s">
        <v>102</v>
      </c>
      <c r="J119" s="507"/>
      <c r="K119" s="507"/>
      <c r="L119" s="494"/>
      <c r="M119" s="523">
        <f>AY119</f>
        <v>1</v>
      </c>
      <c r="N119" s="577" t="str">
        <f>INDEX(BC119:BC122,MATCH(BA119,$BB119:$BB122,0))</f>
        <v>Argentine</v>
      </c>
      <c r="O119" s="525">
        <f>INDEX(BD119:BD122,MATCH(BA119,$BB119:$BB122,0))</f>
        <v>3</v>
      </c>
      <c r="P119" s="526"/>
      <c r="Q119" s="526"/>
      <c r="R119" s="526">
        <f>INDEX(BE119:BE122,MATCH(BA119,$BB119:$BB122,0))</f>
        <v>0</v>
      </c>
      <c r="S119" s="525">
        <f>INDEX(BF119:BF122,MATCH(BA119,$BB119:$BB122,0))</f>
        <v>0</v>
      </c>
      <c r="T119" s="527">
        <f>INDEX(BG119:BG122,MATCH(BA119,$BB119:$BB122,0))</f>
        <v>0</v>
      </c>
      <c r="U119" s="528"/>
      <c r="V119" s="528"/>
      <c r="W119" s="494"/>
      <c r="X119" s="494"/>
      <c r="Y119" s="494"/>
      <c r="Z119" s="494"/>
      <c r="AA119" s="494"/>
      <c r="AB119" s="494"/>
      <c r="AC119" s="613"/>
      <c r="AD119" s="613"/>
      <c r="AE119" s="613"/>
      <c r="AF119" s="613"/>
      <c r="AG119" s="613"/>
      <c r="AH119" s="613"/>
      <c r="AI119" s="613"/>
      <c r="AJ119" s="614"/>
      <c r="AK119" s="608"/>
      <c r="AL119" s="611"/>
      <c r="AM119" s="611"/>
      <c r="AN119" s="609"/>
      <c r="AO119" s="612"/>
      <c r="AP119" s="494"/>
      <c r="AQ119" s="494"/>
      <c r="AR119" s="494"/>
      <c r="AS119" s="494"/>
      <c r="AT119" s="469"/>
      <c r="AU119" s="469"/>
      <c r="AV119" s="469"/>
      <c r="AW119" s="469"/>
      <c r="AX119" s="469"/>
      <c r="AY119" s="533">
        <v>1</v>
      </c>
      <c r="AZ119" s="534">
        <f>ROUND(BA119,0)</f>
        <v>2</v>
      </c>
      <c r="BA119" s="535">
        <f>MIN(BB119:BB122)</f>
        <v>2.4500000000000002</v>
      </c>
      <c r="BB119" s="536">
        <f>SUM(BT119:BW119)+2.45</f>
        <v>2.4500000000000002</v>
      </c>
      <c r="BC119" s="537" t="str">
        <f>D118</f>
        <v>Argentine</v>
      </c>
      <c r="BD119" s="538">
        <f>SUM(BH119:BK119)</f>
        <v>3</v>
      </c>
      <c r="BE119" s="539">
        <f>G118+G120+H122</f>
        <v>0</v>
      </c>
      <c r="BF119" s="538">
        <f>H118+H120+G122</f>
        <v>0</v>
      </c>
      <c r="BG119" s="540">
        <f>BE119-BF119</f>
        <v>0</v>
      </c>
      <c r="BH119" s="538" t="s">
        <v>15</v>
      </c>
      <c r="BI119" s="538">
        <f>IF(ISBLANK(G118),0,IF(G118&gt;H118,3,IF(G118=H118,1,0)))</f>
        <v>1</v>
      </c>
      <c r="BJ119" s="538">
        <f>IF(ISBLANK(G120),0,IF(G120&gt;H120,3,IF(G120=H120,1,0)))</f>
        <v>1</v>
      </c>
      <c r="BK119" s="538">
        <f>IF(ISBLANK(H122),0,IF(H122&gt;G122,3,IF(H122=G122,1,0)))</f>
        <v>1</v>
      </c>
      <c r="BL119" s="539" t="s">
        <v>15</v>
      </c>
      <c r="BM119" s="538" t="b">
        <f>(10*(BG119-BG120)+BE119-BE120&gt;0)</f>
        <v>0</v>
      </c>
      <c r="BN119" s="538" t="b">
        <f>10*(BG119-BG121)+BE119-BE121&gt;0</f>
        <v>0</v>
      </c>
      <c r="BO119" s="540" t="b">
        <f>10*(BG119-BG122)+BE119-BE122&gt;0</f>
        <v>0</v>
      </c>
      <c r="BP119" s="539">
        <f>10000*(BI119+BJ119)+(G120-H120+G118-H118)*100+(G120+G118)</f>
        <v>20000</v>
      </c>
      <c r="BQ119" s="538">
        <f>10000*(BI119+BK119)+(G118-H118+H122-G122)*100+(G118+H122)</f>
        <v>20000</v>
      </c>
      <c r="BR119" s="538">
        <f>10000*(BJ119+BK119)+(H122-G122+G120-H120)*100+(H122+G120)</f>
        <v>20000</v>
      </c>
      <c r="BS119" s="540" t="s">
        <v>15</v>
      </c>
      <c r="BT119" s="539" t="s">
        <v>15</v>
      </c>
      <c r="BU119" s="541">
        <f>IF($BD119&gt;$BD120,-0.5,IF($BD120&gt;$BD119,0.5,IF(BM119,-0.5,IF(BL120,0.5,CK119))))</f>
        <v>0</v>
      </c>
      <c r="BV119" s="541">
        <f>IF($BD119&gt;$BD121,-0.5,IF($BD121&gt;$BD119,0.5,IF(BN119,-0.5,IF(BL121,0.5,CL119))))</f>
        <v>0</v>
      </c>
      <c r="BW119" s="542">
        <f>IF($BD119&gt;$BD122,-0.5,IF($BD122&gt;$BD119,0.5,IF(BO119,-0.5,IF(BL122,0.5,CM119))))</f>
        <v>0</v>
      </c>
      <c r="BX119" s="543" t="b">
        <f>AND(AND(BD119=BD120,BD120=BD121,BD121=BD122),AND(BE119=BE120,BE120=BE121,BE121=BE122),AND(BF119=BF120,BF120=BF121,BF121=BF122))</f>
        <v>1</v>
      </c>
      <c r="BY119" s="543" t="b">
        <f>AND(NOT(BX119),BD119=BD120,BD119=BD121,BE119=BE120,BE119=BE121,BF119=BF120,BF119=BF121)</f>
        <v>0</v>
      </c>
      <c r="BZ119" s="543" t="b">
        <f>AND(NOT(BX119),BD119=BD120,BD119=BD122,BE119=BE120,BE119=BE122,BF119=BF120,BF119=BF122)</f>
        <v>0</v>
      </c>
      <c r="CA119" s="543" t="b">
        <f>AND(NOT(BX119),BD119=BD121,BD119=BD122,BE119=BE121,BE119=BE122,BF119=BF121,BF119=BF122)</f>
        <v>0</v>
      </c>
      <c r="CB119" s="543" t="b">
        <f>AND(NOT(BX119),BD120=BD121,BD120=BD122,BE120=BE121,BE120=BE122,BF120=BF121,BF120=BF122)</f>
        <v>0</v>
      </c>
      <c r="CC119" s="543" t="b">
        <f>AND(NOT(BX119),NOT(BY119),NOT(BZ119),BD119=BD120,BE119=BE120,BF119=BF120)</f>
        <v>0</v>
      </c>
      <c r="CD119" s="543" t="b">
        <f>AND(NOT(BX119),NOT(BY119),NOT(CA119),BD119=BD121,BE119=BE121,BF119=BF121)</f>
        <v>0</v>
      </c>
      <c r="CE119" s="543" t="b">
        <f>AND(NOT(BX119),NOT(BZ119),NOT(CA119),BD119=BD122,BE119=BE122,BF119=BF122)</f>
        <v>0</v>
      </c>
      <c r="CF119" s="543" t="b">
        <f>AND(NOT(BX119),NOT(BY119),NOT(CB119),BD120=BD121,BE120=BE121)</f>
        <v>0</v>
      </c>
      <c r="CG119" s="543" t="b">
        <f>AND(NOT(BX119),NOT(BZ119),NOT(CB119),BD120=BD122,BE120=BE122,BF120=BF122)</f>
        <v>0</v>
      </c>
      <c r="CH119" s="543" t="b">
        <f>AND(NOT(BX119),NOT(CA119),NOT(CB119),BD121=BD122,BE121=BE122,BF121=BF122)</f>
        <v>0</v>
      </c>
      <c r="CI119" s="543" t="b">
        <f t="array" ref="CI119">AND(NOT(BX119:CH119))</f>
        <v>0</v>
      </c>
      <c r="CJ119" s="539" t="s">
        <v>15</v>
      </c>
      <c r="CK119" s="538">
        <f>IF($CC119,IF(H118-G118&lt;0,-0.5,IF(G118-H118&lt;0,0.5,0)),IF($BY119,IF($BP119&gt;$BP120,-0.5,IF($BP119&lt;$BP120,0.5,0)),IF($BZ119,IF($BQ119&gt;$BQ120,-0.5, IF($BQ119&lt;$BQ120,0.5,0)),0)))</f>
        <v>0</v>
      </c>
      <c r="CL119" s="538">
        <f>IF($CD119,IF(H120-G120&lt;0,-0.5,IF(G120-H120&lt;0,0.5,0)),IF($BY119,IF($BP119&gt;$BP121,-0.5,IF($BP119&lt;$BP121,0.5,0)),IF($CA119,IF($BR119&gt;$BR121,-0.5,IF($BR119&lt;$BR121,0.5,0)),0)))</f>
        <v>0</v>
      </c>
      <c r="CM119" s="540">
        <f>IF($CE119,IF(G122-H122&lt;0,-0.5,IF(H122-G122&lt;0,0.5,0)),IF($BZ119,IF($BQ119&gt;$BQ122,-0.5,IF($BQ119&lt;$BQ122,0.5,0)),IF($CA119,IF($BR119&gt;$BR122,-0.5, IF($BR119&lt;$BR122,0.5,0)),0)))</f>
        <v>0</v>
      </c>
      <c r="CN119" s="469"/>
      <c r="CO119" s="469"/>
      <c r="CP119" s="63" t="str">
        <f>IF('Votre sélection'!K3="","",'Votre sélection'!K3)</f>
        <v/>
      </c>
      <c r="CS119" s="469"/>
      <c r="CT119" s="469"/>
      <c r="CU119" s="469"/>
      <c r="CV119" s="469"/>
      <c r="CW119" s="469"/>
      <c r="CX119" s="469"/>
      <c r="CY119" s="469"/>
      <c r="CZ119" s="469"/>
      <c r="DA119" s="469"/>
      <c r="DB119" s="469"/>
      <c r="DC119" s="469"/>
      <c r="DD119" s="469"/>
      <c r="DE119" s="469"/>
      <c r="DF119" s="469"/>
      <c r="DG119" s="469"/>
      <c r="DH119" s="469"/>
      <c r="DI119" s="469"/>
      <c r="DJ119" s="469"/>
      <c r="DK119" s="469"/>
      <c r="DL119" s="469"/>
    </row>
    <row r="120" spans="1:126" hidden="1" x14ac:dyDescent="0.2">
      <c r="A120" s="469"/>
      <c r="B120" s="519">
        <v>41811</v>
      </c>
      <c r="C120" s="520">
        <v>0.75</v>
      </c>
      <c r="D120" s="521" t="str">
        <f>D118</f>
        <v>Argentine</v>
      </c>
      <c r="E120" s="521"/>
      <c r="F120" s="521"/>
      <c r="G120" s="505">
        <f t="shared" si="95"/>
        <v>0</v>
      </c>
      <c r="H120" s="505">
        <f t="shared" si="95"/>
        <v>0</v>
      </c>
      <c r="I120" s="522" t="str">
        <f>D119</f>
        <v>Iran</v>
      </c>
      <c r="J120" s="507"/>
      <c r="K120" s="507"/>
      <c r="L120" s="494"/>
      <c r="M120" s="544">
        <f>AY120</f>
        <v>1</v>
      </c>
      <c r="N120" s="579" t="str">
        <f>INDEX(BC119:BC122,MATCH(BA120,$BB119:$BB122,0))</f>
        <v>Bosnie</v>
      </c>
      <c r="O120" s="546">
        <f>INDEX(BD119:BD122,MATCH(BA120,$BB119:$BB122,0))</f>
        <v>3</v>
      </c>
      <c r="P120" s="547"/>
      <c r="Q120" s="547"/>
      <c r="R120" s="547">
        <f>INDEX(BE119:BE122,MATCH(BA120,$BB119:$BB122,0))</f>
        <v>0</v>
      </c>
      <c r="S120" s="546">
        <f>INDEX(BF119:BF122,MATCH(BA120,$BB119:$BB122,0))</f>
        <v>0</v>
      </c>
      <c r="T120" s="548">
        <f>INDEX(BG119:BG122,MATCH(BA120,$BB119:$BB122,0))</f>
        <v>0</v>
      </c>
      <c r="U120" s="528"/>
      <c r="V120" s="528"/>
      <c r="W120" s="494"/>
      <c r="X120" s="494"/>
      <c r="Y120" s="494"/>
      <c r="Z120" s="494"/>
      <c r="AA120" s="494"/>
      <c r="AB120" s="494"/>
      <c r="AC120" s="615"/>
      <c r="AD120" s="615"/>
      <c r="AE120" s="615"/>
      <c r="AF120" s="615"/>
      <c r="AG120" s="615"/>
      <c r="AH120" s="615"/>
      <c r="AI120" s="615"/>
      <c r="AJ120" s="616"/>
      <c r="AK120" s="601" t="s">
        <v>48</v>
      </c>
      <c r="AL120" s="606"/>
      <c r="AM120" s="606"/>
      <c r="AN120" s="602"/>
      <c r="AO120" s="607" t="str">
        <f>IF(100*AP113+AS113&gt;100*AP114+AS114,AO114,IF(100*AP114+AS114&gt;100*AP113+AS113,AO113,"-"))</f>
        <v>-</v>
      </c>
      <c r="AP120" s="494"/>
      <c r="AQ120" s="494"/>
      <c r="AR120" s="494"/>
      <c r="AS120" s="494"/>
      <c r="AT120" s="469"/>
      <c r="AU120" s="469"/>
      <c r="AV120" s="469"/>
      <c r="AW120" s="469"/>
      <c r="AX120" s="469"/>
      <c r="AY120" s="533">
        <f>IF(ROUND(BA120,0)=ROUND(BA119,0),AY119,2)</f>
        <v>1</v>
      </c>
      <c r="AZ120" s="534">
        <f>ROUND(BA120,0)</f>
        <v>2</v>
      </c>
      <c r="BA120" s="535">
        <f>MAX(MIN(BB119:BB121),MIN(BB119,BB120,BB122),MIN(BB119,BB121,BB122),MIN(BB120:BB122))</f>
        <v>2.46</v>
      </c>
      <c r="BB120" s="549">
        <f>SUM(BT120:BW120)+2.46</f>
        <v>2.46</v>
      </c>
      <c r="BC120" s="537" t="str">
        <f>I118</f>
        <v>Bosnie</v>
      </c>
      <c r="BD120" s="538">
        <f>SUM(BH120:BK120)</f>
        <v>3</v>
      </c>
      <c r="BE120" s="539">
        <f>H118+H121+G123</f>
        <v>0</v>
      </c>
      <c r="BF120" s="538">
        <f>G118+G121+H123</f>
        <v>0</v>
      </c>
      <c r="BG120" s="540">
        <f>BE120-BF120</f>
        <v>0</v>
      </c>
      <c r="BH120" s="538">
        <f>IF(ISBLANK(H118),0,IF(BI119=3,0,IF(BI119=1,1,3)))</f>
        <v>1</v>
      </c>
      <c r="BI120" s="538" t="s">
        <v>15</v>
      </c>
      <c r="BJ120" s="538">
        <f>IF(ISBLANK(G123),0,IF(BI121=3,0,IF(BI121=1,1,3)))</f>
        <v>1</v>
      </c>
      <c r="BK120" s="538">
        <f>IF(ISBLANK(H121),0,IF(H121&gt;G121,3,IF(H121=G121,1,0)))</f>
        <v>1</v>
      </c>
      <c r="BL120" s="539" t="b">
        <f>(10*(BG119-BG120)+BE119-BE120&lt;0)</f>
        <v>0</v>
      </c>
      <c r="BM120" s="538" t="s">
        <v>15</v>
      </c>
      <c r="BN120" s="538" t="b">
        <f>10*(BG120-BG121)+BE120-BE121&gt;0</f>
        <v>0</v>
      </c>
      <c r="BO120" s="540" t="b">
        <f>10*(BG120-BG122)+BE120-BE122&gt;0</f>
        <v>0</v>
      </c>
      <c r="BP120" s="539">
        <f>10000*(BH120+BJ120)+(H118-G118+G123-H123)*100+(H118+G123)</f>
        <v>20000</v>
      </c>
      <c r="BQ120" s="538">
        <f>10000*(BH120+BK120)+(H118-G118+H121-G121)*100+(H118+H121)</f>
        <v>20000</v>
      </c>
      <c r="BR120" s="538" t="s">
        <v>15</v>
      </c>
      <c r="BS120" s="540">
        <f>10000*(BJ120+BK120)+(H121-G121+G123-H123)*100+(H121+G123)</f>
        <v>20000</v>
      </c>
      <c r="BT120" s="550">
        <f>-BU119</f>
        <v>0</v>
      </c>
      <c r="BU120" s="538" t="s">
        <v>15</v>
      </c>
      <c r="BV120" s="541">
        <f>IF($BD120&gt;$BD121,-0.5,IF($BD121&gt;$BD120,0.5,IF(BN120,-0.5,IF(BM121,0.5,CL120))))</f>
        <v>0</v>
      </c>
      <c r="BW120" s="542">
        <f>IF($BD120&gt;$BD122,-0.5,IF($BD122&gt;$BD120,0.5,IF(BO120,-0.5,IF(BM122,0.5,CM120))))</f>
        <v>0</v>
      </c>
      <c r="BX120" s="474"/>
      <c r="BY120" s="474"/>
      <c r="BZ120" s="474"/>
      <c r="CA120" s="474"/>
      <c r="CB120" s="474"/>
      <c r="CC120" s="474"/>
      <c r="CD120" s="474"/>
      <c r="CE120" s="474"/>
      <c r="CF120" s="474"/>
      <c r="CG120" s="474"/>
      <c r="CH120" s="474"/>
      <c r="CI120" s="474"/>
      <c r="CJ120" s="539"/>
      <c r="CK120" s="538" t="s">
        <v>15</v>
      </c>
      <c r="CL120" s="538">
        <f>IF($CF119,IF(H123-G123&lt;0,-0.5,IF(G123-H123&lt;0,0.5,0)),IF($BY119,IF($BP120&gt;$BP121,-0.5,IF($BP120&lt;$BP121,0.5,0)),IF($CB119,IF($BS120&gt;$BS121,-0.5,IF($BS120&lt;$BS121,0.5,0)),0)))</f>
        <v>0</v>
      </c>
      <c r="CM120" s="540">
        <f>IF($CG119,IF(G121-H121&lt;0,-0.5,IF(H121-G121&lt;0,0.5,0)),IF($BZ119,IF($BQ120&gt;$BQ122,-0.5,IF($BQ120&lt;$BQ122,0.5,0)),IF($CB119,IF($BS120&gt;$BS122,-0.5,IF($BS120&lt;$BS122,0.5,0)),0)))</f>
        <v>0</v>
      </c>
      <c r="CN120" s="469"/>
      <c r="CO120" s="469"/>
      <c r="CP120" s="63" t="str">
        <f>IF('Votre sélection'!K4="","",'Votre sélection'!K4)</f>
        <v/>
      </c>
      <c r="CS120" s="469"/>
      <c r="CT120" s="469"/>
      <c r="CU120" s="469"/>
      <c r="CV120" s="469"/>
      <c r="CW120" s="469"/>
      <c r="CX120" s="469"/>
      <c r="CY120" s="469"/>
      <c r="CZ120" s="469"/>
      <c r="DA120" s="469"/>
      <c r="DB120" s="469"/>
      <c r="DC120" s="469"/>
      <c r="DD120" s="469"/>
      <c r="DE120" s="469"/>
      <c r="DF120" s="469"/>
      <c r="DG120" s="469"/>
      <c r="DH120" s="469"/>
      <c r="DI120" s="469"/>
      <c r="DJ120" s="469"/>
      <c r="DK120" s="469"/>
      <c r="DL120" s="469"/>
    </row>
    <row r="121" spans="1:126" hidden="1" x14ac:dyDescent="0.2">
      <c r="A121" s="469"/>
      <c r="B121" s="519">
        <v>41812</v>
      </c>
      <c r="C121" s="520">
        <v>0</v>
      </c>
      <c r="D121" s="521" t="str">
        <f>I119</f>
        <v>Nigéria</v>
      </c>
      <c r="E121" s="521"/>
      <c r="F121" s="521"/>
      <c r="G121" s="505">
        <f t="shared" si="95"/>
        <v>0</v>
      </c>
      <c r="H121" s="505">
        <f t="shared" si="95"/>
        <v>0</v>
      </c>
      <c r="I121" s="522" t="str">
        <f>I118</f>
        <v>Bosnie</v>
      </c>
      <c r="J121" s="507"/>
      <c r="K121" s="507"/>
      <c r="L121" s="494"/>
      <c r="M121" s="544">
        <f>AY121</f>
        <v>1</v>
      </c>
      <c r="N121" s="521" t="str">
        <f>INDEX(BC119:BC122,MATCH(BA121,$BB119:$BB122,0))</f>
        <v>Iran</v>
      </c>
      <c r="O121" s="551">
        <f>INDEX(BD119:BD122,MATCH(BA121,$BB119:$BB122,0))</f>
        <v>3</v>
      </c>
      <c r="P121" s="552"/>
      <c r="Q121" s="552"/>
      <c r="R121" s="552">
        <f>INDEX(BE119:BE122,MATCH(BA121,$BB119:$BB122,0))</f>
        <v>0</v>
      </c>
      <c r="S121" s="551">
        <f>INDEX(BF119:BF122,MATCH(BA121,$BB119:$BB122,0))</f>
        <v>0</v>
      </c>
      <c r="T121" s="553">
        <f>INDEX(BG119:BG122,MATCH(BA121,$BB119:$BB122,0))</f>
        <v>0</v>
      </c>
      <c r="U121" s="554"/>
      <c r="V121" s="554"/>
      <c r="W121" s="494"/>
      <c r="X121" s="494"/>
      <c r="Y121" s="494"/>
      <c r="Z121" s="494"/>
      <c r="AA121" s="494"/>
      <c r="AB121" s="494"/>
      <c r="AC121" s="494"/>
      <c r="AD121" s="494"/>
      <c r="AE121" s="494"/>
      <c r="AF121" s="494"/>
      <c r="AG121" s="494"/>
      <c r="AH121" s="494"/>
      <c r="AI121" s="494"/>
      <c r="AJ121" s="494"/>
      <c r="AK121" s="608"/>
      <c r="AL121" s="611"/>
      <c r="AM121" s="611"/>
      <c r="AN121" s="609"/>
      <c r="AO121" s="612"/>
      <c r="AP121" s="494"/>
      <c r="AQ121" s="494"/>
      <c r="AR121" s="494"/>
      <c r="AS121" s="494"/>
      <c r="AT121" s="469"/>
      <c r="AU121" s="469"/>
      <c r="AV121" s="469"/>
      <c r="AW121" s="469"/>
      <c r="AX121" s="469"/>
      <c r="AY121" s="533">
        <f>IF(ROUND(BA121,0)=ROUND(BA120,0),AY120,3)</f>
        <v>1</v>
      </c>
      <c r="AZ121" s="534">
        <f>ROUND(BA121,0)</f>
        <v>2</v>
      </c>
      <c r="BA121" s="535">
        <f>MIN(MAX(BB119:BB121),MAX(BB119,BB120,BB122),MAX(BB119,BB121,BB122),MAX(BB120:BB122))</f>
        <v>2.4700000000000002</v>
      </c>
      <c r="BB121" s="549">
        <f>SUM(BT121:BW121)+2.47</f>
        <v>2.4700000000000002</v>
      </c>
      <c r="BC121" s="537" t="str">
        <f>D119</f>
        <v>Iran</v>
      </c>
      <c r="BD121" s="538">
        <f>SUM(BH121:BK121)</f>
        <v>3</v>
      </c>
      <c r="BE121" s="539">
        <f>G119+H120+H123</f>
        <v>0</v>
      </c>
      <c r="BF121" s="538">
        <f>H119+G120+G123</f>
        <v>0</v>
      </c>
      <c r="BG121" s="540">
        <f>BE121-BF121</f>
        <v>0</v>
      </c>
      <c r="BH121" s="538">
        <f>IF(ISBLANK(H120),0,IF(BJ119=3,0,IF(BJ119=1,1,3)))</f>
        <v>1</v>
      </c>
      <c r="BI121" s="538">
        <f>IF(ISBLANK(H123),0,IF(H123&gt;G123,3,IF(H123=G123,1,0)))</f>
        <v>1</v>
      </c>
      <c r="BJ121" s="538" t="s">
        <v>15</v>
      </c>
      <c r="BK121" s="538">
        <f>IF(ISBLANK(G119),0,IF(G119&gt;H119,3,IF(G119=H119,1,0)))</f>
        <v>1</v>
      </c>
      <c r="BL121" s="539" t="b">
        <f>10*(BG119-BG121)+BE119-BE121&lt;0</f>
        <v>0</v>
      </c>
      <c r="BM121" s="538" t="b">
        <f>10*(BG120-BG121)+BE120-BE121&lt;0</f>
        <v>0</v>
      </c>
      <c r="BN121" s="538" t="s">
        <v>15</v>
      </c>
      <c r="BO121" s="540" t="b">
        <f>10*(BG121-BG122)+BE121-BE122&gt;0</f>
        <v>0</v>
      </c>
      <c r="BP121" s="539">
        <f>10000*(BH121+BI121)+(H120-G120+H123-G123)*100+(H120+H123)</f>
        <v>20000</v>
      </c>
      <c r="BQ121" s="538" t="s">
        <v>15</v>
      </c>
      <c r="BR121" s="538">
        <f>10000*(BH121+BK121)+(G119-H119+H120-G120)*100+(G119+H120)</f>
        <v>20000</v>
      </c>
      <c r="BS121" s="540">
        <f>10000*(BI121+BK121)+(G119-H119+H123-G123)*100+(G119+H123)</f>
        <v>20000</v>
      </c>
      <c r="BT121" s="550">
        <f>-BV119</f>
        <v>0</v>
      </c>
      <c r="BU121" s="541">
        <f>-BV120</f>
        <v>0</v>
      </c>
      <c r="BV121" s="541" t="s">
        <v>15</v>
      </c>
      <c r="BW121" s="542">
        <f>IF($BD121&gt;$BD122,-0.5,IF($BD122&gt;$BD121,0.5,IF(BO121,-0.5,IF(BN122,0.5,CM121))))</f>
        <v>0</v>
      </c>
      <c r="BX121" s="474"/>
      <c r="BY121" s="474"/>
      <c r="BZ121" s="474"/>
      <c r="CA121" s="474"/>
      <c r="CB121" s="474"/>
      <c r="CC121" s="474"/>
      <c r="CD121" s="474"/>
      <c r="CE121" s="474"/>
      <c r="CF121" s="474"/>
      <c r="CG121" s="474"/>
      <c r="CH121" s="474"/>
      <c r="CI121" s="474"/>
      <c r="CJ121" s="539"/>
      <c r="CK121" s="538"/>
      <c r="CL121" s="538" t="s">
        <v>15</v>
      </c>
      <c r="CM121" s="540">
        <f>IF($CH119,IF(H119-G119&lt;0,-0.5,IF(G119-H119&lt;0,0.5,0)),IF($CA119,IF($BR121&gt;$BR122,-0.5,IF($BR121&lt;$BR122,0.5,0)),IF($CB119,IF($BS121&gt;$BS122,-0.5,IF($BS121&lt;$BS122,0.5,0)),0)))</f>
        <v>0</v>
      </c>
      <c r="CN121" s="469"/>
      <c r="CO121" s="469"/>
      <c r="CP121" s="63" t="str">
        <f>IF('Votre sélection'!K5="","",'Votre sélection'!K5)</f>
        <v/>
      </c>
      <c r="CS121" s="469"/>
      <c r="CT121" s="469"/>
      <c r="CU121" s="469"/>
      <c r="CV121" s="469"/>
      <c r="CW121" s="469"/>
      <c r="CX121" s="469"/>
      <c r="CY121" s="469"/>
      <c r="CZ121" s="469"/>
      <c r="DA121" s="469"/>
      <c r="DB121" s="469"/>
      <c r="DC121" s="469"/>
      <c r="DD121" s="469"/>
      <c r="DE121" s="469"/>
      <c r="DF121" s="469"/>
      <c r="DG121" s="469"/>
      <c r="DH121" s="469"/>
      <c r="DI121" s="469"/>
      <c r="DJ121" s="469"/>
      <c r="DK121" s="469"/>
      <c r="DL121" s="469"/>
    </row>
    <row r="122" spans="1:126" hidden="1" x14ac:dyDescent="0.2">
      <c r="A122" s="469"/>
      <c r="B122" s="519">
        <v>41815</v>
      </c>
      <c r="C122" s="520">
        <v>0.75</v>
      </c>
      <c r="D122" s="521" t="str">
        <f>I119</f>
        <v>Nigéria</v>
      </c>
      <c r="E122" s="521"/>
      <c r="F122" s="521"/>
      <c r="G122" s="505">
        <f t="shared" si="95"/>
        <v>0</v>
      </c>
      <c r="H122" s="505">
        <f t="shared" si="95"/>
        <v>0</v>
      </c>
      <c r="I122" s="522" t="str">
        <f>D118</f>
        <v>Argentine</v>
      </c>
      <c r="J122" s="507"/>
      <c r="K122" s="507"/>
      <c r="L122" s="494"/>
      <c r="M122" s="555">
        <f>AY122</f>
        <v>1</v>
      </c>
      <c r="N122" s="556" t="str">
        <f>INDEX(BC119:BC122,MATCH(BA122,$BB119:$BB122,0))</f>
        <v>Nigéria</v>
      </c>
      <c r="O122" s="557">
        <f>INDEX(BD119:BD122,MATCH(BA122,$BB119:$BB122,0))</f>
        <v>3</v>
      </c>
      <c r="P122" s="558"/>
      <c r="Q122" s="558"/>
      <c r="R122" s="558">
        <f>INDEX(BE119:BE122,MATCH(BA122,$BB119:$BB122,0))</f>
        <v>0</v>
      </c>
      <c r="S122" s="557">
        <f>INDEX(BF119:BF122,MATCH(BA122,$BB119:$BB122,0))</f>
        <v>0</v>
      </c>
      <c r="T122" s="559">
        <f>INDEX(BG119:BG122,MATCH(BA122,$BB119:$BB122,0))</f>
        <v>0</v>
      </c>
      <c r="U122" s="554"/>
      <c r="V122" s="554"/>
      <c r="W122" s="494"/>
      <c r="X122" s="494"/>
      <c r="Y122" s="494"/>
      <c r="Z122" s="494"/>
      <c r="AA122" s="494"/>
      <c r="AB122" s="494"/>
      <c r="AC122" s="494"/>
      <c r="AD122" s="494"/>
      <c r="AE122" s="494"/>
      <c r="AF122" s="494"/>
      <c r="AG122" s="494"/>
      <c r="AH122" s="494"/>
      <c r="AI122" s="494"/>
      <c r="AJ122" s="494"/>
      <c r="AK122" s="494"/>
      <c r="AL122" s="494"/>
      <c r="AM122" s="494"/>
      <c r="AN122" s="494"/>
      <c r="AO122" s="494"/>
      <c r="AP122" s="494"/>
      <c r="AQ122" s="494"/>
      <c r="AR122" s="494"/>
      <c r="AS122" s="494"/>
      <c r="AT122" s="469"/>
      <c r="AU122" s="469"/>
      <c r="AV122" s="469"/>
      <c r="AW122" s="469"/>
      <c r="AX122" s="469"/>
      <c r="AY122" s="533">
        <f>IF(ROUND(BA122,0)=ROUND(BA121,0),AY121,4)</f>
        <v>1</v>
      </c>
      <c r="AZ122" s="534">
        <f>ROUND(BA122,0)</f>
        <v>2</v>
      </c>
      <c r="BA122" s="535">
        <f>MAX(BB119:BB122)</f>
        <v>2.48</v>
      </c>
      <c r="BB122" s="560">
        <f>SUM(BT122:BW122)+2.48</f>
        <v>2.48</v>
      </c>
      <c r="BC122" s="561" t="str">
        <f>I119</f>
        <v>Nigéria</v>
      </c>
      <c r="BD122" s="543">
        <f>SUM(BH122:BK122)</f>
        <v>3</v>
      </c>
      <c r="BE122" s="562">
        <f>H119+G121+G122</f>
        <v>0</v>
      </c>
      <c r="BF122" s="543">
        <f>G119+H121+H122</f>
        <v>0</v>
      </c>
      <c r="BG122" s="563">
        <f>BE122-BF122</f>
        <v>0</v>
      </c>
      <c r="BH122" s="543">
        <f>IF(ISBLANK(G122),0,IF(BK119=3,0,IF(BK119=1,1,3)))</f>
        <v>1</v>
      </c>
      <c r="BI122" s="543">
        <f>IF(ISBLANK(G121),0,IF(BK120=3,0,IF(BK120=1,1,3)))</f>
        <v>1</v>
      </c>
      <c r="BJ122" s="543">
        <f>IF(ISBLANK(H119),0,IF(BK121=3,0,IF(BK121=1,1,3)))</f>
        <v>1</v>
      </c>
      <c r="BK122" s="543" t="s">
        <v>15</v>
      </c>
      <c r="BL122" s="562" t="b">
        <f>10*(BG119-BG122)+BE119-BE122&lt;0</f>
        <v>0</v>
      </c>
      <c r="BM122" s="543" t="b">
        <f>10*(BG120-BG122)+BE120-BE122&lt;0</f>
        <v>0</v>
      </c>
      <c r="BN122" s="543" t="b">
        <f>10*(BG121-BG122)+BE121-BE122&lt;0</f>
        <v>0</v>
      </c>
      <c r="BO122" s="563" t="s">
        <v>15</v>
      </c>
      <c r="BP122" s="562" t="s">
        <v>15</v>
      </c>
      <c r="BQ122" s="543">
        <f>10000*(BH122+BI122)+(G121-H121+G122-H122)*100+(G121+G122)</f>
        <v>20000</v>
      </c>
      <c r="BR122" s="543">
        <f>10000*(BH122+BJ122)+(G122-H122+H119-G119)*100+(G122+H119)</f>
        <v>20000</v>
      </c>
      <c r="BS122" s="563">
        <f>10000*(BI122+BJ122)+(G121-H121+H119-G119)*100+(G121+H119)</f>
        <v>20000</v>
      </c>
      <c r="BT122" s="564">
        <f>-BW119</f>
        <v>0</v>
      </c>
      <c r="BU122" s="565">
        <f>-BW120</f>
        <v>0</v>
      </c>
      <c r="BV122" s="565">
        <f>-BW121</f>
        <v>0</v>
      </c>
      <c r="BW122" s="563" t="s">
        <v>15</v>
      </c>
      <c r="BX122" s="474"/>
      <c r="BY122" s="474"/>
      <c r="BZ122" s="474"/>
      <c r="CA122" s="474"/>
      <c r="CB122" s="474"/>
      <c r="CC122" s="474"/>
      <c r="CD122" s="474"/>
      <c r="CE122" s="474"/>
      <c r="CF122" s="474"/>
      <c r="CG122" s="474"/>
      <c r="CH122" s="474"/>
      <c r="CI122" s="474"/>
      <c r="CJ122" s="562"/>
      <c r="CK122" s="543"/>
      <c r="CL122" s="543"/>
      <c r="CM122" s="563" t="s">
        <v>15</v>
      </c>
      <c r="CN122" s="469"/>
      <c r="CO122" s="469"/>
      <c r="CP122" s="63" t="str">
        <f>IF('Votre sélection'!K6="","",'Votre sélection'!K6)</f>
        <v/>
      </c>
      <c r="CS122" s="469"/>
      <c r="CT122" s="469"/>
      <c r="CU122" s="469"/>
      <c r="CV122" s="469"/>
      <c r="CW122" s="469"/>
      <c r="CX122" s="469"/>
      <c r="CY122" s="469"/>
      <c r="CZ122" s="469"/>
      <c r="DA122" s="469"/>
      <c r="DB122" s="469"/>
      <c r="DC122" s="469"/>
      <c r="DD122" s="469"/>
      <c r="DE122" s="469"/>
      <c r="DF122" s="469"/>
      <c r="DG122" s="469"/>
      <c r="DH122" s="469"/>
      <c r="DI122" s="469"/>
      <c r="DJ122" s="469"/>
      <c r="DK122" s="469"/>
      <c r="DL122" s="469"/>
    </row>
    <row r="123" spans="1:126" hidden="1" x14ac:dyDescent="0.2">
      <c r="A123" s="469"/>
      <c r="B123" s="566">
        <v>41815</v>
      </c>
      <c r="C123" s="567">
        <v>0.75</v>
      </c>
      <c r="D123" s="556" t="str">
        <f>I118</f>
        <v>Bosnie</v>
      </c>
      <c r="E123" s="556"/>
      <c r="F123" s="556"/>
      <c r="G123" s="505">
        <f t="shared" si="95"/>
        <v>0</v>
      </c>
      <c r="H123" s="505">
        <f t="shared" si="95"/>
        <v>0</v>
      </c>
      <c r="I123" s="568" t="str">
        <f>D119</f>
        <v>Iran</v>
      </c>
      <c r="J123" s="507"/>
      <c r="K123" s="507"/>
      <c r="L123" s="494"/>
      <c r="M123" s="569"/>
      <c r="N123" s="570" t="str">
        <f>IF(OR(M121&lt;3,M120&lt;2),"TIRAGE AU SORT !!!"," ")</f>
        <v>TIRAGE AU SORT !!!</v>
      </c>
      <c r="O123" s="571"/>
      <c r="P123" s="571"/>
      <c r="Q123" s="571"/>
      <c r="R123" s="571"/>
      <c r="S123" s="571"/>
      <c r="T123" s="571"/>
      <c r="U123" s="571"/>
      <c r="V123" s="571"/>
      <c r="W123" s="494"/>
      <c r="X123" s="494"/>
      <c r="Y123" s="494"/>
      <c r="Z123" s="494"/>
      <c r="AA123" s="494"/>
      <c r="AB123" s="494"/>
      <c r="AC123" s="494"/>
      <c r="AD123" s="494"/>
      <c r="AE123" s="494"/>
      <c r="AF123" s="494"/>
      <c r="AG123" s="494"/>
      <c r="AH123" s="494"/>
      <c r="AI123" s="494"/>
      <c r="AJ123" s="494"/>
      <c r="AK123" s="494"/>
      <c r="AL123" s="494"/>
      <c r="AM123" s="494"/>
      <c r="AN123" s="494"/>
      <c r="AO123" s="494"/>
      <c r="AP123" s="494"/>
      <c r="AQ123" s="494"/>
      <c r="AR123" s="494"/>
      <c r="AS123" s="494"/>
      <c r="AT123" s="469"/>
      <c r="AU123" s="469"/>
      <c r="AV123" s="469"/>
      <c r="AW123" s="469"/>
      <c r="AX123" s="469"/>
      <c r="CN123" s="469"/>
      <c r="CO123" s="469"/>
      <c r="CP123" s="63" t="str">
        <f>IF('Votre sélection'!K7="","",'Votre sélection'!K7)</f>
        <v/>
      </c>
      <c r="CS123" s="469"/>
      <c r="CT123" s="469"/>
      <c r="CU123" s="469"/>
      <c r="CV123" s="469"/>
      <c r="CW123" s="469"/>
      <c r="CX123" s="469"/>
      <c r="CY123" s="469"/>
      <c r="CZ123" s="469"/>
      <c r="DA123" s="469"/>
      <c r="DB123" s="469"/>
      <c r="DC123" s="469"/>
      <c r="DD123" s="469"/>
      <c r="DE123" s="469"/>
      <c r="DF123" s="469"/>
      <c r="DG123" s="469"/>
      <c r="DH123" s="469"/>
      <c r="DI123" s="469"/>
      <c r="DJ123" s="469"/>
      <c r="DK123" s="469"/>
      <c r="DL123" s="469"/>
    </row>
    <row r="124" spans="1:126" hidden="1" x14ac:dyDescent="0.2">
      <c r="A124" s="469"/>
      <c r="B124" s="494"/>
      <c r="C124" s="494"/>
      <c r="D124" s="494"/>
      <c r="E124" s="494"/>
      <c r="F124" s="494"/>
      <c r="G124" s="494"/>
      <c r="H124" s="494"/>
      <c r="I124" s="494"/>
      <c r="J124" s="494"/>
      <c r="K124" s="494"/>
      <c r="L124" s="494"/>
      <c r="M124" s="573"/>
      <c r="N124" s="494"/>
      <c r="O124" s="494"/>
      <c r="P124" s="494"/>
      <c r="Q124" s="494"/>
      <c r="R124" s="494"/>
      <c r="S124" s="494"/>
      <c r="T124" s="494"/>
      <c r="U124" s="494"/>
      <c r="V124" s="494"/>
      <c r="W124" s="494"/>
      <c r="X124" s="494"/>
      <c r="Y124" s="494"/>
      <c r="Z124" s="494"/>
      <c r="AA124" s="494"/>
      <c r="AB124" s="494"/>
      <c r="AC124" s="494"/>
      <c r="AD124" s="494"/>
      <c r="AE124" s="494"/>
      <c r="AF124" s="494"/>
      <c r="AG124" s="494"/>
      <c r="AH124" s="494"/>
      <c r="AI124" s="494"/>
      <c r="AJ124" s="494"/>
      <c r="AK124" s="494"/>
      <c r="AL124" s="494"/>
      <c r="AM124" s="494"/>
      <c r="AN124" s="494"/>
      <c r="AO124" s="494"/>
      <c r="AP124" s="494"/>
      <c r="AQ124" s="494"/>
      <c r="AR124" s="494"/>
      <c r="AS124" s="494"/>
      <c r="AT124" s="469"/>
      <c r="AU124" s="469"/>
      <c r="AV124" s="469"/>
      <c r="AW124" s="469"/>
      <c r="AX124" s="469"/>
      <c r="AY124" s="617"/>
      <c r="AZ124" s="617"/>
      <c r="BA124" s="617"/>
      <c r="BB124" s="617"/>
      <c r="BC124" s="617"/>
      <c r="BD124" s="617"/>
      <c r="BE124" s="617"/>
      <c r="BF124" s="617"/>
      <c r="BG124" s="617"/>
      <c r="BH124" s="617"/>
      <c r="BI124" s="617"/>
      <c r="BJ124" s="617"/>
      <c r="BK124" s="617"/>
      <c r="BL124" s="617"/>
      <c r="BM124" s="617"/>
      <c r="BN124" s="617"/>
      <c r="BO124" s="617"/>
      <c r="BP124" s="617"/>
      <c r="BQ124" s="617"/>
      <c r="BR124" s="617"/>
      <c r="BS124" s="617"/>
      <c r="BT124" s="617"/>
      <c r="BU124" s="617"/>
      <c r="BV124" s="617"/>
      <c r="BW124" s="617"/>
      <c r="BX124" s="617"/>
      <c r="BY124" s="617"/>
      <c r="BZ124" s="617"/>
      <c r="CA124" s="617"/>
      <c r="CB124" s="617"/>
      <c r="CC124" s="617"/>
      <c r="CD124" s="617"/>
      <c r="CE124" s="617"/>
      <c r="CF124" s="617"/>
      <c r="CG124" s="617"/>
      <c r="CH124" s="617"/>
      <c r="CI124" s="617"/>
      <c r="CJ124" s="617"/>
      <c r="CK124" s="617"/>
      <c r="CL124" s="617"/>
      <c r="CM124" s="617"/>
      <c r="CN124" s="617"/>
      <c r="CO124" s="469"/>
      <c r="CP124" s="63" t="str">
        <f>IF('Votre sélection'!K8="","",'Votre sélection'!K8)</f>
        <v/>
      </c>
      <c r="CS124" s="469"/>
      <c r="CT124" s="469"/>
      <c r="CU124" s="469"/>
      <c r="CV124" s="469"/>
      <c r="CW124" s="469"/>
      <c r="CX124" s="469"/>
      <c r="CY124" s="469"/>
      <c r="CZ124" s="469"/>
      <c r="DA124" s="469"/>
      <c r="DB124" s="469"/>
      <c r="DC124" s="469"/>
      <c r="DD124" s="469"/>
      <c r="DE124" s="469"/>
      <c r="DF124" s="469"/>
      <c r="DG124" s="469"/>
      <c r="DH124" s="469"/>
      <c r="DI124" s="469"/>
      <c r="DJ124" s="469"/>
      <c r="DK124" s="469"/>
      <c r="DL124" s="469"/>
      <c r="DM124" s="617"/>
      <c r="DN124" s="617"/>
      <c r="DO124" s="617"/>
      <c r="DP124" s="617"/>
      <c r="DQ124" s="617"/>
      <c r="DR124" s="617"/>
      <c r="DS124" s="617"/>
      <c r="DT124" s="617"/>
      <c r="DU124" s="617"/>
      <c r="DV124" s="617"/>
    </row>
    <row r="125" spans="1:126" ht="12" hidden="1" x14ac:dyDescent="0.2">
      <c r="A125" s="469"/>
      <c r="B125" s="488" t="s">
        <v>43</v>
      </c>
      <c r="C125" s="489"/>
      <c r="D125" s="490"/>
      <c r="E125" s="490"/>
      <c r="F125" s="490"/>
      <c r="G125" s="491"/>
      <c r="H125" s="491"/>
      <c r="I125" s="492"/>
      <c r="J125" s="493"/>
      <c r="K125" s="493"/>
      <c r="L125" s="494"/>
      <c r="M125" s="573"/>
      <c r="N125" s="494"/>
      <c r="O125" s="494"/>
      <c r="P125" s="494"/>
      <c r="Q125" s="494"/>
      <c r="R125" s="494"/>
      <c r="S125" s="494"/>
      <c r="T125" s="494"/>
      <c r="U125" s="494"/>
      <c r="V125" s="494"/>
      <c r="W125" s="494"/>
      <c r="X125" s="494"/>
      <c r="Y125" s="494"/>
      <c r="Z125" s="494"/>
      <c r="AA125" s="494"/>
      <c r="AB125" s="494"/>
      <c r="AC125" s="618"/>
      <c r="AD125" s="494"/>
      <c r="AE125" s="494"/>
      <c r="AF125" s="494"/>
      <c r="AG125" s="494"/>
      <c r="AH125" s="494"/>
      <c r="AI125" s="494"/>
      <c r="AJ125" s="494"/>
      <c r="AK125" s="619"/>
      <c r="AL125" s="619"/>
      <c r="AM125" s="619"/>
      <c r="AN125" s="494"/>
      <c r="AO125" s="494"/>
      <c r="AP125" s="494"/>
      <c r="AQ125" s="494"/>
      <c r="AR125" s="494"/>
      <c r="AS125" s="494"/>
      <c r="AT125" s="469"/>
      <c r="AU125" s="469"/>
      <c r="AV125" s="469"/>
      <c r="AW125" s="469"/>
      <c r="AX125" s="469"/>
      <c r="AY125" s="617"/>
      <c r="AZ125" s="617"/>
      <c r="BA125" s="617"/>
      <c r="BB125" s="617"/>
      <c r="BC125" s="617"/>
      <c r="BD125" s="617"/>
      <c r="BE125" s="617"/>
      <c r="BF125" s="617"/>
      <c r="BG125" s="617"/>
      <c r="BH125" s="617"/>
      <c r="BI125" s="617"/>
      <c r="BJ125" s="617"/>
      <c r="BK125" s="617"/>
      <c r="BL125" s="617"/>
      <c r="BM125" s="617"/>
      <c r="BN125" s="617"/>
      <c r="BO125" s="617"/>
      <c r="BP125" s="617"/>
      <c r="BQ125" s="617"/>
      <c r="BR125" s="617"/>
      <c r="BS125" s="617"/>
      <c r="BT125" s="617"/>
      <c r="BU125" s="617"/>
      <c r="BV125" s="617"/>
      <c r="BW125" s="617"/>
      <c r="BX125" s="617"/>
      <c r="BY125" s="617"/>
      <c r="BZ125" s="617"/>
      <c r="CA125" s="617"/>
      <c r="CB125" s="617"/>
      <c r="CC125" s="617"/>
      <c r="CD125" s="617"/>
      <c r="CE125" s="617"/>
      <c r="CF125" s="617"/>
      <c r="CG125" s="617"/>
      <c r="CH125" s="617"/>
      <c r="CI125" s="617"/>
      <c r="CJ125" s="617"/>
      <c r="CK125" s="617"/>
      <c r="CL125" s="617"/>
      <c r="CM125" s="617"/>
      <c r="CN125" s="617"/>
      <c r="CO125" s="469"/>
      <c r="CP125" s="63" t="str">
        <f>IF('Votre sélection'!K9="","",'Votre sélection'!K9)</f>
        <v/>
      </c>
      <c r="CS125" s="469"/>
      <c r="CT125" s="469"/>
      <c r="CU125" s="469"/>
      <c r="CV125" s="469"/>
      <c r="CW125" s="469"/>
      <c r="CX125" s="469"/>
      <c r="CY125" s="469"/>
      <c r="CZ125" s="469"/>
      <c r="DA125" s="469"/>
      <c r="DB125" s="469"/>
      <c r="DC125" s="469"/>
      <c r="DD125" s="469"/>
      <c r="DE125" s="469"/>
      <c r="DF125" s="469"/>
      <c r="DG125" s="469"/>
      <c r="DH125" s="469"/>
      <c r="DI125" s="469"/>
      <c r="DJ125" s="469"/>
      <c r="DK125" s="469"/>
      <c r="DL125" s="469"/>
      <c r="DM125" s="617"/>
      <c r="DN125" s="617"/>
      <c r="DO125" s="617"/>
      <c r="DP125" s="617"/>
      <c r="DQ125" s="617"/>
      <c r="DR125" s="617"/>
      <c r="DS125" s="617"/>
      <c r="DT125" s="617"/>
      <c r="DU125" s="617"/>
      <c r="DV125" s="617"/>
    </row>
    <row r="126" spans="1:126" ht="15.75" hidden="1" x14ac:dyDescent="0.2">
      <c r="A126" s="469"/>
      <c r="B126" s="502">
        <v>41806</v>
      </c>
      <c r="C126" s="503">
        <v>0.75</v>
      </c>
      <c r="D126" s="504" t="s">
        <v>95</v>
      </c>
      <c r="E126" s="504"/>
      <c r="F126" s="504"/>
      <c r="G126" s="505">
        <f>AC17</f>
        <v>0</v>
      </c>
      <c r="H126" s="505">
        <f>AD17</f>
        <v>0</v>
      </c>
      <c r="I126" s="506" t="s">
        <v>118</v>
      </c>
      <c r="J126" s="507"/>
      <c r="K126" s="507"/>
      <c r="L126" s="494"/>
      <c r="M126" s="573"/>
      <c r="N126" s="488" t="s">
        <v>43</v>
      </c>
      <c r="O126" s="488" t="s">
        <v>0</v>
      </c>
      <c r="P126" s="488"/>
      <c r="Q126" s="488"/>
      <c r="R126" s="488" t="s">
        <v>39</v>
      </c>
      <c r="S126" s="488" t="s">
        <v>40</v>
      </c>
      <c r="T126" s="488" t="str">
        <f>"+/-"</f>
        <v>+/-</v>
      </c>
      <c r="U126" s="508"/>
      <c r="V126" s="508"/>
      <c r="W126" s="494"/>
      <c r="X126" s="494"/>
      <c r="Y126" s="494"/>
      <c r="Z126" s="494"/>
      <c r="AA126" s="494"/>
      <c r="AB126" s="494"/>
      <c r="AC126" s="494"/>
      <c r="AD126" s="494"/>
      <c r="AE126" s="494"/>
      <c r="AF126" s="494"/>
      <c r="AG126" s="494"/>
      <c r="AH126" s="494"/>
      <c r="AI126" s="494"/>
      <c r="AJ126" s="494"/>
      <c r="AK126" s="620"/>
      <c r="AL126" s="620"/>
      <c r="AM126" s="620"/>
      <c r="AN126" s="620"/>
      <c r="AO126" s="620"/>
      <c r="AP126" s="620"/>
      <c r="AQ126" s="620"/>
      <c r="AR126" s="620"/>
      <c r="AS126" s="620"/>
      <c r="AT126" s="621"/>
      <c r="AU126" s="621"/>
      <c r="AV126" s="622"/>
      <c r="AW126" s="622"/>
      <c r="AX126" s="622"/>
      <c r="AY126" s="623"/>
      <c r="AZ126" s="623"/>
      <c r="BA126" s="617"/>
      <c r="BB126" s="624" t="s">
        <v>13</v>
      </c>
      <c r="BC126" s="625" t="s">
        <v>14</v>
      </c>
      <c r="BD126" s="626" t="s">
        <v>0</v>
      </c>
      <c r="BE126" s="624" t="s">
        <v>1</v>
      </c>
      <c r="BF126" s="626" t="s">
        <v>2</v>
      </c>
      <c r="BG126" s="627" t="s">
        <v>3</v>
      </c>
      <c r="BH126" s="626" t="s">
        <v>4</v>
      </c>
      <c r="BI126" s="626" t="s">
        <v>5</v>
      </c>
      <c r="BJ126" s="626" t="s">
        <v>6</v>
      </c>
      <c r="BK126" s="626" t="s">
        <v>7</v>
      </c>
      <c r="BL126" s="624" t="s">
        <v>27</v>
      </c>
      <c r="BM126" s="626" t="s">
        <v>28</v>
      </c>
      <c r="BN126" s="626" t="s">
        <v>29</v>
      </c>
      <c r="BO126" s="627" t="s">
        <v>30</v>
      </c>
      <c r="BP126" s="624" t="s">
        <v>16</v>
      </c>
      <c r="BQ126" s="626" t="s">
        <v>17</v>
      </c>
      <c r="BR126" s="626" t="s">
        <v>18</v>
      </c>
      <c r="BS126" s="627" t="s">
        <v>19</v>
      </c>
      <c r="BT126" s="624" t="s">
        <v>9</v>
      </c>
      <c r="BU126" s="626" t="s">
        <v>10</v>
      </c>
      <c r="BV126" s="626" t="s">
        <v>11</v>
      </c>
      <c r="BW126" s="627" t="s">
        <v>12</v>
      </c>
      <c r="BX126" s="624" t="s">
        <v>20</v>
      </c>
      <c r="BY126" s="626" t="s">
        <v>16</v>
      </c>
      <c r="BZ126" s="626" t="s">
        <v>17</v>
      </c>
      <c r="CA126" s="626" t="s">
        <v>18</v>
      </c>
      <c r="CB126" s="626" t="s">
        <v>19</v>
      </c>
      <c r="CC126" s="626" t="s">
        <v>8</v>
      </c>
      <c r="CD126" s="626" t="s">
        <v>21</v>
      </c>
      <c r="CE126" s="626" t="s">
        <v>22</v>
      </c>
      <c r="CF126" s="626" t="s">
        <v>23</v>
      </c>
      <c r="CG126" s="626" t="s">
        <v>24</v>
      </c>
      <c r="CH126" s="626" t="s">
        <v>25</v>
      </c>
      <c r="CI126" s="627" t="s">
        <v>26</v>
      </c>
      <c r="CJ126" s="624" t="s">
        <v>83</v>
      </c>
      <c r="CK126" s="626" t="s">
        <v>82</v>
      </c>
      <c r="CL126" s="626" t="s">
        <v>81</v>
      </c>
      <c r="CM126" s="627" t="s">
        <v>84</v>
      </c>
      <c r="CN126" s="617"/>
      <c r="CO126" s="469"/>
      <c r="CP126" s="63" t="str">
        <f>IF('Votre sélection'!K10="","",'Votre sélection'!K10)</f>
        <v/>
      </c>
      <c r="CS126" s="469"/>
      <c r="CT126" s="469"/>
      <c r="CU126" s="469"/>
      <c r="CV126" s="469"/>
      <c r="CW126" s="469"/>
      <c r="CX126" s="469"/>
      <c r="CY126" s="469"/>
      <c r="CZ126" s="469"/>
      <c r="DA126" s="469"/>
      <c r="DB126" s="469"/>
      <c r="DC126" s="469"/>
      <c r="DD126" s="469"/>
      <c r="DE126" s="469"/>
      <c r="DF126" s="469"/>
      <c r="DG126" s="469"/>
      <c r="DH126" s="469"/>
      <c r="DI126" s="469"/>
      <c r="DJ126" s="469"/>
      <c r="DK126" s="469"/>
      <c r="DL126" s="469"/>
      <c r="DM126" s="617"/>
      <c r="DN126" s="617"/>
      <c r="DO126" s="617"/>
      <c r="DP126" s="617"/>
      <c r="DQ126" s="617"/>
      <c r="DR126" s="617"/>
      <c r="DS126" s="617"/>
      <c r="DT126" s="617"/>
      <c r="DU126" s="617"/>
      <c r="DV126" s="617"/>
    </row>
    <row r="127" spans="1:126" ht="15.75" hidden="1" x14ac:dyDescent="0.2">
      <c r="A127" s="469"/>
      <c r="B127" s="519">
        <v>41807</v>
      </c>
      <c r="C127" s="520">
        <v>0</v>
      </c>
      <c r="D127" s="521" t="s">
        <v>103</v>
      </c>
      <c r="E127" s="521"/>
      <c r="F127" s="521"/>
      <c r="G127" s="505">
        <f t="shared" ref="G127:H131" si="96">AC18</f>
        <v>0</v>
      </c>
      <c r="H127" s="505">
        <f t="shared" si="96"/>
        <v>0</v>
      </c>
      <c r="I127" s="522" t="s">
        <v>111</v>
      </c>
      <c r="J127" s="507"/>
      <c r="K127" s="507"/>
      <c r="L127" s="494"/>
      <c r="M127" s="523">
        <f>AY127</f>
        <v>1</v>
      </c>
      <c r="N127" s="577" t="str">
        <f>INDEX(BC127:BC130,MATCH(BA127,$BB127:$BB130,0))</f>
        <v>Allemagne</v>
      </c>
      <c r="O127" s="525">
        <f>INDEX(BD127:BD130,MATCH(BA127,$BB127:$BB130,0))</f>
        <v>3</v>
      </c>
      <c r="P127" s="526"/>
      <c r="Q127" s="526"/>
      <c r="R127" s="526">
        <f>INDEX(BE127:BE130,MATCH(BA127,$BB127:$BB130,0))</f>
        <v>0</v>
      </c>
      <c r="S127" s="525">
        <f>INDEX(BF127:BF130,MATCH(BA127,$BB127:$BB130,0))</f>
        <v>0</v>
      </c>
      <c r="T127" s="527">
        <f>INDEX(BG127:BG130,MATCH(BA127,$BB127:$BB130,0))</f>
        <v>0</v>
      </c>
      <c r="U127" s="528"/>
      <c r="V127" s="528"/>
      <c r="W127" s="494"/>
      <c r="X127" s="494"/>
      <c r="Y127" s="494"/>
      <c r="Z127" s="494"/>
      <c r="AA127" s="494"/>
      <c r="AB127" s="494"/>
      <c r="AC127" s="494"/>
      <c r="AD127" s="628"/>
      <c r="AE127" s="494"/>
      <c r="AF127" s="494"/>
      <c r="AG127" s="494"/>
      <c r="AH127" s="494"/>
      <c r="AI127" s="494"/>
      <c r="AJ127" s="494"/>
      <c r="AK127" s="620"/>
      <c r="AL127" s="620"/>
      <c r="AM127" s="620"/>
      <c r="AN127" s="620"/>
      <c r="AO127" s="620"/>
      <c r="AP127" s="620"/>
      <c r="AQ127" s="620"/>
      <c r="AR127" s="620"/>
      <c r="AS127" s="620"/>
      <c r="AT127" s="621"/>
      <c r="AU127" s="621"/>
      <c r="AV127" s="622"/>
      <c r="AW127" s="622"/>
      <c r="AX127" s="622"/>
      <c r="AY127" s="533">
        <v>1</v>
      </c>
      <c r="AZ127" s="534">
        <f>ROUND(BA127,0)</f>
        <v>2</v>
      </c>
      <c r="BA127" s="629">
        <f>MIN(BB127:BB130)</f>
        <v>2.4500000000000002</v>
      </c>
      <c r="BB127" s="630">
        <f>SUM(BT127:BW127)+2.45</f>
        <v>2.4500000000000002</v>
      </c>
      <c r="BC127" s="631" t="str">
        <f>D126</f>
        <v>Allemagne</v>
      </c>
      <c r="BD127" s="632">
        <f>SUM(BH127:BK127)</f>
        <v>3</v>
      </c>
      <c r="BE127" s="633">
        <f>G126+G128+H130</f>
        <v>0</v>
      </c>
      <c r="BF127" s="632">
        <f>H126+H128+G130</f>
        <v>0</v>
      </c>
      <c r="BG127" s="634">
        <f>BE127-BF127</f>
        <v>0</v>
      </c>
      <c r="BH127" s="632" t="s">
        <v>15</v>
      </c>
      <c r="BI127" s="632">
        <f>IF(ISBLANK(G126),0,IF(G126&gt;H126,3,IF(G126=H126,1,0)))</f>
        <v>1</v>
      </c>
      <c r="BJ127" s="632">
        <f>IF(ISBLANK(G128),0,IF(G128&gt;H128,3,IF(G128=H128,1,0)))</f>
        <v>1</v>
      </c>
      <c r="BK127" s="632">
        <f>IF(ISBLANK(H130),0,IF(H130&gt;G130,3,IF(H130=G130,1,0)))</f>
        <v>1</v>
      </c>
      <c r="BL127" s="633" t="s">
        <v>15</v>
      </c>
      <c r="BM127" s="632" t="b">
        <f>(10*(BG127-BG128)+BE127-BE128&gt;0)</f>
        <v>0</v>
      </c>
      <c r="BN127" s="632" t="b">
        <f>10*(BG127-BG129)+BE127-BE129&gt;0</f>
        <v>0</v>
      </c>
      <c r="BO127" s="634" t="b">
        <f>10*(BG127-BG130)+BE127-BE130&gt;0</f>
        <v>0</v>
      </c>
      <c r="BP127" s="633">
        <f>10000*(BI127+BJ127)+(G128-H128+G126-H126)*100+(G128+G126)</f>
        <v>20000</v>
      </c>
      <c r="BQ127" s="632">
        <f>10000*(BI127+BK127)+(G126-H126+H130-G130)*100+(G126+H130)</f>
        <v>20000</v>
      </c>
      <c r="BR127" s="632">
        <f>10000*(BJ127+BK127)+(H130-G130+G128-H128)*100+(H130+G128)</f>
        <v>20000</v>
      </c>
      <c r="BS127" s="634" t="s">
        <v>15</v>
      </c>
      <c r="BT127" s="633" t="s">
        <v>15</v>
      </c>
      <c r="BU127" s="635">
        <f>IF($BD127&gt;$BD128,-0.5,IF($BD128&gt;$BD127,0.5,IF(BM127,-0.5,IF(BL128,0.5,CK127))))</f>
        <v>0</v>
      </c>
      <c r="BV127" s="635">
        <f>IF($BD127&gt;$BD129,-0.5,IF($BD129&gt;$BD127,0.5,IF(BN127,-0.5,IF(BL129,0.5,CL127))))</f>
        <v>0</v>
      </c>
      <c r="BW127" s="636">
        <f>IF($BD127&gt;$BD130,-0.5,IF($BD130&gt;$BD127,0.5,IF(BO127,-0.5,IF(BL130,0.5,CM127))))</f>
        <v>0</v>
      </c>
      <c r="BX127" s="637" t="b">
        <f>AND(AND(BD127=BD128,BD128=BD129,BD129=BD130),AND(BE127=BE128,BE128=BE129,BE129=BE130),AND(BF127=BF128,BF128=BF129,BF129=BF130))</f>
        <v>1</v>
      </c>
      <c r="BY127" s="637" t="b">
        <f>AND(NOT(BX127),BD127=BD128,BD127=BD129,BE127=BE128,BE127=BE129,BF127=BF128,BF127=BF129)</f>
        <v>0</v>
      </c>
      <c r="BZ127" s="637" t="b">
        <f>AND(NOT(BX127),BD127=BD128,BD127=BD130,BE127=BE128,BE127=BE130,BF127=BF128,BF127=BF130)</f>
        <v>0</v>
      </c>
      <c r="CA127" s="637" t="b">
        <f>AND(NOT(BX127),BD127=BD129,BD127=BD130,BE127=BE129,BE127=BE130,BF127=BF129,BF127=BF130)</f>
        <v>0</v>
      </c>
      <c r="CB127" s="637" t="b">
        <f>AND(NOT(BX127),BD128=BD129,BD128=BD130,BE128=BE129,BE128=BE130,BF128=BF129,BF128=BF130)</f>
        <v>0</v>
      </c>
      <c r="CC127" s="637" t="b">
        <f>AND(NOT(BX127),NOT(BY127),NOT(BZ127),BD127=BD128,BE127=BE128,BF127=BF128)</f>
        <v>0</v>
      </c>
      <c r="CD127" s="637" t="b">
        <f>AND(NOT(BX127),NOT(BY127),NOT(CA127),BD127=BD129,BE127=BE129,BF127=BF129)</f>
        <v>0</v>
      </c>
      <c r="CE127" s="637" t="b">
        <f>AND(NOT(BX127),NOT(BZ127),NOT(CA127),BD127=BD130,BE127=BE130,BF127=BF130)</f>
        <v>0</v>
      </c>
      <c r="CF127" s="637" t="b">
        <f>AND(NOT(BX127),NOT(BY127),NOT(CB127),BD128=BD129,BE128=BE129)</f>
        <v>0</v>
      </c>
      <c r="CG127" s="637" t="b">
        <f>AND(NOT(BX127),NOT(BZ127),NOT(CB127),BD128=BD130,BE128=BE130,BF128=BF130)</f>
        <v>0</v>
      </c>
      <c r="CH127" s="637" t="b">
        <f>AND(NOT(BX127),NOT(CA127),NOT(CB127),BD129=BD130,BE129=BE130,BF129=BF130)</f>
        <v>0</v>
      </c>
      <c r="CI127" s="637" t="b">
        <f t="array" ref="CI127">AND(NOT(BX127:CH127))</f>
        <v>0</v>
      </c>
      <c r="CJ127" s="633" t="s">
        <v>15</v>
      </c>
      <c r="CK127" s="632">
        <f>IF($CC127,IF(H126-G126&lt;0,-0.5,IF(G126-H126&lt;0,0.5,0)),IF($BY127,IF($BP127&gt;$BP128,-0.5,IF($BP127&lt;$BP128,0.5,0)),IF($BZ127,IF($BQ127&gt;$BQ128,-0.5, IF($BQ127&lt;$BQ128,0.5,0)),0)))</f>
        <v>0</v>
      </c>
      <c r="CL127" s="632">
        <f>IF($CD127,IF(H128-G128&lt;0,-0.5,IF(G128-H128&lt;0,0.5,0)),IF($BY127,IF($BP127&gt;$BP129,-0.5,IF($BP127&lt;$BP129,0.5,0)),IF($CA127,IF($BR127&gt;$BR129,-0.5,IF($BR127&lt;$BR129,0.5,0)),0)))</f>
        <v>0</v>
      </c>
      <c r="CM127" s="634">
        <f>IF($CE127,IF(G130-H130&lt;0,-0.5,IF(H130-G130&lt;0,0.5,0)),IF($BZ127,IF($BQ127&gt;$BQ130,-0.5,IF($BQ127&lt;$BQ130,0.5,0)),IF($CA127,IF($BR127&gt;$BR130,-0.5, IF($BR127&lt;$BR130,0.5,0)),0)))</f>
        <v>0</v>
      </c>
      <c r="CN127" s="617"/>
      <c r="CO127" s="469"/>
      <c r="CP127" s="63" t="str">
        <f>IF('Votre sélection'!K11="","",'Votre sélection'!K11)</f>
        <v/>
      </c>
      <c r="CS127" s="469"/>
      <c r="CT127" s="469"/>
      <c r="CU127" s="469"/>
      <c r="CV127" s="469"/>
      <c r="CW127" s="469"/>
      <c r="CX127" s="469"/>
      <c r="CY127" s="469"/>
      <c r="CZ127" s="469"/>
      <c r="DA127" s="469"/>
      <c r="DB127" s="469"/>
      <c r="DC127" s="469"/>
      <c r="DD127" s="469"/>
      <c r="DE127" s="469"/>
      <c r="DF127" s="469"/>
      <c r="DG127" s="469"/>
      <c r="DH127" s="469"/>
      <c r="DI127" s="469"/>
      <c r="DJ127" s="469"/>
      <c r="DK127" s="469"/>
      <c r="DL127" s="469"/>
      <c r="DM127" s="617"/>
      <c r="DN127" s="617"/>
      <c r="DO127" s="617"/>
      <c r="DP127" s="617"/>
      <c r="DQ127" s="617"/>
      <c r="DR127" s="617"/>
      <c r="DS127" s="617"/>
      <c r="DT127" s="617"/>
      <c r="DU127" s="617"/>
      <c r="DV127" s="617"/>
    </row>
    <row r="128" spans="1:126" ht="18" hidden="1" x14ac:dyDescent="0.2">
      <c r="A128" s="469"/>
      <c r="B128" s="519">
        <v>41811</v>
      </c>
      <c r="C128" s="520">
        <v>0.875</v>
      </c>
      <c r="D128" s="521" t="str">
        <f>D126</f>
        <v>Allemagne</v>
      </c>
      <c r="E128" s="521"/>
      <c r="F128" s="521"/>
      <c r="G128" s="505">
        <f t="shared" si="96"/>
        <v>0</v>
      </c>
      <c r="H128" s="505">
        <f t="shared" si="96"/>
        <v>0</v>
      </c>
      <c r="I128" s="522" t="str">
        <f>D127</f>
        <v>Ghana</v>
      </c>
      <c r="J128" s="507"/>
      <c r="K128" s="507"/>
      <c r="L128" s="494"/>
      <c r="M128" s="544">
        <f>AY128</f>
        <v>1</v>
      </c>
      <c r="N128" s="579" t="str">
        <f>INDEX(BC127:BC130,MATCH(BA128,$BB127:$BB130,0))</f>
        <v>Portugal</v>
      </c>
      <c r="O128" s="546">
        <f>INDEX(BD127:BD130,MATCH(BA128,$BB127:$BB130,0))</f>
        <v>3</v>
      </c>
      <c r="P128" s="547"/>
      <c r="Q128" s="547"/>
      <c r="R128" s="547">
        <f>INDEX(BE127:BE130,MATCH(BA128,$BB127:$BB130,0))</f>
        <v>0</v>
      </c>
      <c r="S128" s="546">
        <f>INDEX(BF127:BF130,MATCH(BA128,$BB127:$BB130,0))</f>
        <v>0</v>
      </c>
      <c r="T128" s="548">
        <f>INDEX(BG127:BG130,MATCH(BA128,$BB127:$BB130,0))</f>
        <v>0</v>
      </c>
      <c r="U128" s="528"/>
      <c r="V128" s="528"/>
      <c r="W128" s="494"/>
      <c r="X128" s="494"/>
      <c r="Y128" s="494"/>
      <c r="Z128" s="494"/>
      <c r="AA128" s="494"/>
      <c r="AB128" s="494"/>
      <c r="AC128" s="494"/>
      <c r="AD128" s="494"/>
      <c r="AE128" s="494"/>
      <c r="AF128" s="494"/>
      <c r="AG128" s="494"/>
      <c r="AH128" s="494"/>
      <c r="AI128" s="494"/>
      <c r="AJ128" s="494"/>
      <c r="AK128" s="494"/>
      <c r="AL128" s="494"/>
      <c r="AM128" s="494"/>
      <c r="AN128" s="494"/>
      <c r="AO128" s="494"/>
      <c r="AP128" s="638"/>
      <c r="AQ128" s="638"/>
      <c r="AR128" s="638"/>
      <c r="AS128" s="638"/>
      <c r="AT128" s="639"/>
      <c r="AU128" s="639"/>
      <c r="AV128" s="640"/>
      <c r="AW128" s="640"/>
      <c r="AX128" s="640"/>
      <c r="AY128" s="533">
        <f>IF(ROUND(BA128,0)=ROUND(BA127,0),AY127,2)</f>
        <v>1</v>
      </c>
      <c r="AZ128" s="534">
        <f>ROUND(BA128,0)</f>
        <v>2</v>
      </c>
      <c r="BA128" s="629">
        <f>MAX(MIN(BB127:BB129),MIN(BB127,BB128,BB130),MIN(BB127,BB129,BB130),MIN(BB128:BB130))</f>
        <v>2.46</v>
      </c>
      <c r="BB128" s="641">
        <f>SUM(BT128:BW128)+2.46</f>
        <v>2.46</v>
      </c>
      <c r="BC128" s="631" t="str">
        <f>I126</f>
        <v>Portugal</v>
      </c>
      <c r="BD128" s="632">
        <f>SUM(BH128:BK128)</f>
        <v>3</v>
      </c>
      <c r="BE128" s="633">
        <f>H126+H129+G131</f>
        <v>0</v>
      </c>
      <c r="BF128" s="632">
        <f>G126+G129+H131</f>
        <v>0</v>
      </c>
      <c r="BG128" s="634">
        <f>BE128-BF128</f>
        <v>0</v>
      </c>
      <c r="BH128" s="632">
        <f>IF(ISBLANK(H126),0,IF(BI127=3,0,IF(BI127=1,1,3)))</f>
        <v>1</v>
      </c>
      <c r="BI128" s="632" t="s">
        <v>15</v>
      </c>
      <c r="BJ128" s="632">
        <f>IF(ISBLANK(G131),0,IF(BI129=3,0,IF(BI129=1,1,3)))</f>
        <v>1</v>
      </c>
      <c r="BK128" s="632">
        <f>IF(ISBLANK(H129),0,IF(H129&gt;G129,3,IF(H129=G129,1,0)))</f>
        <v>1</v>
      </c>
      <c r="BL128" s="633" t="b">
        <f>(10*(BG127-BG128)+BE127-BE128&lt;0)</f>
        <v>0</v>
      </c>
      <c r="BM128" s="632" t="s">
        <v>15</v>
      </c>
      <c r="BN128" s="632" t="b">
        <f>10*(BG128-BG129)+BE128-BE129&gt;0</f>
        <v>0</v>
      </c>
      <c r="BO128" s="634" t="b">
        <f>10*(BG128-BG130)+BE128-BE130&gt;0</f>
        <v>0</v>
      </c>
      <c r="BP128" s="633">
        <f>10000*(BH128+BJ128)+(H126-G126+G131-H131)*100+(H126+G131)</f>
        <v>20000</v>
      </c>
      <c r="BQ128" s="632">
        <f>10000*(BH128+BK128)+(H126-G126+H129-G129)*100+(H126+H129)</f>
        <v>20000</v>
      </c>
      <c r="BR128" s="632" t="s">
        <v>15</v>
      </c>
      <c r="BS128" s="634">
        <f>10000*(BJ128+BK128)+(H129-G129+G131-H131)*100+(H129+G131)</f>
        <v>20000</v>
      </c>
      <c r="BT128" s="642">
        <f>-BU127</f>
        <v>0</v>
      </c>
      <c r="BU128" s="632" t="s">
        <v>15</v>
      </c>
      <c r="BV128" s="635">
        <f>IF($BD128&gt;$BD129,-0.5,IF($BD129&gt;$BD128,0.5,IF(BN128,-0.5,IF(BM129,0.5,CL128))))</f>
        <v>0</v>
      </c>
      <c r="BW128" s="636">
        <f>IF($BD128&gt;$BD130,-0.5,IF($BD130&gt;$BD128,0.5,IF(BO128,-0.5,IF(BM130,0.5,CM128))))</f>
        <v>0</v>
      </c>
      <c r="BX128" s="643"/>
      <c r="BY128" s="643"/>
      <c r="BZ128" s="643"/>
      <c r="CA128" s="643"/>
      <c r="CB128" s="643"/>
      <c r="CC128" s="643"/>
      <c r="CD128" s="643"/>
      <c r="CE128" s="643"/>
      <c r="CF128" s="643"/>
      <c r="CG128" s="643"/>
      <c r="CH128" s="643"/>
      <c r="CI128" s="643"/>
      <c r="CJ128" s="633"/>
      <c r="CK128" s="632" t="s">
        <v>15</v>
      </c>
      <c r="CL128" s="632">
        <f>IF($CF127,IF(H131-G131&lt;0,-0.5,IF(G131-H131&lt;0,0.5,0)),IF($BY127,IF($BP128&gt;$BP129,-0.5,IF($BP128&lt;$BP129,0.5,0)),IF($CB127,IF($BS128&gt;$BS129,-0.5,IF($BS128&lt;$BS129,0.5,0)),0)))</f>
        <v>0</v>
      </c>
      <c r="CM128" s="634">
        <f>IF($CG127,IF(G129-H129&lt;0,-0.5,IF(H129-G129&lt;0,0.5,0)),IF($BZ127,IF($BQ128&gt;$BQ130,-0.5,IF($BQ128&lt;$BQ130,0.5,0)),IF($CB127,IF($BS128&gt;$BS130,-0.5,IF($BS128&lt;$BS130,0.5,0)),0)))</f>
        <v>0</v>
      </c>
      <c r="CN128" s="617"/>
      <c r="CO128" s="469"/>
      <c r="CP128" s="63" t="str">
        <f>IF('Votre sélection'!K12="","",'Votre sélection'!K12)</f>
        <v/>
      </c>
      <c r="CS128" s="469"/>
      <c r="CT128" s="469"/>
      <c r="CU128" s="469"/>
      <c r="CV128" s="469"/>
      <c r="CW128" s="469"/>
      <c r="CX128" s="469"/>
      <c r="CY128" s="469"/>
      <c r="CZ128" s="469"/>
      <c r="DA128" s="469"/>
      <c r="DB128" s="469"/>
      <c r="DC128" s="469"/>
      <c r="DD128" s="469"/>
      <c r="DE128" s="469"/>
      <c r="DF128" s="469"/>
      <c r="DG128" s="469"/>
      <c r="DH128" s="469"/>
      <c r="DI128" s="469"/>
      <c r="DJ128" s="469"/>
      <c r="DK128" s="469"/>
      <c r="DL128" s="469"/>
      <c r="DM128" s="617"/>
      <c r="DN128" s="617"/>
      <c r="DO128" s="617"/>
      <c r="DP128" s="617"/>
      <c r="DQ128" s="617"/>
      <c r="DR128" s="617"/>
      <c r="DS128" s="617"/>
      <c r="DT128" s="617"/>
      <c r="DU128" s="617"/>
      <c r="DV128" s="617"/>
    </row>
    <row r="129" spans="1:126" ht="18" hidden="1" x14ac:dyDescent="0.2">
      <c r="A129" s="469"/>
      <c r="B129" s="519">
        <v>41812</v>
      </c>
      <c r="C129" s="520">
        <v>0.875</v>
      </c>
      <c r="D129" s="521" t="str">
        <f>I127</f>
        <v>Etats-Unis</v>
      </c>
      <c r="E129" s="521"/>
      <c r="F129" s="521"/>
      <c r="G129" s="505">
        <f t="shared" si="96"/>
        <v>0</v>
      </c>
      <c r="H129" s="505">
        <f t="shared" si="96"/>
        <v>0</v>
      </c>
      <c r="I129" s="522" t="str">
        <f>I126</f>
        <v>Portugal</v>
      </c>
      <c r="J129" s="507"/>
      <c r="K129" s="507"/>
      <c r="L129" s="494"/>
      <c r="M129" s="544">
        <f>AY129</f>
        <v>1</v>
      </c>
      <c r="N129" s="521" t="str">
        <f>INDEX(BC127:BC130,MATCH(BA129,$BB127:$BB130,0))</f>
        <v>Ghana</v>
      </c>
      <c r="O129" s="551">
        <f>INDEX(BD127:BD130,MATCH(BA129,$BB127:$BB130,0))</f>
        <v>3</v>
      </c>
      <c r="P129" s="552"/>
      <c r="Q129" s="552"/>
      <c r="R129" s="552">
        <f>INDEX(BE127:BE130,MATCH(BA129,$BB127:$BB130,0))</f>
        <v>0</v>
      </c>
      <c r="S129" s="551">
        <f>INDEX(BF127:BF130,MATCH(BA129,$BB127:$BB130,0))</f>
        <v>0</v>
      </c>
      <c r="T129" s="553">
        <f>INDEX(BG127:BG130,MATCH(BA129,$BB127:$BB130,0))</f>
        <v>0</v>
      </c>
      <c r="U129" s="554"/>
      <c r="V129" s="554"/>
      <c r="W129" s="494"/>
      <c r="X129" s="494"/>
      <c r="Y129" s="494"/>
      <c r="Z129" s="494"/>
      <c r="AA129" s="494"/>
      <c r="AB129" s="494"/>
      <c r="AC129" s="494"/>
      <c r="AD129" s="644"/>
      <c r="AE129" s="644"/>
      <c r="AF129" s="644"/>
      <c r="AG129" s="644"/>
      <c r="AH129" s="644"/>
      <c r="AI129" s="644"/>
      <c r="AJ129" s="644"/>
      <c r="AK129" s="644"/>
      <c r="AL129" s="644"/>
      <c r="AM129" s="644"/>
      <c r="AN129" s="644"/>
      <c r="AO129" s="644"/>
      <c r="AP129" s="644"/>
      <c r="AQ129" s="644"/>
      <c r="AR129" s="644"/>
      <c r="AS129" s="644"/>
      <c r="AT129" s="645"/>
      <c r="AU129" s="645"/>
      <c r="AV129" s="640"/>
      <c r="AW129" s="640"/>
      <c r="AX129" s="640"/>
      <c r="AY129" s="533">
        <f>IF(ROUND(BA129,0)=ROUND(BA128,0),AY128,3)</f>
        <v>1</v>
      </c>
      <c r="AZ129" s="534">
        <f>ROUND(BA129,0)</f>
        <v>2</v>
      </c>
      <c r="BA129" s="629">
        <f>MIN(MAX(BB127:BB129),MAX(BB127,BB128,BB130),MAX(BB127,BB129,BB130),MAX(BB128:BB130))</f>
        <v>2.4700000000000002</v>
      </c>
      <c r="BB129" s="641">
        <f>SUM(BT129:BW129)+2.47</f>
        <v>2.4700000000000002</v>
      </c>
      <c r="BC129" s="631" t="str">
        <f>D127</f>
        <v>Ghana</v>
      </c>
      <c r="BD129" s="632">
        <f>SUM(BH129:BK129)</f>
        <v>3</v>
      </c>
      <c r="BE129" s="633">
        <f>G127+H128+H131</f>
        <v>0</v>
      </c>
      <c r="BF129" s="632">
        <f>H127+G128+G131</f>
        <v>0</v>
      </c>
      <c r="BG129" s="634">
        <f>BE129-BF129</f>
        <v>0</v>
      </c>
      <c r="BH129" s="632">
        <f>IF(ISBLANK(H128),0,IF(BJ127=3,0,IF(BJ127=1,1,3)))</f>
        <v>1</v>
      </c>
      <c r="BI129" s="632">
        <f>IF(ISBLANK(H131),0,IF(H131&gt;G131,3,IF(H131=G131,1,0)))</f>
        <v>1</v>
      </c>
      <c r="BJ129" s="632" t="s">
        <v>15</v>
      </c>
      <c r="BK129" s="632">
        <f>IF(ISBLANK(G127),0,IF(G127&gt;H127,3,IF(G127=H127,1,0)))</f>
        <v>1</v>
      </c>
      <c r="BL129" s="633" t="b">
        <f>10*(BG127-BG129)+BE127-BE129&lt;0</f>
        <v>0</v>
      </c>
      <c r="BM129" s="632" t="b">
        <f>10*(BG128-BG129)+BE128-BE129&lt;0</f>
        <v>0</v>
      </c>
      <c r="BN129" s="632" t="s">
        <v>15</v>
      </c>
      <c r="BO129" s="634" t="b">
        <f>10*(BG129-BG130)+BE129-BE130&gt;0</f>
        <v>0</v>
      </c>
      <c r="BP129" s="633">
        <f>10000*(BH129+BI129)+(H128-G128+H131-G131)*100+(H128+H131)</f>
        <v>20000</v>
      </c>
      <c r="BQ129" s="632" t="s">
        <v>15</v>
      </c>
      <c r="BR129" s="632">
        <f>10000*(BH129+BK129)+(G127-H127+H128-G128)*100+(G127+H128)</f>
        <v>20000</v>
      </c>
      <c r="BS129" s="634">
        <f>10000*(BI129+BK129)+(G127-H127+H131-G131)*100+(G127+H131)</f>
        <v>20000</v>
      </c>
      <c r="BT129" s="642">
        <f>-BV127</f>
        <v>0</v>
      </c>
      <c r="BU129" s="635">
        <f>-BV128</f>
        <v>0</v>
      </c>
      <c r="BV129" s="635" t="s">
        <v>15</v>
      </c>
      <c r="BW129" s="636">
        <f>IF($BD129&gt;$BD130,-0.5,IF($BD130&gt;$BD129,0.5,IF(BO129,-0.5,IF(BN130,0.5,CM129))))</f>
        <v>0</v>
      </c>
      <c r="BX129" s="643"/>
      <c r="BY129" s="643"/>
      <c r="BZ129" s="643"/>
      <c r="CA129" s="643"/>
      <c r="CB129" s="643"/>
      <c r="CC129" s="643"/>
      <c r="CD129" s="643"/>
      <c r="CE129" s="643"/>
      <c r="CF129" s="643"/>
      <c r="CG129" s="643"/>
      <c r="CH129" s="643"/>
      <c r="CI129" s="643"/>
      <c r="CJ129" s="633"/>
      <c r="CK129" s="632"/>
      <c r="CL129" s="632" t="s">
        <v>15</v>
      </c>
      <c r="CM129" s="634">
        <f>IF($CH127,IF(H127-G127&lt;0,-0.5,IF(G127-H127&lt;0,0.5,0)),IF($CA127,IF($BR129&gt;$BR130,-0.5,IF($BR129&lt;$BR130,0.5,0)),IF($CB127,IF($BS129&gt;$BS130,-0.5,IF($BS129&lt;$BS130,0.5,0)),0)))</f>
        <v>0</v>
      </c>
      <c r="CN129" s="617"/>
      <c r="CO129" s="469"/>
      <c r="CP129" s="63" t="str">
        <f>IF('Votre sélection'!K13="","",'Votre sélection'!K13)</f>
        <v/>
      </c>
      <c r="CS129" s="469"/>
      <c r="CT129" s="469"/>
      <c r="CU129" s="469"/>
      <c r="CV129" s="469"/>
      <c r="CW129" s="469"/>
      <c r="CX129" s="469"/>
      <c r="CY129" s="469"/>
      <c r="CZ129" s="469"/>
      <c r="DA129" s="469"/>
      <c r="DB129" s="469"/>
      <c r="DC129" s="469"/>
      <c r="DD129" s="469"/>
      <c r="DE129" s="469"/>
      <c r="DF129" s="469"/>
      <c r="DG129" s="469"/>
      <c r="DH129" s="469"/>
      <c r="DI129" s="469"/>
      <c r="DJ129" s="469"/>
      <c r="DK129" s="469"/>
      <c r="DL129" s="469"/>
      <c r="DM129" s="617"/>
      <c r="DN129" s="617"/>
      <c r="DO129" s="617"/>
      <c r="DP129" s="617"/>
      <c r="DQ129" s="617"/>
      <c r="DR129" s="617"/>
      <c r="DS129" s="617"/>
      <c r="DT129" s="617"/>
      <c r="DU129" s="617"/>
      <c r="DV129" s="617"/>
    </row>
    <row r="130" spans="1:126" ht="12.75" hidden="1" x14ac:dyDescent="0.2">
      <c r="A130" s="469"/>
      <c r="B130" s="519">
        <v>41816</v>
      </c>
      <c r="C130" s="520">
        <v>0.75</v>
      </c>
      <c r="D130" s="521" t="str">
        <f>I127</f>
        <v>Etats-Unis</v>
      </c>
      <c r="E130" s="521"/>
      <c r="F130" s="521"/>
      <c r="G130" s="505">
        <f t="shared" si="96"/>
        <v>0</v>
      </c>
      <c r="H130" s="505">
        <f t="shared" si="96"/>
        <v>0</v>
      </c>
      <c r="I130" s="522" t="str">
        <f>D126</f>
        <v>Allemagne</v>
      </c>
      <c r="J130" s="507"/>
      <c r="K130" s="507"/>
      <c r="L130" s="494"/>
      <c r="M130" s="555">
        <f>AY130</f>
        <v>1</v>
      </c>
      <c r="N130" s="556" t="str">
        <f>INDEX(BC127:BC130,MATCH(BA130,$BB127:$BB130,0))</f>
        <v>Etats-Unis</v>
      </c>
      <c r="O130" s="557">
        <f>INDEX(BD127:BD130,MATCH(BA130,$BB127:$BB130,0))</f>
        <v>3</v>
      </c>
      <c r="P130" s="558"/>
      <c r="Q130" s="558"/>
      <c r="R130" s="558">
        <f>INDEX(BE127:BE130,MATCH(BA130,$BB127:$BB130,0))</f>
        <v>0</v>
      </c>
      <c r="S130" s="557">
        <f>INDEX(BF127:BF130,MATCH(BA130,$BB127:$BB130,0))</f>
        <v>0</v>
      </c>
      <c r="T130" s="559">
        <f>INDEX(BG127:BG130,MATCH(BA130,$BB127:$BB130,0))</f>
        <v>0</v>
      </c>
      <c r="U130" s="554"/>
      <c r="V130" s="554"/>
      <c r="W130" s="494"/>
      <c r="X130" s="494"/>
      <c r="Y130" s="494"/>
      <c r="Z130" s="494"/>
      <c r="AA130" s="494"/>
      <c r="AB130" s="494"/>
      <c r="AC130" s="494"/>
      <c r="AD130" s="644"/>
      <c r="AE130" s="644"/>
      <c r="AF130" s="644"/>
      <c r="AG130" s="644"/>
      <c r="AH130" s="644"/>
      <c r="AI130" s="644"/>
      <c r="AJ130" s="644"/>
      <c r="AK130" s="644"/>
      <c r="AL130" s="644"/>
      <c r="AM130" s="644"/>
      <c r="AN130" s="644"/>
      <c r="AO130" s="644"/>
      <c r="AP130" s="644"/>
      <c r="AQ130" s="644"/>
      <c r="AR130" s="644"/>
      <c r="AS130" s="644"/>
      <c r="AT130" s="645"/>
      <c r="AU130" s="645"/>
      <c r="AV130" s="646"/>
      <c r="AW130" s="469"/>
      <c r="AX130" s="469"/>
      <c r="AY130" s="533">
        <f>IF(ROUND(BA130,0)=ROUND(BA129,0),AY129,4)</f>
        <v>1</v>
      </c>
      <c r="AZ130" s="647">
        <f>ROUND(BA130,0)</f>
        <v>2</v>
      </c>
      <c r="BA130" s="629">
        <f>MAX(BB127:BB130)</f>
        <v>2.48</v>
      </c>
      <c r="BB130" s="648">
        <f>SUM(BT130:BW130)+2.48</f>
        <v>2.48</v>
      </c>
      <c r="BC130" s="649" t="str">
        <f>I127</f>
        <v>Etats-Unis</v>
      </c>
      <c r="BD130" s="637">
        <f>SUM(BH130:BK130)</f>
        <v>3</v>
      </c>
      <c r="BE130" s="650">
        <f>H127+G129+G130</f>
        <v>0</v>
      </c>
      <c r="BF130" s="637">
        <f>G127+H129+H130</f>
        <v>0</v>
      </c>
      <c r="BG130" s="651">
        <f>BE130-BF130</f>
        <v>0</v>
      </c>
      <c r="BH130" s="637">
        <f>IF(ISBLANK(G130),0,IF(BK127=3,0,IF(BK127=1,1,3)))</f>
        <v>1</v>
      </c>
      <c r="BI130" s="637">
        <f>IF(ISBLANK(G129),0,IF(BK128=3,0,IF(BK128=1,1,3)))</f>
        <v>1</v>
      </c>
      <c r="BJ130" s="637">
        <f>IF(ISBLANK(H127),0,IF(BK129=3,0,IF(BK129=1,1,3)))</f>
        <v>1</v>
      </c>
      <c r="BK130" s="637" t="s">
        <v>15</v>
      </c>
      <c r="BL130" s="650" t="b">
        <f>10*(BG127-BG130)+BE127-BE130&lt;0</f>
        <v>0</v>
      </c>
      <c r="BM130" s="637" t="b">
        <f>10*(BG128-BG130)+BE128-BE130&lt;0</f>
        <v>0</v>
      </c>
      <c r="BN130" s="637" t="b">
        <f>10*(BG129-BG130)+BE129-BE130&lt;0</f>
        <v>0</v>
      </c>
      <c r="BO130" s="651" t="s">
        <v>15</v>
      </c>
      <c r="BP130" s="650" t="s">
        <v>15</v>
      </c>
      <c r="BQ130" s="637">
        <f>10000*(BH130+BI130)+(G129-H129+G130-H130)*100+(G129+G130)</f>
        <v>20000</v>
      </c>
      <c r="BR130" s="637">
        <f>10000*(BH130+BJ130)+(G130-H130+H127-G127)*100+(G130+H127)</f>
        <v>20000</v>
      </c>
      <c r="BS130" s="651">
        <f>10000*(BI130+BJ130)+(G129-H129+H127-G127)*100+(G129+H127)</f>
        <v>20000</v>
      </c>
      <c r="BT130" s="652">
        <f>-BW127</f>
        <v>0</v>
      </c>
      <c r="BU130" s="653">
        <f>-BW128</f>
        <v>0</v>
      </c>
      <c r="BV130" s="653">
        <f>-BW129</f>
        <v>0</v>
      </c>
      <c r="BW130" s="651" t="s">
        <v>15</v>
      </c>
      <c r="BX130" s="643"/>
      <c r="BY130" s="643"/>
      <c r="BZ130" s="643"/>
      <c r="CA130" s="643"/>
      <c r="CB130" s="643"/>
      <c r="CC130" s="643"/>
      <c r="CD130" s="643"/>
      <c r="CE130" s="643"/>
      <c r="CF130" s="643"/>
      <c r="CG130" s="643"/>
      <c r="CH130" s="643"/>
      <c r="CI130" s="643"/>
      <c r="CJ130" s="650"/>
      <c r="CK130" s="637"/>
      <c r="CL130" s="637"/>
      <c r="CM130" s="651" t="s">
        <v>15</v>
      </c>
      <c r="CN130" s="617"/>
      <c r="CO130" s="469"/>
      <c r="CP130" s="63" t="str">
        <f>IF('Votre sélection'!K14="","",'Votre sélection'!K14)</f>
        <v/>
      </c>
      <c r="CS130" s="469"/>
      <c r="CT130" s="469"/>
      <c r="CU130" s="469"/>
      <c r="CV130" s="469"/>
      <c r="CW130" s="469"/>
      <c r="CX130" s="469"/>
      <c r="CY130" s="469"/>
      <c r="CZ130" s="469"/>
      <c r="DA130" s="469"/>
      <c r="DB130" s="469"/>
      <c r="DC130" s="469"/>
      <c r="DD130" s="469"/>
      <c r="DE130" s="469"/>
      <c r="DF130" s="469"/>
      <c r="DG130" s="469"/>
      <c r="DH130" s="469"/>
      <c r="DI130" s="469"/>
      <c r="DJ130" s="469"/>
      <c r="DK130" s="469"/>
      <c r="DL130" s="469"/>
      <c r="DM130" s="617"/>
      <c r="DN130" s="617"/>
      <c r="DO130" s="617"/>
      <c r="DP130" s="617"/>
      <c r="DQ130" s="617"/>
      <c r="DR130" s="617"/>
      <c r="DS130" s="617"/>
      <c r="DT130" s="617"/>
      <c r="DU130" s="617"/>
      <c r="DV130" s="617"/>
    </row>
    <row r="131" spans="1:126" ht="12.75" hidden="1" x14ac:dyDescent="0.2">
      <c r="A131" s="469"/>
      <c r="B131" s="566">
        <v>41816</v>
      </c>
      <c r="C131" s="567">
        <v>0.75</v>
      </c>
      <c r="D131" s="556" t="str">
        <f>I126</f>
        <v>Portugal</v>
      </c>
      <c r="E131" s="556"/>
      <c r="F131" s="556"/>
      <c r="G131" s="505">
        <f t="shared" si="96"/>
        <v>0</v>
      </c>
      <c r="H131" s="505">
        <f t="shared" si="96"/>
        <v>0</v>
      </c>
      <c r="I131" s="568" t="str">
        <f>D127</f>
        <v>Ghana</v>
      </c>
      <c r="J131" s="507"/>
      <c r="K131" s="507"/>
      <c r="L131" s="494"/>
      <c r="M131" s="569"/>
      <c r="N131" s="570" t="str">
        <f>IF(OR(M129&lt;3,M128&lt;2),"TIRAGE AU SORT !!!"," ")</f>
        <v>TIRAGE AU SORT !!!</v>
      </c>
      <c r="O131" s="571"/>
      <c r="P131" s="571"/>
      <c r="Q131" s="571"/>
      <c r="R131" s="571"/>
      <c r="S131" s="571"/>
      <c r="T131" s="571"/>
      <c r="U131" s="571"/>
      <c r="V131" s="571"/>
      <c r="W131" s="494"/>
      <c r="X131" s="494"/>
      <c r="Y131" s="494"/>
      <c r="Z131" s="494"/>
      <c r="AA131" s="494"/>
      <c r="AB131" s="494"/>
      <c r="AC131" s="494"/>
      <c r="AD131" s="654"/>
      <c r="AE131" s="654"/>
      <c r="AF131" s="654"/>
      <c r="AG131" s="654"/>
      <c r="AH131" s="654"/>
      <c r="AI131" s="654"/>
      <c r="AJ131" s="654"/>
      <c r="AK131" s="654"/>
      <c r="AL131" s="654"/>
      <c r="AM131" s="654"/>
      <c r="AN131" s="654"/>
      <c r="AO131" s="654"/>
      <c r="AP131" s="654"/>
      <c r="AQ131" s="654"/>
      <c r="AR131" s="654"/>
      <c r="AS131" s="654"/>
      <c r="AT131" s="646"/>
      <c r="AU131" s="646"/>
      <c r="AV131" s="646"/>
      <c r="AW131" s="469"/>
      <c r="AX131" s="469"/>
      <c r="AY131" s="617"/>
      <c r="AZ131" s="617"/>
      <c r="BA131" s="617"/>
      <c r="BB131" s="617"/>
      <c r="BC131" s="617"/>
      <c r="BD131" s="617"/>
      <c r="BE131" s="617"/>
      <c r="BF131" s="617"/>
      <c r="BG131" s="617"/>
      <c r="BH131" s="617"/>
      <c r="BI131" s="617"/>
      <c r="BJ131" s="617"/>
      <c r="BK131" s="617"/>
      <c r="BL131" s="617"/>
      <c r="BM131" s="617"/>
      <c r="BN131" s="617"/>
      <c r="BO131" s="617"/>
      <c r="BP131" s="617"/>
      <c r="BQ131" s="617"/>
      <c r="BR131" s="617"/>
      <c r="BS131" s="617"/>
      <c r="BT131" s="617"/>
      <c r="BU131" s="617"/>
      <c r="BV131" s="617"/>
      <c r="BW131" s="617"/>
      <c r="BX131" s="617"/>
      <c r="BY131" s="617"/>
      <c r="BZ131" s="617"/>
      <c r="CA131" s="617"/>
      <c r="CB131" s="617"/>
      <c r="CC131" s="617"/>
      <c r="CD131" s="617"/>
      <c r="CE131" s="617"/>
      <c r="CF131" s="617"/>
      <c r="CG131" s="617"/>
      <c r="CH131" s="617"/>
      <c r="CI131" s="617"/>
      <c r="CJ131" s="617"/>
      <c r="CK131" s="617"/>
      <c r="CL131" s="617"/>
      <c r="CM131" s="617"/>
      <c r="CN131" s="617"/>
      <c r="CO131" s="469"/>
      <c r="CP131" s="63" t="str">
        <f>IF('Votre sélection'!K15="","",'Votre sélection'!K15)</f>
        <v/>
      </c>
      <c r="CS131" s="469"/>
      <c r="CT131" s="469"/>
      <c r="CU131" s="469"/>
      <c r="CV131" s="469"/>
      <c r="CW131" s="469"/>
      <c r="CX131" s="469"/>
      <c r="CY131" s="469"/>
      <c r="CZ131" s="469"/>
      <c r="DA131" s="469"/>
      <c r="DB131" s="469"/>
      <c r="DC131" s="469"/>
      <c r="DD131" s="469"/>
      <c r="DE131" s="469"/>
      <c r="DF131" s="469"/>
      <c r="DG131" s="469"/>
      <c r="DH131" s="469"/>
      <c r="DI131" s="469"/>
      <c r="DJ131" s="469"/>
      <c r="DK131" s="469"/>
      <c r="DL131" s="469"/>
      <c r="DM131" s="617"/>
      <c r="DN131" s="617"/>
      <c r="DO131" s="617"/>
      <c r="DP131" s="617"/>
      <c r="DQ131" s="617"/>
      <c r="DR131" s="617"/>
      <c r="DS131" s="617"/>
      <c r="DT131" s="617"/>
      <c r="DU131" s="617"/>
      <c r="DV131" s="617"/>
    </row>
    <row r="132" spans="1:126" ht="15" hidden="1" x14ac:dyDescent="0.2">
      <c r="A132" s="469"/>
      <c r="B132" s="494"/>
      <c r="C132" s="494"/>
      <c r="D132" s="494"/>
      <c r="E132" s="494"/>
      <c r="F132" s="494"/>
      <c r="G132" s="494"/>
      <c r="H132" s="494"/>
      <c r="I132" s="494"/>
      <c r="J132" s="494"/>
      <c r="K132" s="494"/>
      <c r="L132" s="494"/>
      <c r="M132" s="573"/>
      <c r="N132" s="494"/>
      <c r="O132" s="494"/>
      <c r="P132" s="494"/>
      <c r="Q132" s="494"/>
      <c r="R132" s="494"/>
      <c r="S132" s="494"/>
      <c r="T132" s="494"/>
      <c r="U132" s="494"/>
      <c r="V132" s="494"/>
      <c r="W132" s="494"/>
      <c r="X132" s="494"/>
      <c r="Y132" s="494"/>
      <c r="Z132" s="494"/>
      <c r="AA132" s="494"/>
      <c r="AB132" s="494"/>
      <c r="AC132" s="494"/>
      <c r="AD132" s="494"/>
      <c r="AE132" s="494"/>
      <c r="AF132" s="494"/>
      <c r="AG132" s="494"/>
      <c r="AH132" s="494"/>
      <c r="AI132" s="494"/>
      <c r="AJ132" s="494"/>
      <c r="AK132" s="494"/>
      <c r="AL132" s="494"/>
      <c r="AM132" s="494"/>
      <c r="AN132" s="494"/>
      <c r="AO132" s="494"/>
      <c r="AP132" s="494"/>
      <c r="AQ132" s="494"/>
      <c r="AR132" s="494"/>
      <c r="AS132" s="494"/>
      <c r="AT132" s="469"/>
      <c r="AU132" s="469"/>
      <c r="AV132" s="469"/>
      <c r="AW132" s="639"/>
      <c r="AX132" s="639"/>
      <c r="AY132" s="655"/>
      <c r="AZ132" s="655"/>
      <c r="BA132" s="655"/>
      <c r="BB132" s="655"/>
      <c r="BC132" s="655"/>
      <c r="BD132" s="655"/>
      <c r="BE132" s="655"/>
      <c r="BF132" s="655"/>
      <c r="BG132" s="655"/>
      <c r="BH132" s="655"/>
      <c r="BI132" s="655"/>
      <c r="BJ132" s="655"/>
      <c r="BK132" s="655"/>
      <c r="BL132" s="655"/>
      <c r="BM132" s="655"/>
      <c r="BN132" s="655"/>
      <c r="BO132" s="655"/>
      <c r="BP132" s="655"/>
      <c r="BQ132" s="655"/>
      <c r="BR132" s="655"/>
      <c r="BS132" s="655"/>
      <c r="BT132" s="655"/>
      <c r="BU132" s="655"/>
      <c r="BV132" s="655"/>
      <c r="BW132" s="655"/>
      <c r="BX132" s="655"/>
      <c r="BY132" s="655"/>
      <c r="BZ132" s="655"/>
      <c r="CA132" s="655"/>
      <c r="CB132" s="655"/>
      <c r="CC132" s="655"/>
      <c r="CD132" s="655"/>
      <c r="CE132" s="655"/>
      <c r="CF132" s="655"/>
      <c r="CG132" s="655"/>
      <c r="CH132" s="655"/>
      <c r="CI132" s="655"/>
      <c r="CJ132" s="655"/>
      <c r="CK132" s="655"/>
      <c r="CL132" s="655"/>
      <c r="CM132" s="655"/>
      <c r="CN132" s="655"/>
      <c r="CO132" s="469"/>
      <c r="CP132" s="63" t="str">
        <f>IF('Votre sélection'!K16="","",'Votre sélection'!K16)</f>
        <v/>
      </c>
      <c r="CS132" s="469"/>
      <c r="CT132" s="469"/>
      <c r="CU132" s="469"/>
      <c r="CV132" s="469"/>
      <c r="CW132" s="469"/>
      <c r="CX132" s="469"/>
      <c r="CY132" s="469"/>
      <c r="CZ132" s="469"/>
      <c r="DA132" s="469"/>
      <c r="DB132" s="469"/>
      <c r="DC132" s="469"/>
      <c r="DD132" s="469"/>
      <c r="DE132" s="469"/>
      <c r="DF132" s="469"/>
      <c r="DG132" s="469"/>
      <c r="DH132" s="469"/>
      <c r="DI132" s="469"/>
      <c r="DJ132" s="469"/>
      <c r="DK132" s="469"/>
      <c r="DL132" s="469"/>
      <c r="DM132" s="617"/>
      <c r="DN132" s="617"/>
      <c r="DO132" s="617"/>
      <c r="DP132" s="617"/>
      <c r="DQ132" s="617"/>
      <c r="DR132" s="617"/>
      <c r="DS132" s="617"/>
      <c r="DT132" s="617"/>
      <c r="DU132" s="617"/>
      <c r="DV132" s="617"/>
    </row>
    <row r="133" spans="1:126" ht="15" hidden="1" x14ac:dyDescent="0.2">
      <c r="A133" s="469"/>
      <c r="B133" s="488" t="s">
        <v>42</v>
      </c>
      <c r="C133" s="489"/>
      <c r="D133" s="490"/>
      <c r="E133" s="490"/>
      <c r="F133" s="490"/>
      <c r="G133" s="491"/>
      <c r="H133" s="491"/>
      <c r="I133" s="492"/>
      <c r="J133" s="493"/>
      <c r="K133" s="493"/>
      <c r="L133" s="494"/>
      <c r="M133" s="573"/>
      <c r="N133" s="494"/>
      <c r="O133" s="494"/>
      <c r="P133" s="494"/>
      <c r="Q133" s="494"/>
      <c r="R133" s="494"/>
      <c r="S133" s="494"/>
      <c r="T133" s="494"/>
      <c r="U133" s="494"/>
      <c r="V133" s="494"/>
      <c r="W133" s="494"/>
      <c r="X133" s="494"/>
      <c r="Y133" s="494"/>
      <c r="Z133" s="494"/>
      <c r="AA133" s="494"/>
      <c r="AB133" s="494"/>
      <c r="AC133" s="494"/>
      <c r="AD133" s="494"/>
      <c r="AE133" s="494"/>
      <c r="AF133" s="494"/>
      <c r="AG133" s="494"/>
      <c r="AH133" s="494"/>
      <c r="AI133" s="494"/>
      <c r="AJ133" s="494"/>
      <c r="AK133" s="494"/>
      <c r="AL133" s="494"/>
      <c r="AM133" s="494"/>
      <c r="AN133" s="494"/>
      <c r="AO133" s="494"/>
      <c r="AP133" s="494"/>
      <c r="AQ133" s="494"/>
      <c r="AR133" s="494"/>
      <c r="AS133" s="494"/>
      <c r="AT133" s="469"/>
      <c r="AU133" s="469"/>
      <c r="AV133" s="469"/>
      <c r="AW133" s="639"/>
      <c r="AX133" s="639"/>
      <c r="AY133" s="655"/>
      <c r="AZ133" s="655"/>
      <c r="BA133" s="655"/>
      <c r="BB133" s="655"/>
      <c r="BC133" s="655"/>
      <c r="BD133" s="655"/>
      <c r="BE133" s="655"/>
      <c r="BF133" s="655"/>
      <c r="BG133" s="655"/>
      <c r="BH133" s="655"/>
      <c r="BI133" s="655"/>
      <c r="BJ133" s="655"/>
      <c r="BK133" s="655"/>
      <c r="BL133" s="655"/>
      <c r="BM133" s="655"/>
      <c r="BN133" s="655"/>
      <c r="BO133" s="655"/>
      <c r="BP133" s="655"/>
      <c r="BQ133" s="655"/>
      <c r="BR133" s="655"/>
      <c r="BS133" s="655"/>
      <c r="BT133" s="655"/>
      <c r="BU133" s="655"/>
      <c r="BV133" s="655"/>
      <c r="BW133" s="655"/>
      <c r="BX133" s="655"/>
      <c r="BY133" s="655"/>
      <c r="BZ133" s="655"/>
      <c r="CA133" s="655"/>
      <c r="CB133" s="655"/>
      <c r="CC133" s="655"/>
      <c r="CD133" s="655"/>
      <c r="CE133" s="655"/>
      <c r="CF133" s="655"/>
      <c r="CG133" s="655"/>
      <c r="CH133" s="655"/>
      <c r="CI133" s="655"/>
      <c r="CJ133" s="655"/>
      <c r="CK133" s="655"/>
      <c r="CL133" s="655"/>
      <c r="CM133" s="655"/>
      <c r="CN133" s="655"/>
      <c r="CO133" s="469"/>
      <c r="CP133" s="63" t="str">
        <f>IF('Votre sélection'!K17="","",'Votre sélection'!K17)</f>
        <v/>
      </c>
      <c r="CS133" s="469"/>
      <c r="CT133" s="469"/>
      <c r="CU133" s="469"/>
      <c r="CV133" s="469"/>
      <c r="CW133" s="469"/>
      <c r="CX133" s="469"/>
      <c r="CY133" s="469"/>
      <c r="CZ133" s="469"/>
      <c r="DA133" s="469"/>
      <c r="DB133" s="469"/>
      <c r="DC133" s="469"/>
      <c r="DD133" s="469"/>
      <c r="DE133" s="469"/>
      <c r="DF133" s="469"/>
      <c r="DG133" s="469"/>
      <c r="DH133" s="469"/>
      <c r="DI133" s="469"/>
      <c r="DJ133" s="469"/>
      <c r="DK133" s="469"/>
      <c r="DL133" s="469"/>
      <c r="DM133" s="617"/>
      <c r="DN133" s="617"/>
      <c r="DO133" s="617"/>
      <c r="DP133" s="617"/>
      <c r="DQ133" s="617"/>
      <c r="DR133" s="617"/>
      <c r="DS133" s="617"/>
      <c r="DT133" s="617"/>
      <c r="DU133" s="617"/>
      <c r="DV133" s="617"/>
    </row>
    <row r="134" spans="1:126" hidden="1" x14ac:dyDescent="0.2">
      <c r="A134" s="469"/>
      <c r="B134" s="502">
        <v>41807</v>
      </c>
      <c r="C134" s="503">
        <v>0.75</v>
      </c>
      <c r="D134" s="504" t="s">
        <v>96</v>
      </c>
      <c r="E134" s="504"/>
      <c r="F134" s="504"/>
      <c r="G134" s="505">
        <f>AN17</f>
        <v>0</v>
      </c>
      <c r="H134" s="505">
        <f>AO17</f>
        <v>0</v>
      </c>
      <c r="I134" s="506" t="s">
        <v>104</v>
      </c>
      <c r="J134" s="507"/>
      <c r="K134" s="507"/>
      <c r="L134" s="494"/>
      <c r="M134" s="573"/>
      <c r="N134" s="488" t="s">
        <v>42</v>
      </c>
      <c r="O134" s="488" t="s">
        <v>0</v>
      </c>
      <c r="P134" s="488"/>
      <c r="Q134" s="488"/>
      <c r="R134" s="488" t="s">
        <v>39</v>
      </c>
      <c r="S134" s="488" t="s">
        <v>40</v>
      </c>
      <c r="T134" s="488" t="str">
        <f>"+/-"</f>
        <v>+/-</v>
      </c>
      <c r="U134" s="508"/>
      <c r="V134" s="508"/>
      <c r="W134" s="494"/>
      <c r="X134" s="494"/>
      <c r="Y134" s="494"/>
      <c r="Z134" s="494"/>
      <c r="AA134" s="494"/>
      <c r="AB134" s="494"/>
      <c r="AC134" s="494"/>
      <c r="AD134" s="494"/>
      <c r="AE134" s="494"/>
      <c r="AF134" s="494"/>
      <c r="AG134" s="494"/>
      <c r="AH134" s="494"/>
      <c r="AI134" s="494"/>
      <c r="AJ134" s="494"/>
      <c r="AK134" s="494"/>
      <c r="AL134" s="494"/>
      <c r="AM134" s="494"/>
      <c r="AN134" s="494"/>
      <c r="AO134" s="494"/>
      <c r="AP134" s="494"/>
      <c r="AQ134" s="494"/>
      <c r="AR134" s="494"/>
      <c r="AS134" s="494"/>
      <c r="AT134" s="469"/>
      <c r="AU134" s="469"/>
      <c r="AV134" s="469"/>
      <c r="AW134" s="469"/>
      <c r="AX134" s="469"/>
      <c r="AY134" s="617"/>
      <c r="AZ134" s="617"/>
      <c r="BA134" s="617"/>
      <c r="BB134" s="624" t="s">
        <v>13</v>
      </c>
      <c r="BC134" s="625" t="s">
        <v>14</v>
      </c>
      <c r="BD134" s="626" t="s">
        <v>0</v>
      </c>
      <c r="BE134" s="624" t="s">
        <v>1</v>
      </c>
      <c r="BF134" s="626" t="s">
        <v>2</v>
      </c>
      <c r="BG134" s="627" t="s">
        <v>3</v>
      </c>
      <c r="BH134" s="626" t="s">
        <v>4</v>
      </c>
      <c r="BI134" s="626" t="s">
        <v>5</v>
      </c>
      <c r="BJ134" s="626" t="s">
        <v>6</v>
      </c>
      <c r="BK134" s="626" t="s">
        <v>7</v>
      </c>
      <c r="BL134" s="624" t="s">
        <v>27</v>
      </c>
      <c r="BM134" s="626" t="s">
        <v>28</v>
      </c>
      <c r="BN134" s="626" t="s">
        <v>29</v>
      </c>
      <c r="BO134" s="627" t="s">
        <v>30</v>
      </c>
      <c r="BP134" s="624" t="s">
        <v>16</v>
      </c>
      <c r="BQ134" s="626" t="s">
        <v>17</v>
      </c>
      <c r="BR134" s="626" t="s">
        <v>18</v>
      </c>
      <c r="BS134" s="627" t="s">
        <v>19</v>
      </c>
      <c r="BT134" s="624" t="s">
        <v>9</v>
      </c>
      <c r="BU134" s="626" t="s">
        <v>10</v>
      </c>
      <c r="BV134" s="626" t="s">
        <v>11</v>
      </c>
      <c r="BW134" s="627" t="s">
        <v>12</v>
      </c>
      <c r="BX134" s="624" t="s">
        <v>20</v>
      </c>
      <c r="BY134" s="626" t="s">
        <v>16</v>
      </c>
      <c r="BZ134" s="626" t="s">
        <v>17</v>
      </c>
      <c r="CA134" s="626" t="s">
        <v>18</v>
      </c>
      <c r="CB134" s="626" t="s">
        <v>19</v>
      </c>
      <c r="CC134" s="626" t="s">
        <v>8</v>
      </c>
      <c r="CD134" s="626" t="s">
        <v>21</v>
      </c>
      <c r="CE134" s="626" t="s">
        <v>22</v>
      </c>
      <c r="CF134" s="626" t="s">
        <v>23</v>
      </c>
      <c r="CG134" s="626" t="s">
        <v>24</v>
      </c>
      <c r="CH134" s="626" t="s">
        <v>25</v>
      </c>
      <c r="CI134" s="627" t="s">
        <v>26</v>
      </c>
      <c r="CJ134" s="624" t="s">
        <v>83</v>
      </c>
      <c r="CK134" s="626" t="s">
        <v>82</v>
      </c>
      <c r="CL134" s="626" t="s">
        <v>81</v>
      </c>
      <c r="CM134" s="627" t="s">
        <v>84</v>
      </c>
      <c r="CN134" s="617"/>
      <c r="CO134" s="469"/>
      <c r="CP134" s="63" t="str">
        <f>IF('Votre sélection'!K18="","",'Votre sélection'!K18)</f>
        <v/>
      </c>
      <c r="CS134" s="469"/>
      <c r="CT134" s="469"/>
      <c r="CU134" s="469"/>
      <c r="CV134" s="469"/>
      <c r="CW134" s="469"/>
      <c r="CX134" s="469"/>
      <c r="CY134" s="469"/>
      <c r="CZ134" s="469"/>
      <c r="DA134" s="469"/>
      <c r="DB134" s="469"/>
      <c r="DC134" s="469"/>
      <c r="DD134" s="469"/>
      <c r="DE134" s="469"/>
      <c r="DF134" s="469"/>
      <c r="DG134" s="469"/>
      <c r="DH134" s="469"/>
      <c r="DI134" s="469"/>
      <c r="DJ134" s="469"/>
      <c r="DK134" s="469"/>
      <c r="DL134" s="469"/>
      <c r="DM134" s="617"/>
      <c r="DN134" s="617"/>
      <c r="DO134" s="617"/>
      <c r="DP134" s="617"/>
      <c r="DQ134" s="617"/>
      <c r="DR134" s="617"/>
      <c r="DS134" s="617"/>
      <c r="DT134" s="617"/>
      <c r="DU134" s="617"/>
      <c r="DV134" s="617"/>
    </row>
    <row r="135" spans="1:126" hidden="1" x14ac:dyDescent="0.2">
      <c r="A135" s="469"/>
      <c r="B135" s="519">
        <v>41808</v>
      </c>
      <c r="C135" s="520">
        <v>0</v>
      </c>
      <c r="D135" s="521" t="s">
        <v>119</v>
      </c>
      <c r="E135" s="521"/>
      <c r="F135" s="521"/>
      <c r="G135" s="505">
        <f t="shared" ref="G135:H139" si="97">AN18</f>
        <v>0</v>
      </c>
      <c r="H135" s="505">
        <f t="shared" si="97"/>
        <v>0</v>
      </c>
      <c r="I135" s="522" t="s">
        <v>112</v>
      </c>
      <c r="J135" s="507"/>
      <c r="K135" s="507"/>
      <c r="L135" s="494"/>
      <c r="M135" s="523">
        <f>AY135</f>
        <v>1</v>
      </c>
      <c r="N135" s="577" t="str">
        <f>INDEX(BC135:BC138,MATCH(BA135,$BB135:$BB138,0))</f>
        <v>Belgique</v>
      </c>
      <c r="O135" s="525">
        <f>INDEX(BD135:BD138,MATCH(BA135,$BB135:$BB138,0))</f>
        <v>3</v>
      </c>
      <c r="P135" s="526"/>
      <c r="Q135" s="526"/>
      <c r="R135" s="526">
        <f>INDEX(BE135:BE138,MATCH(BA135,$BB135:$BB138,0))</f>
        <v>0</v>
      </c>
      <c r="S135" s="525">
        <f>INDEX(BF135:BF138,MATCH(BA135,$BB135:$BB138,0))</f>
        <v>0</v>
      </c>
      <c r="T135" s="527">
        <f>INDEX(BG135:BG138,MATCH(BA135,$BB135:$BB138,0))</f>
        <v>0</v>
      </c>
      <c r="U135" s="528"/>
      <c r="V135" s="528"/>
      <c r="W135" s="494"/>
      <c r="X135" s="494"/>
      <c r="Y135" s="494"/>
      <c r="Z135" s="494"/>
      <c r="AA135" s="494"/>
      <c r="AB135" s="494"/>
      <c r="AC135" s="494"/>
      <c r="AD135" s="494"/>
      <c r="AE135" s="494"/>
      <c r="AF135" s="494"/>
      <c r="AG135" s="494"/>
      <c r="AH135" s="494"/>
      <c r="AI135" s="494"/>
      <c r="AJ135" s="494"/>
      <c r="AK135" s="494"/>
      <c r="AL135" s="494"/>
      <c r="AM135" s="494"/>
      <c r="AN135" s="494"/>
      <c r="AO135" s="494"/>
      <c r="AP135" s="494"/>
      <c r="AQ135" s="494"/>
      <c r="AR135" s="494"/>
      <c r="AS135" s="494"/>
      <c r="AT135" s="469"/>
      <c r="AU135" s="469"/>
      <c r="AV135" s="469"/>
      <c r="AW135" s="469"/>
      <c r="AX135" s="469"/>
      <c r="AY135" s="656">
        <v>1</v>
      </c>
      <c r="AZ135" s="647">
        <f>ROUND(BA135,0)</f>
        <v>2</v>
      </c>
      <c r="BA135" s="629">
        <f>MIN(BB135:BB138)</f>
        <v>2.4500000000000002</v>
      </c>
      <c r="BB135" s="630">
        <f>SUM(BT135:BW135)+2.45</f>
        <v>2.4500000000000002</v>
      </c>
      <c r="BC135" s="631" t="str">
        <f>D134</f>
        <v>Belgique</v>
      </c>
      <c r="BD135" s="632">
        <f>SUM(BH135:BK135)</f>
        <v>3</v>
      </c>
      <c r="BE135" s="633">
        <f>G134+G136+H138</f>
        <v>0</v>
      </c>
      <c r="BF135" s="632">
        <f>H134+H136+G138</f>
        <v>0</v>
      </c>
      <c r="BG135" s="634">
        <f>BE135-BF135</f>
        <v>0</v>
      </c>
      <c r="BH135" s="632" t="s">
        <v>15</v>
      </c>
      <c r="BI135" s="632">
        <f>IF(ISBLANK(G134),0,IF(G134&gt;H134,3,IF(G134=H134,1,0)))</f>
        <v>1</v>
      </c>
      <c r="BJ135" s="632">
        <f>IF(ISBLANK(G136),0,IF(G136&gt;H136,3,IF(G136=H136,1,0)))</f>
        <v>1</v>
      </c>
      <c r="BK135" s="632">
        <f>IF(ISBLANK(H138),0,IF(H138&gt;G138,3,IF(H138=G138,1,0)))</f>
        <v>1</v>
      </c>
      <c r="BL135" s="633" t="s">
        <v>15</v>
      </c>
      <c r="BM135" s="632" t="b">
        <f>(10*(BG135-BG136)+BE135-BE136&gt;0)</f>
        <v>0</v>
      </c>
      <c r="BN135" s="632" t="b">
        <f>10*(BG135-BG137)+BE135-BE137&gt;0</f>
        <v>0</v>
      </c>
      <c r="BO135" s="634" t="b">
        <f>10*(BG135-BG138)+BE135-BE138&gt;0</f>
        <v>0</v>
      </c>
      <c r="BP135" s="633">
        <f>10000*(BI135+BJ135)+(G136-H136+G134-H134)*100+(G136+G134)</f>
        <v>20000</v>
      </c>
      <c r="BQ135" s="632">
        <f>10000*(BI135+BK135)+(G134-H134+H138-G138)*100+(G134+H138)</f>
        <v>20000</v>
      </c>
      <c r="BR135" s="632">
        <f>10000*(BJ135+BK135)+(H138-G138+G136-H136)*100+(H138+G136)</f>
        <v>20000</v>
      </c>
      <c r="BS135" s="634" t="s">
        <v>15</v>
      </c>
      <c r="BT135" s="633" t="s">
        <v>15</v>
      </c>
      <c r="BU135" s="635">
        <f>IF($BD135&gt;$BD136,-0.5,IF($BD136&gt;$BD135,0.5,IF(BM135,-0.5,IF(BL136,0.5,CK135))))</f>
        <v>0</v>
      </c>
      <c r="BV135" s="635">
        <f>IF($BD135&gt;$BD137,-0.5,IF($BD137&gt;$BD135,0.5,IF(BN135,-0.5,IF(BL137,0.5,CL135))))</f>
        <v>0</v>
      </c>
      <c r="BW135" s="636">
        <f>IF($BD135&gt;$BD138,-0.5,IF($BD138&gt;$BD135,0.5,IF(BO135,-0.5,IF(BL138,0.5,CM135))))</f>
        <v>0</v>
      </c>
      <c r="BX135" s="637" t="b">
        <f>AND(AND(BD135=BD136,BD136=BD137,BD137=BD138),AND(BE135=BE136,BE136=BE137,BE137=BE138),AND(BF135=BF136,BF136=BF137,BF137=BF138))</f>
        <v>1</v>
      </c>
      <c r="BY135" s="637" t="b">
        <f>AND(NOT(BX135),BD135=BD136,BD135=BD137,BE135=BE136,BE135=BE137,BF135=BF136,BF135=BF137)</f>
        <v>0</v>
      </c>
      <c r="BZ135" s="637" t="b">
        <f>AND(NOT(BX135),BD135=BD136,BD135=BD138,BE135=BE136,BE135=BE138,BF135=BF136,BF135=BF138)</f>
        <v>0</v>
      </c>
      <c r="CA135" s="637" t="b">
        <f>AND(NOT(BX135),BD135=BD137,BD135=BD138,BE135=BE137,BE135=BE138,BF135=BF137,BF135=BF138)</f>
        <v>0</v>
      </c>
      <c r="CB135" s="637" t="b">
        <f>AND(NOT(BX135),BD136=BD137,BD136=BD138,BE136=BE137,BE136=BE138,BF136=BF137,BF136=BF138)</f>
        <v>0</v>
      </c>
      <c r="CC135" s="637" t="b">
        <f>AND(NOT(BX135),NOT(BY135),NOT(BZ135),BD135=BD136,BE135=BE136,BF135=BF136)</f>
        <v>0</v>
      </c>
      <c r="CD135" s="637" t="b">
        <f>AND(NOT(BX135),NOT(BY135),NOT(CA135),BD135=BD137,BE135=BE137,BF135=BF137)</f>
        <v>0</v>
      </c>
      <c r="CE135" s="637" t="b">
        <f>AND(NOT(BX135),NOT(BZ135),NOT(CA135),BD135=BD138,BE135=BE138,BF135=BF138)</f>
        <v>0</v>
      </c>
      <c r="CF135" s="637" t="b">
        <f>AND(NOT(BX135),NOT(BY135),NOT(CB135),BD136=BD137,BE136=BE137)</f>
        <v>0</v>
      </c>
      <c r="CG135" s="637" t="b">
        <f>AND(NOT(BX135),NOT(BZ135),NOT(CB135),BD136=BD138,BE136=BE138,BF136=BF138)</f>
        <v>0</v>
      </c>
      <c r="CH135" s="637" t="b">
        <f>AND(NOT(BX135),NOT(CA135),NOT(CB135),BD137=BD138,BE137=BE138,BF137=BF138)</f>
        <v>0</v>
      </c>
      <c r="CI135" s="637" t="b">
        <f t="array" ref="CI135">AND(NOT(BX135:CH135))</f>
        <v>0</v>
      </c>
      <c r="CJ135" s="633" t="s">
        <v>15</v>
      </c>
      <c r="CK135" s="632">
        <f>IF($CC135,IF(H134-G134&lt;0,-0.5,IF(G134-H134&lt;0,0.5,0)),IF($BY135,IF($BP135&gt;$BP136,-0.5,IF($BP135&lt;$BP136,0.5,0)),IF($BZ135,IF($BQ135&gt;$BQ136,-0.5, IF($BQ135&lt;$BQ136,0.5,0)),0)))</f>
        <v>0</v>
      </c>
      <c r="CL135" s="632">
        <f>IF($CD135,IF(H136-G136&lt;0,-0.5,IF(G136-H136&lt;0,0.5,0)),IF($BY135,IF($BP135&gt;$BP137,-0.5,IF($BP135&lt;$BP137,0.5,0)),IF($CA135,IF($BR135&gt;$BR137,-0.5,IF($BR135&lt;$BR137,0.5,0)),0)))</f>
        <v>0</v>
      </c>
      <c r="CM135" s="634">
        <f>IF($CE135,IF(G138-H138&lt;0,-0.5,IF(H138-G138&lt;0,0.5,0)),IF($BZ135,IF($BQ135&gt;$BQ138,-0.5,IF($BQ135&lt;$BQ138,0.5,0)),IF($CA135,IF($BR135&gt;$BR138,-0.5, IF($BR135&lt;$BR138,0.5,0)),0)))</f>
        <v>0</v>
      </c>
      <c r="CN135" s="617"/>
      <c r="CO135" s="469"/>
      <c r="CP135" s="63" t="str">
        <f>IF('Votre sélection'!K19="","",'Votre sélection'!K19)</f>
        <v/>
      </c>
      <c r="CS135" s="469"/>
      <c r="CT135" s="469"/>
      <c r="CU135" s="469"/>
      <c r="CV135" s="469"/>
      <c r="CW135" s="469"/>
      <c r="CX135" s="469"/>
      <c r="CY135" s="469"/>
      <c r="CZ135" s="469"/>
      <c r="DA135" s="469"/>
      <c r="DB135" s="469"/>
      <c r="DC135" s="469"/>
      <c r="DD135" s="469"/>
      <c r="DE135" s="469"/>
      <c r="DF135" s="469"/>
      <c r="DG135" s="469"/>
      <c r="DH135" s="469"/>
      <c r="DI135" s="469"/>
      <c r="DJ135" s="469"/>
      <c r="DK135" s="469"/>
      <c r="DL135" s="469"/>
      <c r="DM135" s="617"/>
      <c r="DN135" s="617"/>
      <c r="DO135" s="617"/>
      <c r="DP135" s="617"/>
      <c r="DQ135" s="617"/>
      <c r="DR135" s="617"/>
      <c r="DS135" s="617"/>
      <c r="DT135" s="617"/>
      <c r="DU135" s="617"/>
      <c r="DV135" s="617"/>
    </row>
    <row r="136" spans="1:126" hidden="1" x14ac:dyDescent="0.2">
      <c r="A136" s="469"/>
      <c r="B136" s="519">
        <v>41813</v>
      </c>
      <c r="C136" s="520">
        <v>0</v>
      </c>
      <c r="D136" s="521" t="str">
        <f>D134</f>
        <v>Belgique</v>
      </c>
      <c r="E136" s="521"/>
      <c r="F136" s="521"/>
      <c r="G136" s="505">
        <f t="shared" si="97"/>
        <v>0</v>
      </c>
      <c r="H136" s="505">
        <f t="shared" si="97"/>
        <v>0</v>
      </c>
      <c r="I136" s="522" t="str">
        <f>D135</f>
        <v>Russie</v>
      </c>
      <c r="J136" s="507"/>
      <c r="K136" s="507"/>
      <c r="L136" s="494"/>
      <c r="M136" s="544">
        <f>AY136</f>
        <v>1</v>
      </c>
      <c r="N136" s="579" t="str">
        <f>INDEX(BC135:BC138,MATCH(BA136,$BB135:$BB138,0))</f>
        <v>Algérie</v>
      </c>
      <c r="O136" s="546">
        <f>INDEX(BD135:BD138,MATCH(BA136,$BB135:$BB138,0))</f>
        <v>3</v>
      </c>
      <c r="P136" s="547"/>
      <c r="Q136" s="547"/>
      <c r="R136" s="547">
        <f>INDEX(BE135:BE138,MATCH(BA136,$BB135:$BB138,0))</f>
        <v>0</v>
      </c>
      <c r="S136" s="546">
        <f>INDEX(BF135:BF138,MATCH(BA136,$BB135:$BB138,0))</f>
        <v>0</v>
      </c>
      <c r="T136" s="548">
        <f>INDEX(BG135:BG138,MATCH(BA136,$BB135:$BB138,0))</f>
        <v>0</v>
      </c>
      <c r="U136" s="528"/>
      <c r="V136" s="528"/>
      <c r="W136" s="494"/>
      <c r="X136" s="494"/>
      <c r="Y136" s="494"/>
      <c r="Z136" s="494"/>
      <c r="AA136" s="494"/>
      <c r="AB136" s="494"/>
      <c r="AC136" s="494"/>
      <c r="AD136" s="494"/>
      <c r="AE136" s="494"/>
      <c r="AF136" s="494"/>
      <c r="AG136" s="494"/>
      <c r="AH136" s="494"/>
      <c r="AI136" s="494"/>
      <c r="AJ136" s="494"/>
      <c r="AK136" s="494"/>
      <c r="AL136" s="494"/>
      <c r="AM136" s="494"/>
      <c r="AN136" s="494"/>
      <c r="AO136" s="494"/>
      <c r="AP136" s="494"/>
      <c r="AQ136" s="494"/>
      <c r="AR136" s="494"/>
      <c r="AS136" s="494"/>
      <c r="AT136" s="469"/>
      <c r="AU136" s="469"/>
      <c r="AV136" s="469"/>
      <c r="AW136" s="469"/>
      <c r="AX136" s="469"/>
      <c r="AY136" s="656">
        <f>IF(ROUND(BA136,0)=ROUND(BA135,0),AY135,2)</f>
        <v>1</v>
      </c>
      <c r="AZ136" s="647">
        <f>ROUND(BA136,0)</f>
        <v>2</v>
      </c>
      <c r="BA136" s="629">
        <f>MAX(MIN(BB135:BB137),MIN(BB135,BB136,BB138),MIN(BB135,BB137,BB138),MIN(BB136:BB138))</f>
        <v>2.46</v>
      </c>
      <c r="BB136" s="641">
        <f>SUM(BT136:BW136)+2.46</f>
        <v>2.46</v>
      </c>
      <c r="BC136" s="631" t="str">
        <f>I134</f>
        <v>Algérie</v>
      </c>
      <c r="BD136" s="632">
        <f>SUM(BH136:BK136)</f>
        <v>3</v>
      </c>
      <c r="BE136" s="633">
        <f>H134+H137+G139</f>
        <v>0</v>
      </c>
      <c r="BF136" s="632">
        <f>G134+G137+H139</f>
        <v>0</v>
      </c>
      <c r="BG136" s="634">
        <f>BE136-BF136</f>
        <v>0</v>
      </c>
      <c r="BH136" s="632">
        <f>IF(ISBLANK(H134),0,IF(BI135=3,0,IF(BI135=1,1,3)))</f>
        <v>1</v>
      </c>
      <c r="BI136" s="632" t="s">
        <v>15</v>
      </c>
      <c r="BJ136" s="632">
        <f>IF(ISBLANK(G139),0,IF(BI137=3,0,IF(BI137=1,1,3)))</f>
        <v>1</v>
      </c>
      <c r="BK136" s="632">
        <f>IF(ISBLANK(H137),0,IF(H137&gt;G137,3,IF(H137=G137,1,0)))</f>
        <v>1</v>
      </c>
      <c r="BL136" s="633" t="b">
        <f>(10*(BG135-BG136)+BE135-BE136&lt;0)</f>
        <v>0</v>
      </c>
      <c r="BM136" s="632" t="s">
        <v>15</v>
      </c>
      <c r="BN136" s="632" t="b">
        <f>10*(BG136-BG137)+BE136-BE137&gt;0</f>
        <v>0</v>
      </c>
      <c r="BO136" s="634" t="b">
        <f>10*(BG136-BG138)+BE136-BE138&gt;0</f>
        <v>0</v>
      </c>
      <c r="BP136" s="633">
        <f>10000*(BH136+BJ136)+(H134-G134+G139-H139)*100+(H134+G139)</f>
        <v>20000</v>
      </c>
      <c r="BQ136" s="632">
        <f>10000*(BH136+BK136)+(H134-G134+H137-G137)*100+(H134+H137)</f>
        <v>20000</v>
      </c>
      <c r="BR136" s="632" t="s">
        <v>15</v>
      </c>
      <c r="BS136" s="634">
        <f>10000*(BJ136+BK136)+(H137-G137+G139-H139)*100+(H137+G139)</f>
        <v>20000</v>
      </c>
      <c r="BT136" s="642">
        <f>-BU135</f>
        <v>0</v>
      </c>
      <c r="BU136" s="632" t="s">
        <v>15</v>
      </c>
      <c r="BV136" s="635">
        <f>IF($BD136&gt;$BD137,-0.5,IF($BD137&gt;$BD136,0.5,IF(BN136,-0.5,IF(BM137,0.5,CL136))))</f>
        <v>0</v>
      </c>
      <c r="BW136" s="636">
        <f>IF($BD136&gt;$BD138,-0.5,IF($BD138&gt;$BD136,0.5,IF(BO136,-0.5,IF(BM138,0.5,CM136))))</f>
        <v>0</v>
      </c>
      <c r="BX136" s="643"/>
      <c r="BY136" s="643"/>
      <c r="BZ136" s="643"/>
      <c r="CA136" s="643"/>
      <c r="CB136" s="643"/>
      <c r="CC136" s="643"/>
      <c r="CD136" s="643"/>
      <c r="CE136" s="643"/>
      <c r="CF136" s="643"/>
      <c r="CG136" s="643"/>
      <c r="CH136" s="643"/>
      <c r="CI136" s="643"/>
      <c r="CJ136" s="633"/>
      <c r="CK136" s="632" t="s">
        <v>15</v>
      </c>
      <c r="CL136" s="632">
        <f>IF($CF135,IF(H139-G139&lt;0,-0.5,IF(G139-H139&lt;0,0.5,0)),IF($BY135,IF($BP136&gt;$BP137,-0.5,IF($BP136&lt;$BP137,0.5,0)),IF($CB135,IF($BS136&gt;$BS137,-0.5,IF($BS136&lt;$BS137,0.5,0)),0)))</f>
        <v>0</v>
      </c>
      <c r="CM136" s="634">
        <f>IF($CG135,IF(G137-H137&lt;0,-0.5,IF(H137-G137&lt;0,0.5,0)),IF($BZ135,IF($BQ136&gt;$BQ138,-0.5,IF($BQ136&lt;$BQ138,0.5,0)),IF($CB135,IF($BS136&gt;$BS138,-0.5,IF($BS136&lt;$BS138,0.5,0)),0)))</f>
        <v>0</v>
      </c>
      <c r="CN136" s="617"/>
      <c r="CO136" s="469"/>
      <c r="CP136" s="63" t="str">
        <f>IF('Votre sélection'!K20="","",'Votre sélection'!K20)</f>
        <v/>
      </c>
      <c r="CS136" s="469"/>
      <c r="CT136" s="469"/>
      <c r="CU136" s="469"/>
      <c r="CV136" s="469"/>
      <c r="CW136" s="469"/>
      <c r="CX136" s="469"/>
      <c r="CY136" s="469"/>
      <c r="CZ136" s="469"/>
      <c r="DA136" s="469"/>
      <c r="DB136" s="469"/>
      <c r="DC136" s="469"/>
      <c r="DD136" s="469"/>
      <c r="DE136" s="469"/>
      <c r="DF136" s="469"/>
      <c r="DG136" s="469"/>
      <c r="DH136" s="469"/>
      <c r="DI136" s="469"/>
      <c r="DJ136" s="469"/>
      <c r="DK136" s="469"/>
      <c r="DL136" s="469"/>
      <c r="DM136" s="617"/>
      <c r="DN136" s="617"/>
      <c r="DO136" s="617"/>
      <c r="DP136" s="617"/>
      <c r="DQ136" s="617"/>
      <c r="DR136" s="617"/>
      <c r="DS136" s="617"/>
      <c r="DT136" s="617"/>
      <c r="DU136" s="617"/>
      <c r="DV136" s="617"/>
    </row>
    <row r="137" spans="1:126" hidden="1" x14ac:dyDescent="0.2">
      <c r="A137" s="469"/>
      <c r="B137" s="519">
        <v>41812</v>
      </c>
      <c r="C137" s="520">
        <v>0.75</v>
      </c>
      <c r="D137" s="521" t="str">
        <f>I135</f>
        <v>Corée du Sud</v>
      </c>
      <c r="E137" s="521"/>
      <c r="F137" s="521"/>
      <c r="G137" s="505">
        <f t="shared" si="97"/>
        <v>0</v>
      </c>
      <c r="H137" s="505">
        <f t="shared" si="97"/>
        <v>0</v>
      </c>
      <c r="I137" s="522" t="str">
        <f>I134</f>
        <v>Algérie</v>
      </c>
      <c r="J137" s="507"/>
      <c r="K137" s="507"/>
      <c r="L137" s="494"/>
      <c r="M137" s="544">
        <f>AY137</f>
        <v>1</v>
      </c>
      <c r="N137" s="521" t="str">
        <f>INDEX(BC135:BC138,MATCH(BA137,$BB135:$BB138,0))</f>
        <v>Russie</v>
      </c>
      <c r="O137" s="551">
        <f>INDEX(BD135:BD138,MATCH(BA137,$BB135:$BB138,0))</f>
        <v>3</v>
      </c>
      <c r="P137" s="552"/>
      <c r="Q137" s="552"/>
      <c r="R137" s="552">
        <f>INDEX(BE135:BE138,MATCH(BA137,$BB135:$BB138,0))</f>
        <v>0</v>
      </c>
      <c r="S137" s="551">
        <f>INDEX(BF135:BF138,MATCH(BA137,$BB135:$BB138,0))</f>
        <v>0</v>
      </c>
      <c r="T137" s="553">
        <f>INDEX(BG135:BG138,MATCH(BA137,$BB135:$BB138,0))</f>
        <v>0</v>
      </c>
      <c r="U137" s="554"/>
      <c r="V137" s="554"/>
      <c r="W137" s="494"/>
      <c r="X137" s="494"/>
      <c r="Y137" s="494"/>
      <c r="Z137" s="494"/>
      <c r="AA137" s="494"/>
      <c r="AB137" s="494"/>
      <c r="AC137" s="494"/>
      <c r="AD137" s="494"/>
      <c r="AE137" s="494"/>
      <c r="AF137" s="494"/>
      <c r="AG137" s="494"/>
      <c r="AH137" s="494"/>
      <c r="AI137" s="494"/>
      <c r="AJ137" s="494"/>
      <c r="AK137" s="494"/>
      <c r="AL137" s="494"/>
      <c r="AM137" s="494"/>
      <c r="AN137" s="494"/>
      <c r="AO137" s="494"/>
      <c r="AP137" s="494"/>
      <c r="AQ137" s="494"/>
      <c r="AR137" s="494"/>
      <c r="AS137" s="494"/>
      <c r="AT137" s="469"/>
      <c r="AU137" s="469"/>
      <c r="AV137" s="469"/>
      <c r="AW137" s="469"/>
      <c r="AX137" s="469"/>
      <c r="AY137" s="656">
        <f>IF(ROUND(BA137,0)=ROUND(BA136,0),AY136,3)</f>
        <v>1</v>
      </c>
      <c r="AZ137" s="647">
        <f>ROUND(BA137,0)</f>
        <v>2</v>
      </c>
      <c r="BA137" s="629">
        <f>MIN(MAX(BB135:BB137),MAX(BB135,BB136,BB138),MAX(BB135,BB137,BB138),MAX(BB136:BB138))</f>
        <v>2.4700000000000002</v>
      </c>
      <c r="BB137" s="641">
        <f>SUM(BT137:BW137)+2.47</f>
        <v>2.4700000000000002</v>
      </c>
      <c r="BC137" s="631" t="str">
        <f>D135</f>
        <v>Russie</v>
      </c>
      <c r="BD137" s="632">
        <f>SUM(BH137:BK137)</f>
        <v>3</v>
      </c>
      <c r="BE137" s="633">
        <f>G135+H136+H139</f>
        <v>0</v>
      </c>
      <c r="BF137" s="632">
        <f>H135+G136+G139</f>
        <v>0</v>
      </c>
      <c r="BG137" s="634">
        <f>BE137-BF137</f>
        <v>0</v>
      </c>
      <c r="BH137" s="632">
        <f>IF(ISBLANK(H136),0,IF(BJ135=3,0,IF(BJ135=1,1,3)))</f>
        <v>1</v>
      </c>
      <c r="BI137" s="632">
        <f>IF(ISBLANK(H139),0,IF(H139&gt;G139,3,IF(H139=G139,1,0)))</f>
        <v>1</v>
      </c>
      <c r="BJ137" s="632" t="s">
        <v>15</v>
      </c>
      <c r="BK137" s="632">
        <f>IF(ISBLANK(G135),0,IF(G135&gt;H135,3,IF(G135=H135,1,0)))</f>
        <v>1</v>
      </c>
      <c r="BL137" s="633" t="b">
        <f>10*(BG135-BG137)+BE135-BE137&lt;0</f>
        <v>0</v>
      </c>
      <c r="BM137" s="632" t="b">
        <f>10*(BG136-BG137)+BE136-BE137&lt;0</f>
        <v>0</v>
      </c>
      <c r="BN137" s="632" t="s">
        <v>15</v>
      </c>
      <c r="BO137" s="634" t="b">
        <f>10*(BG137-BG138)+BE137-BE138&gt;0</f>
        <v>0</v>
      </c>
      <c r="BP137" s="633">
        <f>10000*(BH137+BI137)+(H136-G136+H139-G139)*100+(H136+H139)</f>
        <v>20000</v>
      </c>
      <c r="BQ137" s="632" t="s">
        <v>15</v>
      </c>
      <c r="BR137" s="632">
        <f>10000*(BH137+BK137)+(G135-H135+H136-G136)*100+(G135+H136)</f>
        <v>20000</v>
      </c>
      <c r="BS137" s="634">
        <f>10000*(BI137+BK137)+(G135-H135+H139-G139)*100+(G135+H139)</f>
        <v>20000</v>
      </c>
      <c r="BT137" s="642">
        <f>-BV135</f>
        <v>0</v>
      </c>
      <c r="BU137" s="635">
        <f>-BV136</f>
        <v>0</v>
      </c>
      <c r="BV137" s="635" t="s">
        <v>15</v>
      </c>
      <c r="BW137" s="636">
        <f>IF($BD137&gt;$BD138,-0.5,IF($BD138&gt;$BD137,0.5,IF(BO137,-0.5,IF(BN138,0.5,CM137))))</f>
        <v>0</v>
      </c>
      <c r="BX137" s="643"/>
      <c r="BY137" s="643"/>
      <c r="BZ137" s="643"/>
      <c r="CA137" s="643"/>
      <c r="CB137" s="643"/>
      <c r="CC137" s="643"/>
      <c r="CD137" s="643"/>
      <c r="CE137" s="643"/>
      <c r="CF137" s="643"/>
      <c r="CG137" s="643"/>
      <c r="CH137" s="643"/>
      <c r="CI137" s="643"/>
      <c r="CJ137" s="633"/>
      <c r="CK137" s="632"/>
      <c r="CL137" s="632" t="s">
        <v>15</v>
      </c>
      <c r="CM137" s="634">
        <f>IF($CH135,IF(H135-G135&lt;0,-0.5,IF(G135-H135&lt;0,0.5,0)),IF($CA135,IF($BR137&gt;$BR138,-0.5,IF($BR137&lt;$BR138,0.5,0)),IF($CB135,IF($BS137&gt;$BS138,-0.5,IF($BS137&lt;$BS138,0.5,0)),0)))</f>
        <v>0</v>
      </c>
      <c r="CN137" s="617"/>
      <c r="CO137" s="469"/>
      <c r="CP137" s="63" t="str">
        <f>IF('Votre sélection'!K21="","",'Votre sélection'!K21)</f>
        <v/>
      </c>
      <c r="CS137" s="469"/>
      <c r="CT137" s="469"/>
      <c r="CU137" s="469"/>
      <c r="CV137" s="469"/>
      <c r="CW137" s="469"/>
      <c r="CX137" s="469"/>
      <c r="CY137" s="469"/>
      <c r="CZ137" s="469"/>
      <c r="DA137" s="469"/>
      <c r="DB137" s="469"/>
      <c r="DC137" s="469"/>
      <c r="DD137" s="469"/>
      <c r="DE137" s="469"/>
      <c r="DF137" s="469"/>
      <c r="DG137" s="469"/>
      <c r="DH137" s="469"/>
      <c r="DI137" s="469"/>
      <c r="DJ137" s="469"/>
      <c r="DK137" s="469"/>
      <c r="DL137" s="469"/>
      <c r="DM137" s="617"/>
      <c r="DN137" s="617"/>
      <c r="DO137" s="617"/>
      <c r="DP137" s="617"/>
      <c r="DQ137" s="617"/>
      <c r="DR137" s="617"/>
      <c r="DS137" s="617"/>
      <c r="DT137" s="617"/>
      <c r="DU137" s="617"/>
      <c r="DV137" s="617"/>
    </row>
    <row r="138" spans="1:126" hidden="1" x14ac:dyDescent="0.2">
      <c r="A138" s="469"/>
      <c r="B138" s="519">
        <v>41816</v>
      </c>
      <c r="C138" s="520">
        <v>0.91666666666666663</v>
      </c>
      <c r="D138" s="521" t="str">
        <f>I135</f>
        <v>Corée du Sud</v>
      </c>
      <c r="E138" s="521"/>
      <c r="F138" s="521"/>
      <c r="G138" s="505">
        <f t="shared" si="97"/>
        <v>0</v>
      </c>
      <c r="H138" s="505">
        <f t="shared" si="97"/>
        <v>0</v>
      </c>
      <c r="I138" s="522" t="str">
        <f>D134</f>
        <v>Belgique</v>
      </c>
      <c r="J138" s="507"/>
      <c r="K138" s="507"/>
      <c r="L138" s="494"/>
      <c r="M138" s="555">
        <f>AY138</f>
        <v>1</v>
      </c>
      <c r="N138" s="556" t="str">
        <f>INDEX(BC135:BC138,MATCH(BA138,$BB135:$BB138,0))</f>
        <v>Corée du Sud</v>
      </c>
      <c r="O138" s="557">
        <f>INDEX(BD135:BD138,MATCH(BA138,$BB135:$BB138,0))</f>
        <v>3</v>
      </c>
      <c r="P138" s="558"/>
      <c r="Q138" s="558"/>
      <c r="R138" s="558">
        <f>INDEX(BE135:BE138,MATCH(BA138,$BB135:$BB138,0))</f>
        <v>0</v>
      </c>
      <c r="S138" s="557">
        <f>INDEX(BF135:BF138,MATCH(BA138,$BB135:$BB138,0))</f>
        <v>0</v>
      </c>
      <c r="T138" s="559">
        <f>INDEX(BG135:BG138,MATCH(BA138,$BB135:$BB138,0))</f>
        <v>0</v>
      </c>
      <c r="U138" s="554"/>
      <c r="V138" s="554"/>
      <c r="W138" s="494"/>
      <c r="X138" s="494"/>
      <c r="Y138" s="494"/>
      <c r="Z138" s="494"/>
      <c r="AA138" s="494"/>
      <c r="AB138" s="494"/>
      <c r="AC138" s="494"/>
      <c r="AD138" s="494"/>
      <c r="AE138" s="494"/>
      <c r="AF138" s="494"/>
      <c r="AG138" s="494"/>
      <c r="AH138" s="494"/>
      <c r="AI138" s="494"/>
      <c r="AJ138" s="494"/>
      <c r="AK138" s="494"/>
      <c r="AL138" s="494"/>
      <c r="AM138" s="494"/>
      <c r="AN138" s="494"/>
      <c r="AO138" s="494"/>
      <c r="AP138" s="494"/>
      <c r="AQ138" s="494"/>
      <c r="AR138" s="494"/>
      <c r="AS138" s="494"/>
      <c r="AT138" s="469"/>
      <c r="AU138" s="469"/>
      <c r="AV138" s="469"/>
      <c r="AW138" s="469"/>
      <c r="AX138" s="469"/>
      <c r="AY138" s="656">
        <f>IF(ROUND(BA138,0)=ROUND(BA137,0),AY137,4)</f>
        <v>1</v>
      </c>
      <c r="AZ138" s="647">
        <f>ROUND(BA138,0)</f>
        <v>2</v>
      </c>
      <c r="BA138" s="629">
        <f>MAX(BB135:BB138)</f>
        <v>2.48</v>
      </c>
      <c r="BB138" s="648">
        <f>SUM(BT138:BW138)+2.48</f>
        <v>2.48</v>
      </c>
      <c r="BC138" s="649" t="str">
        <f>I135</f>
        <v>Corée du Sud</v>
      </c>
      <c r="BD138" s="637">
        <f>SUM(BH138:BK138)</f>
        <v>3</v>
      </c>
      <c r="BE138" s="650">
        <f>H135+G137+G138</f>
        <v>0</v>
      </c>
      <c r="BF138" s="637">
        <f>G135+H137+H138</f>
        <v>0</v>
      </c>
      <c r="BG138" s="651">
        <f>BE138-BF138</f>
        <v>0</v>
      </c>
      <c r="BH138" s="637">
        <f>IF(ISBLANK(G138),0,IF(BK135=3,0,IF(BK135=1,1,3)))</f>
        <v>1</v>
      </c>
      <c r="BI138" s="637">
        <f>IF(ISBLANK(G137),0,IF(BK136=3,0,IF(BK136=1,1,3)))</f>
        <v>1</v>
      </c>
      <c r="BJ138" s="637">
        <f>IF(ISBLANK(H135),0,IF(BK137=3,0,IF(BK137=1,1,3)))</f>
        <v>1</v>
      </c>
      <c r="BK138" s="637" t="s">
        <v>15</v>
      </c>
      <c r="BL138" s="650" t="b">
        <f>10*(BG135-BG138)+BE135-BE138&lt;0</f>
        <v>0</v>
      </c>
      <c r="BM138" s="637" t="b">
        <f>10*(BG136-BG138)+BE136-BE138&lt;0</f>
        <v>0</v>
      </c>
      <c r="BN138" s="637" t="b">
        <f>10*(BG137-BG138)+BE137-BE138&lt;0</f>
        <v>0</v>
      </c>
      <c r="BO138" s="651" t="s">
        <v>15</v>
      </c>
      <c r="BP138" s="650" t="s">
        <v>15</v>
      </c>
      <c r="BQ138" s="637">
        <f>10000*(BH138+BI138)+(G137-H137+G138-H138)*100+(G137+G138)</f>
        <v>20000</v>
      </c>
      <c r="BR138" s="637">
        <f>10000*(BH138+BJ138)+(G138-H138+H135-G135)*100+(G138+H135)</f>
        <v>20000</v>
      </c>
      <c r="BS138" s="651">
        <f>10000*(BI138+BJ138)+(G137-H137+H135-G135)*100+(G137+H135)</f>
        <v>20000</v>
      </c>
      <c r="BT138" s="652">
        <f>-BW135</f>
        <v>0</v>
      </c>
      <c r="BU138" s="653">
        <f>-BW136</f>
        <v>0</v>
      </c>
      <c r="BV138" s="653">
        <f>-BW137</f>
        <v>0</v>
      </c>
      <c r="BW138" s="651" t="s">
        <v>15</v>
      </c>
      <c r="BX138" s="643"/>
      <c r="BY138" s="643"/>
      <c r="BZ138" s="643"/>
      <c r="CA138" s="643"/>
      <c r="CB138" s="643"/>
      <c r="CC138" s="643"/>
      <c r="CD138" s="643"/>
      <c r="CE138" s="643"/>
      <c r="CF138" s="643"/>
      <c r="CG138" s="643"/>
      <c r="CH138" s="643"/>
      <c r="CI138" s="643"/>
      <c r="CJ138" s="650"/>
      <c r="CK138" s="637"/>
      <c r="CL138" s="637"/>
      <c r="CM138" s="651" t="s">
        <v>15</v>
      </c>
      <c r="CN138" s="617"/>
      <c r="CO138" s="469"/>
      <c r="CP138" s="63" t="str">
        <f>IF('Votre sélection'!O3="","",'Votre sélection'!O3)</f>
        <v/>
      </c>
      <c r="CS138" s="469"/>
      <c r="CT138" s="469"/>
      <c r="CU138" s="469"/>
      <c r="CV138" s="469"/>
      <c r="CW138" s="469"/>
      <c r="CX138" s="469"/>
      <c r="CY138" s="469"/>
      <c r="CZ138" s="469"/>
      <c r="DA138" s="469"/>
      <c r="DB138" s="469"/>
      <c r="DC138" s="469"/>
      <c r="DD138" s="469"/>
      <c r="DE138" s="469"/>
      <c r="DF138" s="469"/>
      <c r="DG138" s="469"/>
      <c r="DH138" s="469"/>
      <c r="DI138" s="469"/>
      <c r="DJ138" s="469"/>
      <c r="DK138" s="469"/>
      <c r="DL138" s="469"/>
      <c r="DM138" s="617"/>
      <c r="DN138" s="617"/>
      <c r="DO138" s="617"/>
      <c r="DP138" s="617"/>
      <c r="DQ138" s="617"/>
      <c r="DR138" s="617"/>
      <c r="DS138" s="617"/>
      <c r="DT138" s="617"/>
      <c r="DU138" s="617"/>
      <c r="DV138" s="617"/>
    </row>
    <row r="139" spans="1:126" hidden="1" x14ac:dyDescent="0.2">
      <c r="A139" s="469"/>
      <c r="B139" s="566">
        <v>41816</v>
      </c>
      <c r="C139" s="567">
        <v>0.91666666666666663</v>
      </c>
      <c r="D139" s="556" t="str">
        <f>I134</f>
        <v>Algérie</v>
      </c>
      <c r="E139" s="556"/>
      <c r="F139" s="556"/>
      <c r="G139" s="505">
        <f t="shared" si="97"/>
        <v>0</v>
      </c>
      <c r="H139" s="505">
        <f t="shared" si="97"/>
        <v>0</v>
      </c>
      <c r="I139" s="568" t="str">
        <f>D135</f>
        <v>Russie</v>
      </c>
      <c r="J139" s="507"/>
      <c r="K139" s="507"/>
      <c r="L139" s="494"/>
      <c r="M139" s="569"/>
      <c r="N139" s="570" t="str">
        <f>IF(OR(M137&lt;3,M136&lt;2),"TIRAGE AU SORT !!!"," ")</f>
        <v>TIRAGE AU SORT !!!</v>
      </c>
      <c r="O139" s="571"/>
      <c r="P139" s="571"/>
      <c r="Q139" s="571"/>
      <c r="R139" s="571"/>
      <c r="S139" s="571"/>
      <c r="T139" s="571"/>
      <c r="U139" s="571"/>
      <c r="V139" s="571"/>
      <c r="W139" s="494"/>
      <c r="X139" s="494"/>
      <c r="Y139" s="494"/>
      <c r="Z139" s="494"/>
      <c r="AA139" s="494"/>
      <c r="AB139" s="494"/>
      <c r="AC139" s="494"/>
      <c r="AD139" s="494"/>
      <c r="AE139" s="494"/>
      <c r="AF139" s="494"/>
      <c r="AG139" s="494"/>
      <c r="AH139" s="494"/>
      <c r="AI139" s="494"/>
      <c r="AJ139" s="494"/>
      <c r="AK139" s="494"/>
      <c r="AL139" s="494"/>
      <c r="AM139" s="494"/>
      <c r="AN139" s="494"/>
      <c r="AO139" s="494"/>
      <c r="AP139" s="494"/>
      <c r="AQ139" s="494"/>
      <c r="AR139" s="494"/>
      <c r="AS139" s="494"/>
      <c r="AT139" s="469"/>
      <c r="AU139" s="469"/>
      <c r="AV139" s="469"/>
      <c r="AW139" s="469"/>
      <c r="AX139" s="469"/>
      <c r="AY139" s="617"/>
      <c r="AZ139" s="617"/>
      <c r="BA139" s="617"/>
      <c r="BB139" s="617"/>
      <c r="BC139" s="617"/>
      <c r="BD139" s="617"/>
      <c r="BE139" s="617"/>
      <c r="BF139" s="617"/>
      <c r="BG139" s="617"/>
      <c r="BH139" s="617"/>
      <c r="BI139" s="617"/>
      <c r="BJ139" s="617"/>
      <c r="BK139" s="617"/>
      <c r="BL139" s="617"/>
      <c r="BM139" s="617"/>
      <c r="BN139" s="617"/>
      <c r="BO139" s="617"/>
      <c r="BP139" s="617"/>
      <c r="BQ139" s="617"/>
      <c r="BR139" s="617"/>
      <c r="BS139" s="617"/>
      <c r="BT139" s="617"/>
      <c r="BU139" s="617"/>
      <c r="BV139" s="617"/>
      <c r="BW139" s="617"/>
      <c r="BX139" s="617"/>
      <c r="BY139" s="617"/>
      <c r="BZ139" s="617"/>
      <c r="CA139" s="617"/>
      <c r="CB139" s="617"/>
      <c r="CC139" s="617"/>
      <c r="CD139" s="617"/>
      <c r="CE139" s="617"/>
      <c r="CF139" s="617"/>
      <c r="CG139" s="617"/>
      <c r="CH139" s="617"/>
      <c r="CI139" s="617"/>
      <c r="CJ139" s="617"/>
      <c r="CK139" s="617"/>
      <c r="CL139" s="617"/>
      <c r="CM139" s="617"/>
      <c r="CN139" s="617"/>
      <c r="CO139" s="469"/>
      <c r="CP139" s="63" t="str">
        <f>IF('Votre sélection'!O4="","",'Votre sélection'!O4)</f>
        <v/>
      </c>
      <c r="CS139" s="469"/>
      <c r="CT139" s="469"/>
      <c r="CU139" s="469"/>
      <c r="CV139" s="469"/>
      <c r="CW139" s="469"/>
      <c r="CX139" s="469"/>
      <c r="CY139" s="469"/>
      <c r="CZ139" s="469"/>
      <c r="DA139" s="469"/>
      <c r="DB139" s="469"/>
      <c r="DC139" s="469"/>
      <c r="DD139" s="469"/>
      <c r="DE139" s="469"/>
      <c r="DF139" s="469"/>
      <c r="DG139" s="469"/>
      <c r="DH139" s="469"/>
      <c r="DI139" s="469"/>
      <c r="DJ139" s="469"/>
      <c r="DK139" s="469"/>
      <c r="DL139" s="469"/>
      <c r="DM139" s="617"/>
      <c r="DN139" s="617"/>
      <c r="DO139" s="617"/>
      <c r="DP139" s="617"/>
      <c r="DQ139" s="617"/>
      <c r="DR139" s="617"/>
      <c r="DS139" s="617"/>
      <c r="DT139" s="617"/>
      <c r="DU139" s="617"/>
      <c r="DV139" s="617"/>
    </row>
    <row r="140" spans="1:126" hidden="1" x14ac:dyDescent="0.2">
      <c r="A140" s="469"/>
      <c r="B140" s="470"/>
      <c r="C140" s="471"/>
      <c r="D140" s="657"/>
      <c r="E140" s="657"/>
      <c r="F140" s="657"/>
      <c r="G140" s="472"/>
      <c r="H140" s="472"/>
      <c r="I140" s="658"/>
      <c r="J140" s="658"/>
      <c r="K140" s="658"/>
      <c r="L140" s="469"/>
      <c r="M140" s="469"/>
      <c r="N140" s="469"/>
      <c r="O140" s="469"/>
      <c r="P140" s="469"/>
      <c r="Q140" s="469"/>
      <c r="R140" s="469"/>
      <c r="S140" s="469"/>
      <c r="T140" s="469"/>
      <c r="U140" s="469"/>
      <c r="V140" s="469"/>
      <c r="W140" s="469"/>
      <c r="X140" s="469"/>
      <c r="Y140" s="469"/>
      <c r="Z140" s="469"/>
      <c r="AA140" s="469"/>
      <c r="AB140" s="469"/>
      <c r="AC140" s="469"/>
      <c r="AD140" s="469"/>
      <c r="AE140" s="469"/>
      <c r="AF140" s="469"/>
      <c r="AG140" s="469"/>
      <c r="AH140" s="469"/>
      <c r="AI140" s="469"/>
      <c r="AJ140" s="469"/>
      <c r="AK140" s="469"/>
      <c r="AL140" s="469"/>
      <c r="AM140" s="469"/>
      <c r="AN140" s="469"/>
      <c r="AO140" s="469"/>
      <c r="AP140" s="469"/>
      <c r="AQ140" s="469"/>
      <c r="AR140" s="469"/>
      <c r="AS140" s="469"/>
      <c r="AT140" s="469"/>
      <c r="AU140" s="469"/>
      <c r="AV140" s="469"/>
      <c r="AW140" s="469"/>
      <c r="AX140" s="469"/>
      <c r="AY140" s="617"/>
      <c r="AZ140" s="617"/>
      <c r="BA140" s="617"/>
      <c r="BB140" s="617"/>
      <c r="BC140" s="617"/>
      <c r="BD140" s="617"/>
      <c r="BE140" s="617"/>
      <c r="BF140" s="617"/>
      <c r="BG140" s="617"/>
      <c r="BH140" s="617"/>
      <c r="BI140" s="617"/>
      <c r="BJ140" s="617"/>
      <c r="BK140" s="617"/>
      <c r="BL140" s="617"/>
      <c r="BM140" s="617"/>
      <c r="BN140" s="617"/>
      <c r="BO140" s="617"/>
      <c r="BP140" s="617"/>
      <c r="BQ140" s="617"/>
      <c r="BR140" s="617"/>
      <c r="BS140" s="617"/>
      <c r="BT140" s="617"/>
      <c r="BU140" s="617"/>
      <c r="BV140" s="617"/>
      <c r="BW140" s="617"/>
      <c r="BX140" s="617"/>
      <c r="BY140" s="617"/>
      <c r="BZ140" s="617"/>
      <c r="CA140" s="617"/>
      <c r="CB140" s="617"/>
      <c r="CC140" s="617"/>
      <c r="CD140" s="617"/>
      <c r="CE140" s="617"/>
      <c r="CF140" s="617"/>
      <c r="CG140" s="617"/>
      <c r="CH140" s="617"/>
      <c r="CI140" s="617"/>
      <c r="CJ140" s="617"/>
      <c r="CK140" s="617"/>
      <c r="CL140" s="617"/>
      <c r="CM140" s="617"/>
      <c r="CN140" s="617"/>
      <c r="CO140" s="469"/>
      <c r="CP140" s="63" t="str">
        <f>IF('Votre sélection'!O5="","",'Votre sélection'!O5)</f>
        <v/>
      </c>
      <c r="CS140" s="469"/>
      <c r="CT140" s="469"/>
      <c r="CU140" s="469"/>
      <c r="CV140" s="469"/>
      <c r="CW140" s="469"/>
      <c r="CX140" s="469"/>
      <c r="CY140" s="469"/>
      <c r="CZ140" s="469"/>
      <c r="DA140" s="469"/>
      <c r="DB140" s="469"/>
      <c r="DC140" s="469"/>
      <c r="DD140" s="469"/>
      <c r="DE140" s="469"/>
      <c r="DF140" s="469"/>
      <c r="DG140" s="469"/>
      <c r="DH140" s="469"/>
      <c r="DI140" s="469"/>
      <c r="DJ140" s="469"/>
      <c r="DK140" s="469"/>
      <c r="DL140" s="469"/>
      <c r="DM140" s="617"/>
      <c r="DN140" s="617"/>
      <c r="DO140" s="617"/>
      <c r="DP140" s="617"/>
      <c r="DQ140" s="617"/>
      <c r="DR140" s="617"/>
      <c r="DS140" s="617"/>
      <c r="DT140" s="617"/>
      <c r="DU140" s="617"/>
      <c r="DV140" s="617"/>
    </row>
    <row r="141" spans="1:126" hidden="1" x14ac:dyDescent="0.2">
      <c r="A141" s="469"/>
      <c r="B141" s="470"/>
      <c r="C141" s="471"/>
      <c r="D141" s="470"/>
      <c r="E141" s="470"/>
      <c r="F141" s="470"/>
      <c r="G141" s="472"/>
      <c r="H141" s="472"/>
      <c r="I141" s="473"/>
      <c r="J141" s="473"/>
      <c r="K141" s="473"/>
      <c r="L141" s="469"/>
      <c r="M141" s="469"/>
      <c r="N141" s="469"/>
      <c r="O141" s="469"/>
      <c r="P141" s="469"/>
      <c r="Q141" s="469"/>
      <c r="R141" s="469"/>
      <c r="S141" s="469"/>
      <c r="T141" s="469"/>
      <c r="U141" s="469"/>
      <c r="V141" s="469"/>
      <c r="W141" s="469"/>
      <c r="X141" s="469"/>
      <c r="Y141" s="469"/>
      <c r="Z141" s="469"/>
      <c r="AA141" s="469"/>
      <c r="AB141" s="469"/>
      <c r="AC141" s="469"/>
      <c r="AD141" s="469"/>
      <c r="AE141" s="469"/>
      <c r="AF141" s="469"/>
      <c r="AG141" s="469"/>
      <c r="AH141" s="469"/>
      <c r="AI141" s="469"/>
      <c r="AJ141" s="469"/>
      <c r="AK141" s="469"/>
      <c r="AL141" s="469"/>
      <c r="AM141" s="469"/>
      <c r="AN141" s="469"/>
      <c r="AO141" s="469"/>
      <c r="AP141" s="469"/>
      <c r="AQ141" s="469"/>
      <c r="AR141" s="469"/>
      <c r="AS141" s="469"/>
      <c r="AT141" s="469"/>
      <c r="AU141" s="469"/>
      <c r="AV141" s="469"/>
      <c r="AW141" s="469"/>
      <c r="AX141" s="469"/>
      <c r="AY141" s="617"/>
      <c r="AZ141" s="617"/>
      <c r="BA141" s="617"/>
      <c r="BB141" s="617"/>
      <c r="BC141" s="617"/>
      <c r="BD141" s="617"/>
      <c r="BE141" s="617"/>
      <c r="BF141" s="617"/>
      <c r="BG141" s="617"/>
      <c r="BH141" s="617"/>
      <c r="BI141" s="617"/>
      <c r="BJ141" s="617"/>
      <c r="BK141" s="617"/>
      <c r="BL141" s="617"/>
      <c r="BM141" s="617"/>
      <c r="BN141" s="617"/>
      <c r="BO141" s="617"/>
      <c r="BP141" s="617"/>
      <c r="BQ141" s="617"/>
      <c r="BR141" s="617"/>
      <c r="BS141" s="617"/>
      <c r="BT141" s="617"/>
      <c r="BU141" s="617"/>
      <c r="BV141" s="617"/>
      <c r="BW141" s="617"/>
      <c r="BX141" s="617"/>
      <c r="BY141" s="617"/>
      <c r="BZ141" s="617"/>
      <c r="CA141" s="617"/>
      <c r="CB141" s="617"/>
      <c r="CC141" s="617"/>
      <c r="CD141" s="617"/>
      <c r="CE141" s="617"/>
      <c r="CF141" s="617"/>
      <c r="CG141" s="617"/>
      <c r="CH141" s="617"/>
      <c r="CI141" s="617"/>
      <c r="CJ141" s="617"/>
      <c r="CK141" s="617"/>
      <c r="CL141" s="617"/>
      <c r="CM141" s="617"/>
      <c r="CN141" s="617"/>
      <c r="CO141" s="469"/>
      <c r="CP141" s="63" t="str">
        <f>IF('Votre sélection'!O6="","",'Votre sélection'!O6)</f>
        <v/>
      </c>
      <c r="CS141" s="469"/>
      <c r="CT141" s="469"/>
      <c r="CU141" s="469"/>
      <c r="CV141" s="469"/>
      <c r="CW141" s="469"/>
      <c r="CX141" s="469"/>
      <c r="CY141" s="469"/>
      <c r="CZ141" s="469"/>
      <c r="DA141" s="469"/>
      <c r="DB141" s="469"/>
      <c r="DC141" s="469"/>
      <c r="DD141" s="469"/>
      <c r="DE141" s="469"/>
      <c r="DF141" s="469"/>
      <c r="DG141" s="469"/>
      <c r="DH141" s="469"/>
      <c r="DI141" s="469"/>
      <c r="DJ141" s="469"/>
      <c r="DK141" s="469"/>
      <c r="DL141" s="469"/>
      <c r="DM141" s="617"/>
      <c r="DN141" s="617"/>
      <c r="DO141" s="617"/>
      <c r="DP141" s="617"/>
      <c r="DQ141" s="617"/>
      <c r="DR141" s="617"/>
      <c r="DS141" s="617"/>
      <c r="DT141" s="617"/>
      <c r="DU141" s="617"/>
      <c r="DV141" s="617"/>
    </row>
    <row r="142" spans="1:126" hidden="1" x14ac:dyDescent="0.2">
      <c r="A142" s="469"/>
      <c r="B142" s="470"/>
      <c r="C142" s="471"/>
      <c r="D142" s="470"/>
      <c r="E142" s="470"/>
      <c r="F142" s="470"/>
      <c r="G142" s="472"/>
      <c r="H142" s="472"/>
      <c r="I142" s="473"/>
      <c r="J142" s="473"/>
      <c r="K142" s="473"/>
      <c r="L142" s="469"/>
      <c r="M142" s="469"/>
      <c r="N142" s="469"/>
      <c r="O142" s="469"/>
      <c r="P142" s="469"/>
      <c r="Q142" s="469"/>
      <c r="R142" s="469"/>
      <c r="S142" s="469"/>
      <c r="T142" s="469"/>
      <c r="U142" s="469"/>
      <c r="V142" s="469"/>
      <c r="W142" s="469"/>
      <c r="X142" s="469"/>
      <c r="Y142" s="469"/>
      <c r="Z142" s="469"/>
      <c r="AA142" s="469"/>
      <c r="AB142" s="469"/>
      <c r="AC142" s="469"/>
      <c r="AD142" s="469"/>
      <c r="AE142" s="469"/>
      <c r="AF142" s="469"/>
      <c r="AG142" s="469"/>
      <c r="AH142" s="469"/>
      <c r="AI142" s="469"/>
      <c r="AJ142" s="469"/>
      <c r="AK142" s="469"/>
      <c r="AL142" s="469"/>
      <c r="AM142" s="469"/>
      <c r="AN142" s="469"/>
      <c r="AO142" s="469"/>
      <c r="AP142" s="469"/>
      <c r="AQ142" s="469"/>
      <c r="AR142" s="469"/>
      <c r="AS142" s="469"/>
      <c r="AT142" s="469"/>
      <c r="AU142" s="469"/>
      <c r="AV142" s="469"/>
      <c r="AW142" s="469"/>
      <c r="AX142" s="469"/>
      <c r="AY142" s="617"/>
      <c r="AZ142" s="617"/>
      <c r="BA142" s="617"/>
      <c r="BB142" s="617"/>
      <c r="BC142" s="617"/>
      <c r="BD142" s="617"/>
      <c r="BE142" s="617"/>
      <c r="BF142" s="617"/>
      <c r="BG142" s="617"/>
      <c r="BH142" s="617"/>
      <c r="BI142" s="617"/>
      <c r="BJ142" s="617"/>
      <c r="BK142" s="617"/>
      <c r="BL142" s="617"/>
      <c r="BM142" s="617"/>
      <c r="BN142" s="617"/>
      <c r="BO142" s="617"/>
      <c r="BP142" s="617"/>
      <c r="BQ142" s="617"/>
      <c r="BR142" s="617"/>
      <c r="BS142" s="617"/>
      <c r="BT142" s="617"/>
      <c r="BU142" s="617"/>
      <c r="BV142" s="617"/>
      <c r="BW142" s="617"/>
      <c r="BX142" s="617"/>
      <c r="BY142" s="617"/>
      <c r="BZ142" s="617"/>
      <c r="CA142" s="617"/>
      <c r="CB142" s="617"/>
      <c r="CC142" s="617"/>
      <c r="CD142" s="617"/>
      <c r="CE142" s="617"/>
      <c r="CF142" s="617"/>
      <c r="CG142" s="617"/>
      <c r="CH142" s="617"/>
      <c r="CI142" s="617"/>
      <c r="CJ142" s="617"/>
      <c r="CK142" s="617"/>
      <c r="CL142" s="617"/>
      <c r="CM142" s="617"/>
      <c r="CN142" s="617"/>
      <c r="CO142" s="469"/>
      <c r="CP142" s="63" t="str">
        <f>IF('Votre sélection'!O7="","",'Votre sélection'!O7)</f>
        <v/>
      </c>
      <c r="CS142" s="469"/>
      <c r="CT142" s="469"/>
      <c r="CU142" s="469"/>
      <c r="CV142" s="469"/>
      <c r="CW142" s="469"/>
      <c r="CX142" s="469"/>
      <c r="CY142" s="469"/>
      <c r="CZ142" s="469"/>
      <c r="DA142" s="469"/>
      <c r="DB142" s="469"/>
      <c r="DC142" s="469"/>
      <c r="DD142" s="469"/>
      <c r="DE142" s="469"/>
      <c r="DF142" s="469"/>
      <c r="DG142" s="469"/>
      <c r="DH142" s="469"/>
      <c r="DI142" s="469"/>
      <c r="DJ142" s="469"/>
      <c r="DK142" s="469"/>
      <c r="DL142" s="469"/>
      <c r="DM142" s="617"/>
      <c r="DN142" s="617"/>
      <c r="DO142" s="617"/>
      <c r="DP142" s="617"/>
      <c r="DQ142" s="617"/>
      <c r="DR142" s="617"/>
      <c r="DS142" s="617"/>
      <c r="DT142" s="617"/>
      <c r="DU142" s="617"/>
      <c r="DV142" s="617"/>
    </row>
    <row r="143" spans="1:126" hidden="1" x14ac:dyDescent="0.2">
      <c r="A143" s="469"/>
      <c r="B143" s="470"/>
      <c r="C143" s="471"/>
      <c r="D143" s="470"/>
      <c r="E143" s="470"/>
      <c r="F143" s="470"/>
      <c r="G143" s="472"/>
      <c r="H143" s="472"/>
      <c r="I143" s="473"/>
      <c r="J143" s="473"/>
      <c r="K143" s="473"/>
      <c r="L143" s="469"/>
      <c r="M143" s="469"/>
      <c r="N143" s="469"/>
      <c r="O143" s="469"/>
      <c r="P143" s="469"/>
      <c r="Q143" s="469"/>
      <c r="R143" s="469"/>
      <c r="S143" s="469"/>
      <c r="T143" s="469"/>
      <c r="U143" s="469"/>
      <c r="V143" s="469"/>
      <c r="W143" s="469"/>
      <c r="X143" s="469"/>
      <c r="Y143" s="469"/>
      <c r="Z143" s="469"/>
      <c r="AA143" s="469"/>
      <c r="AB143" s="469"/>
      <c r="AC143" s="469"/>
      <c r="AD143" s="469"/>
      <c r="AE143" s="469"/>
      <c r="AF143" s="469"/>
      <c r="AG143" s="469"/>
      <c r="AH143" s="469"/>
      <c r="AI143" s="469"/>
      <c r="AJ143" s="469"/>
      <c r="AK143" s="469"/>
      <c r="AL143" s="469"/>
      <c r="AM143" s="469"/>
      <c r="AN143" s="469"/>
      <c r="AO143" s="469"/>
      <c r="AP143" s="469"/>
      <c r="AQ143" s="469"/>
      <c r="AR143" s="469"/>
      <c r="AS143" s="469"/>
      <c r="AT143" s="469"/>
      <c r="AU143" s="469"/>
      <c r="AV143" s="469"/>
      <c r="AW143" s="469"/>
      <c r="AX143" s="469"/>
      <c r="AY143" s="617"/>
      <c r="AZ143" s="617"/>
      <c r="BA143" s="617"/>
      <c r="BB143" s="617"/>
      <c r="BC143" s="617"/>
      <c r="BD143" s="617"/>
      <c r="BE143" s="617"/>
      <c r="BF143" s="617"/>
      <c r="BG143" s="617"/>
      <c r="BH143" s="617"/>
      <c r="BI143" s="617"/>
      <c r="BJ143" s="617"/>
      <c r="BK143" s="617"/>
      <c r="BL143" s="617"/>
      <c r="BM143" s="617"/>
      <c r="BN143" s="617"/>
      <c r="BO143" s="617"/>
      <c r="BP143" s="617"/>
      <c r="BQ143" s="617"/>
      <c r="BR143" s="617"/>
      <c r="BS143" s="617"/>
      <c r="BT143" s="617"/>
      <c r="BU143" s="617"/>
      <c r="BV143" s="617"/>
      <c r="BW143" s="617"/>
      <c r="BX143" s="617"/>
      <c r="BY143" s="617"/>
      <c r="BZ143" s="617"/>
      <c r="CA143" s="617"/>
      <c r="CB143" s="617"/>
      <c r="CC143" s="617"/>
      <c r="CD143" s="617"/>
      <c r="CE143" s="617"/>
      <c r="CF143" s="617"/>
      <c r="CG143" s="617"/>
      <c r="CH143" s="617"/>
      <c r="CI143" s="617"/>
      <c r="CJ143" s="617"/>
      <c r="CK143" s="617"/>
      <c r="CL143" s="617"/>
      <c r="CM143" s="617"/>
      <c r="CN143" s="617"/>
      <c r="CO143" s="469"/>
      <c r="CP143" s="63" t="str">
        <f>IF('Votre sélection'!O8="","",'Votre sélection'!O8)</f>
        <v/>
      </c>
      <c r="CS143" s="469"/>
      <c r="CT143" s="469"/>
      <c r="CU143" s="469"/>
      <c r="CV143" s="469"/>
      <c r="CW143" s="469"/>
      <c r="CX143" s="469"/>
      <c r="CY143" s="469"/>
      <c r="CZ143" s="469"/>
      <c r="DA143" s="469"/>
      <c r="DB143" s="469"/>
      <c r="DC143" s="469"/>
      <c r="DD143" s="469"/>
      <c r="DE143" s="469"/>
      <c r="DF143" s="469"/>
      <c r="DG143" s="469"/>
      <c r="DH143" s="469"/>
      <c r="DI143" s="469"/>
      <c r="DJ143" s="469"/>
      <c r="DK143" s="469"/>
      <c r="DL143" s="469"/>
      <c r="DM143" s="617"/>
      <c r="DN143" s="617"/>
      <c r="DO143" s="617"/>
      <c r="DP143" s="617"/>
      <c r="DQ143" s="617"/>
      <c r="DR143" s="617"/>
      <c r="DS143" s="617"/>
      <c r="DT143" s="617"/>
      <c r="DU143" s="617"/>
      <c r="DV143" s="617"/>
    </row>
    <row r="144" spans="1:126" hidden="1" x14ac:dyDescent="0.2">
      <c r="A144" s="469"/>
      <c r="B144" s="470"/>
      <c r="C144" s="471"/>
      <c r="D144" s="470"/>
      <c r="E144" s="470"/>
      <c r="F144" s="470"/>
      <c r="G144" s="472"/>
      <c r="H144" s="472"/>
      <c r="I144" s="473"/>
      <c r="J144" s="473"/>
      <c r="K144" s="473"/>
      <c r="L144" s="469"/>
      <c r="M144" s="469"/>
      <c r="N144" s="469"/>
      <c r="O144" s="469"/>
      <c r="P144" s="469"/>
      <c r="Q144" s="469"/>
      <c r="R144" s="469"/>
      <c r="S144" s="469"/>
      <c r="T144" s="469"/>
      <c r="U144" s="469"/>
      <c r="V144" s="469"/>
      <c r="W144" s="469"/>
      <c r="X144" s="469"/>
      <c r="Y144" s="469"/>
      <c r="Z144" s="469"/>
      <c r="AA144" s="469"/>
      <c r="AB144" s="469"/>
      <c r="AC144" s="469"/>
      <c r="AD144" s="469"/>
      <c r="AE144" s="469"/>
      <c r="AF144" s="469"/>
      <c r="AG144" s="469"/>
      <c r="AH144" s="469"/>
      <c r="AI144" s="469"/>
      <c r="AJ144" s="469"/>
      <c r="AK144" s="469"/>
      <c r="AL144" s="469"/>
      <c r="AM144" s="469"/>
      <c r="AN144" s="469"/>
      <c r="AO144" s="469"/>
      <c r="AP144" s="469"/>
      <c r="AQ144" s="469"/>
      <c r="AR144" s="469"/>
      <c r="AS144" s="469"/>
      <c r="AT144" s="469"/>
      <c r="AU144" s="469"/>
      <c r="AV144" s="469"/>
      <c r="AW144" s="469"/>
      <c r="AX144" s="469"/>
      <c r="AY144" s="617"/>
      <c r="AZ144" s="617"/>
      <c r="BA144" s="617"/>
      <c r="BB144" s="617"/>
      <c r="BC144" s="617"/>
      <c r="BD144" s="617"/>
      <c r="BE144" s="617"/>
      <c r="BF144" s="617"/>
      <c r="BG144" s="617"/>
      <c r="BH144" s="617"/>
      <c r="BI144" s="617"/>
      <c r="BJ144" s="617"/>
      <c r="BK144" s="617"/>
      <c r="BL144" s="617"/>
      <c r="BM144" s="617"/>
      <c r="BN144" s="617"/>
      <c r="BO144" s="617"/>
      <c r="BP144" s="617"/>
      <c r="BQ144" s="617"/>
      <c r="BR144" s="617"/>
      <c r="BS144" s="617"/>
      <c r="BT144" s="617"/>
      <c r="BU144" s="617"/>
      <c r="BV144" s="617"/>
      <c r="BW144" s="617"/>
      <c r="BX144" s="617"/>
      <c r="BY144" s="617"/>
      <c r="BZ144" s="617"/>
      <c r="CA144" s="617"/>
      <c r="CB144" s="617"/>
      <c r="CC144" s="617"/>
      <c r="CD144" s="617"/>
      <c r="CE144" s="617"/>
      <c r="CF144" s="617"/>
      <c r="CG144" s="617"/>
      <c r="CH144" s="617"/>
      <c r="CI144" s="617"/>
      <c r="CJ144" s="617"/>
      <c r="CK144" s="617"/>
      <c r="CL144" s="617"/>
      <c r="CM144" s="617"/>
      <c r="CN144" s="617"/>
      <c r="CO144" s="469"/>
      <c r="CP144" s="63" t="str">
        <f>IF('Votre sélection'!O9="","",'Votre sélection'!O9)</f>
        <v/>
      </c>
      <c r="CS144" s="469"/>
      <c r="CT144" s="469"/>
      <c r="CU144" s="469"/>
      <c r="CV144" s="469"/>
      <c r="CW144" s="469"/>
      <c r="CX144" s="469"/>
      <c r="CY144" s="469"/>
      <c r="CZ144" s="469"/>
      <c r="DA144" s="469"/>
      <c r="DB144" s="469"/>
      <c r="DC144" s="469"/>
      <c r="DD144" s="469"/>
      <c r="DE144" s="469"/>
      <c r="DF144" s="469"/>
      <c r="DG144" s="469"/>
      <c r="DH144" s="469"/>
      <c r="DI144" s="469"/>
      <c r="DJ144" s="469"/>
      <c r="DK144" s="469"/>
      <c r="DL144" s="469"/>
      <c r="DM144" s="617"/>
      <c r="DN144" s="617"/>
      <c r="DO144" s="617"/>
      <c r="DP144" s="617"/>
      <c r="DQ144" s="617"/>
      <c r="DR144" s="617"/>
      <c r="DS144" s="617"/>
      <c r="DT144" s="617"/>
      <c r="DU144" s="617"/>
      <c r="DV144" s="617"/>
    </row>
    <row r="145" spans="1:126" hidden="1" x14ac:dyDescent="0.2">
      <c r="A145" s="469"/>
      <c r="B145" s="470"/>
      <c r="C145" s="471"/>
      <c r="D145" s="470"/>
      <c r="E145" s="470"/>
      <c r="F145" s="470"/>
      <c r="G145" s="472"/>
      <c r="H145" s="472"/>
      <c r="I145" s="473"/>
      <c r="J145" s="473"/>
      <c r="K145" s="473"/>
      <c r="L145" s="469"/>
      <c r="M145" s="469"/>
      <c r="N145" s="469"/>
      <c r="O145" s="469"/>
      <c r="P145" s="469"/>
      <c r="Q145" s="469"/>
      <c r="R145" s="469"/>
      <c r="S145" s="469"/>
      <c r="T145" s="469"/>
      <c r="U145" s="469"/>
      <c r="V145" s="469"/>
      <c r="W145" s="469"/>
      <c r="X145" s="469"/>
      <c r="Y145" s="469"/>
      <c r="Z145" s="469"/>
      <c r="AA145" s="469"/>
      <c r="AB145" s="469"/>
      <c r="AC145" s="469"/>
      <c r="AD145" s="469"/>
      <c r="AE145" s="469"/>
      <c r="AF145" s="469"/>
      <c r="AG145" s="469"/>
      <c r="AH145" s="469"/>
      <c r="AI145" s="469"/>
      <c r="AJ145" s="469"/>
      <c r="AK145" s="469"/>
      <c r="AL145" s="469"/>
      <c r="AM145" s="469"/>
      <c r="AN145" s="469"/>
      <c r="AO145" s="469"/>
      <c r="AP145" s="469"/>
      <c r="AQ145" s="469"/>
      <c r="AR145" s="469"/>
      <c r="AS145" s="469"/>
      <c r="AT145" s="469"/>
      <c r="AU145" s="469"/>
      <c r="AV145" s="469"/>
      <c r="AW145" s="469"/>
      <c r="AX145" s="469"/>
      <c r="AY145" s="617"/>
      <c r="AZ145" s="617"/>
      <c r="BA145" s="617"/>
      <c r="BB145" s="617"/>
      <c r="BC145" s="617"/>
      <c r="BD145" s="617"/>
      <c r="BE145" s="617"/>
      <c r="BF145" s="617"/>
      <c r="BG145" s="617"/>
      <c r="BH145" s="617"/>
      <c r="BI145" s="617"/>
      <c r="BJ145" s="617"/>
      <c r="BK145" s="617"/>
      <c r="BL145" s="617"/>
      <c r="BM145" s="617"/>
      <c r="BN145" s="617"/>
      <c r="BO145" s="617"/>
      <c r="BP145" s="617"/>
      <c r="BQ145" s="617"/>
      <c r="BR145" s="617"/>
      <c r="BS145" s="617"/>
      <c r="BT145" s="617"/>
      <c r="BU145" s="617"/>
      <c r="BV145" s="617"/>
      <c r="BW145" s="617"/>
      <c r="BX145" s="617"/>
      <c r="BY145" s="617"/>
      <c r="BZ145" s="617"/>
      <c r="CA145" s="617"/>
      <c r="CB145" s="617"/>
      <c r="CC145" s="617"/>
      <c r="CD145" s="617"/>
      <c r="CE145" s="617"/>
      <c r="CF145" s="617"/>
      <c r="CG145" s="617"/>
      <c r="CH145" s="617"/>
      <c r="CI145" s="617"/>
      <c r="CJ145" s="617"/>
      <c r="CK145" s="617"/>
      <c r="CL145" s="617"/>
      <c r="CM145" s="617"/>
      <c r="CN145" s="617"/>
      <c r="CO145" s="469"/>
      <c r="CP145" s="63" t="str">
        <f>IF('Votre sélection'!O10="","",'Votre sélection'!O10)</f>
        <v/>
      </c>
      <c r="CS145" s="469"/>
      <c r="CT145" s="469"/>
      <c r="CU145" s="469"/>
      <c r="CV145" s="469"/>
      <c r="CW145" s="469"/>
      <c r="CX145" s="469"/>
      <c r="CY145" s="469"/>
      <c r="CZ145" s="469"/>
      <c r="DA145" s="469"/>
      <c r="DB145" s="469"/>
      <c r="DC145" s="469"/>
      <c r="DD145" s="469"/>
      <c r="DE145" s="469"/>
      <c r="DF145" s="469"/>
      <c r="DG145" s="469"/>
      <c r="DH145" s="469"/>
      <c r="DI145" s="469"/>
      <c r="DJ145" s="469"/>
      <c r="DK145" s="469"/>
      <c r="DL145" s="469"/>
      <c r="DM145" s="617"/>
      <c r="DN145" s="617"/>
      <c r="DO145" s="617"/>
      <c r="DP145" s="617"/>
      <c r="DQ145" s="617"/>
      <c r="DR145" s="617"/>
      <c r="DS145" s="617"/>
      <c r="DT145" s="617"/>
      <c r="DU145" s="617"/>
      <c r="DV145" s="617"/>
    </row>
    <row r="146" spans="1:126" hidden="1" x14ac:dyDescent="0.2">
      <c r="A146" s="469"/>
      <c r="B146" s="470"/>
      <c r="C146" s="471"/>
      <c r="D146" s="470"/>
      <c r="E146" s="470"/>
      <c r="F146" s="470"/>
      <c r="G146" s="472"/>
      <c r="H146" s="472"/>
      <c r="I146" s="473"/>
      <c r="J146" s="473"/>
      <c r="K146" s="473"/>
      <c r="L146" s="469"/>
      <c r="M146" s="469"/>
      <c r="N146" s="469"/>
      <c r="O146" s="469"/>
      <c r="P146" s="469"/>
      <c r="Q146" s="469"/>
      <c r="R146" s="469"/>
      <c r="S146" s="469"/>
      <c r="T146" s="469"/>
      <c r="U146" s="469"/>
      <c r="V146" s="469"/>
      <c r="W146" s="469"/>
      <c r="X146" s="469"/>
      <c r="Y146" s="469"/>
      <c r="Z146" s="469"/>
      <c r="AA146" s="469"/>
      <c r="AB146" s="469"/>
      <c r="AC146" s="469"/>
      <c r="AD146" s="469"/>
      <c r="AE146" s="469"/>
      <c r="AF146" s="469"/>
      <c r="AG146" s="469"/>
      <c r="AH146" s="469"/>
      <c r="AI146" s="469"/>
      <c r="AJ146" s="469"/>
      <c r="AK146" s="469"/>
      <c r="AL146" s="469"/>
      <c r="AM146" s="469"/>
      <c r="AN146" s="469"/>
      <c r="AO146" s="469"/>
      <c r="AP146" s="469"/>
      <c r="AQ146" s="469"/>
      <c r="AR146" s="469"/>
      <c r="AS146" s="469"/>
      <c r="AT146" s="469"/>
      <c r="AU146" s="469"/>
      <c r="AV146" s="469"/>
      <c r="AW146" s="469"/>
      <c r="AX146" s="469"/>
      <c r="AY146" s="617"/>
      <c r="AZ146" s="617"/>
      <c r="BA146" s="617"/>
      <c r="BB146" s="617"/>
      <c r="BC146" s="617"/>
      <c r="BD146" s="617"/>
      <c r="BE146" s="617"/>
      <c r="BF146" s="617"/>
      <c r="BG146" s="617"/>
      <c r="BH146" s="617"/>
      <c r="BI146" s="617"/>
      <c r="BJ146" s="617"/>
      <c r="BK146" s="617"/>
      <c r="BL146" s="617"/>
      <c r="BM146" s="617"/>
      <c r="BN146" s="617"/>
      <c r="BO146" s="617"/>
      <c r="BP146" s="617"/>
      <c r="BQ146" s="617"/>
      <c r="BR146" s="617"/>
      <c r="BS146" s="617"/>
      <c r="BT146" s="617"/>
      <c r="BU146" s="617"/>
      <c r="BV146" s="617"/>
      <c r="BW146" s="617"/>
      <c r="BX146" s="617"/>
      <c r="BY146" s="617"/>
      <c r="BZ146" s="617"/>
      <c r="CA146" s="617"/>
      <c r="CB146" s="617"/>
      <c r="CC146" s="617"/>
      <c r="CD146" s="617"/>
      <c r="CE146" s="617"/>
      <c r="CF146" s="617"/>
      <c r="CG146" s="617"/>
      <c r="CH146" s="617"/>
      <c r="CI146" s="617"/>
      <c r="CJ146" s="617"/>
      <c r="CK146" s="617"/>
      <c r="CL146" s="617"/>
      <c r="CM146" s="617"/>
      <c r="CN146" s="617"/>
      <c r="CO146" s="469"/>
      <c r="CP146" s="63" t="str">
        <f>IF('Votre sélection'!O11="","",'Votre sélection'!O11)</f>
        <v/>
      </c>
      <c r="CS146" s="469"/>
      <c r="CT146" s="469"/>
      <c r="CU146" s="469"/>
      <c r="CV146" s="469"/>
      <c r="CW146" s="469"/>
      <c r="CX146" s="469"/>
      <c r="CY146" s="469"/>
      <c r="CZ146" s="469"/>
      <c r="DA146" s="469"/>
      <c r="DB146" s="469"/>
      <c r="DC146" s="469"/>
      <c r="DD146" s="469"/>
      <c r="DE146" s="469"/>
      <c r="DF146" s="469"/>
      <c r="DG146" s="469"/>
      <c r="DH146" s="469"/>
      <c r="DI146" s="469"/>
      <c r="DJ146" s="469"/>
      <c r="DK146" s="469"/>
      <c r="DL146" s="469"/>
      <c r="DM146" s="617"/>
      <c r="DN146" s="617"/>
      <c r="DO146" s="617"/>
      <c r="DP146" s="617"/>
      <c r="DQ146" s="617"/>
      <c r="DR146" s="617"/>
      <c r="DS146" s="617"/>
      <c r="DT146" s="617"/>
      <c r="DU146" s="617"/>
      <c r="DV146" s="617"/>
    </row>
    <row r="147" spans="1:126" hidden="1" x14ac:dyDescent="0.2">
      <c r="A147" s="469"/>
      <c r="B147" s="470"/>
      <c r="C147" s="471"/>
      <c r="D147" s="470"/>
      <c r="E147" s="470"/>
      <c r="F147" s="470"/>
      <c r="G147" s="472"/>
      <c r="H147" s="472"/>
      <c r="I147" s="473"/>
      <c r="J147" s="473"/>
      <c r="K147" s="473"/>
      <c r="L147" s="469"/>
      <c r="M147" s="469"/>
      <c r="N147" s="469"/>
      <c r="O147" s="469"/>
      <c r="P147" s="469"/>
      <c r="Q147" s="469"/>
      <c r="R147" s="469"/>
      <c r="S147" s="469"/>
      <c r="T147" s="469"/>
      <c r="U147" s="469"/>
      <c r="V147" s="469"/>
      <c r="W147" s="469"/>
      <c r="X147" s="469"/>
      <c r="Y147" s="469"/>
      <c r="Z147" s="469"/>
      <c r="AA147" s="469"/>
      <c r="AB147" s="469"/>
      <c r="AC147" s="469"/>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69"/>
      <c r="AY147" s="617"/>
      <c r="AZ147" s="617"/>
      <c r="BA147" s="617"/>
      <c r="BB147" s="617"/>
      <c r="BC147" s="617"/>
      <c r="BD147" s="617"/>
      <c r="BE147" s="617"/>
      <c r="BF147" s="617"/>
      <c r="BG147" s="617"/>
      <c r="BH147" s="617"/>
      <c r="BI147" s="617"/>
      <c r="BJ147" s="617"/>
      <c r="BK147" s="617"/>
      <c r="BL147" s="617"/>
      <c r="BM147" s="617"/>
      <c r="BN147" s="617"/>
      <c r="BO147" s="617"/>
      <c r="BP147" s="617"/>
      <c r="BQ147" s="617"/>
      <c r="BR147" s="617"/>
      <c r="BS147" s="617"/>
      <c r="BT147" s="617"/>
      <c r="BU147" s="617"/>
      <c r="BV147" s="617"/>
      <c r="BW147" s="617"/>
      <c r="BX147" s="617"/>
      <c r="BY147" s="617"/>
      <c r="BZ147" s="617"/>
      <c r="CA147" s="617"/>
      <c r="CB147" s="617"/>
      <c r="CC147" s="617"/>
      <c r="CD147" s="617"/>
      <c r="CE147" s="617"/>
      <c r="CF147" s="617"/>
      <c r="CG147" s="617"/>
      <c r="CH147" s="617"/>
      <c r="CI147" s="617"/>
      <c r="CJ147" s="617"/>
      <c r="CK147" s="617"/>
      <c r="CL147" s="617"/>
      <c r="CM147" s="617"/>
      <c r="CN147" s="617"/>
      <c r="CO147" s="469"/>
      <c r="CP147" s="63" t="str">
        <f>IF('Votre sélection'!O12="","",'Votre sélection'!O12)</f>
        <v/>
      </c>
      <c r="CS147" s="469"/>
      <c r="CT147" s="469"/>
      <c r="CU147" s="469"/>
      <c r="CV147" s="469"/>
      <c r="CW147" s="469"/>
      <c r="CX147" s="469"/>
      <c r="CY147" s="469"/>
      <c r="CZ147" s="469"/>
      <c r="DA147" s="469"/>
      <c r="DB147" s="469"/>
      <c r="DC147" s="469"/>
      <c r="DD147" s="469"/>
      <c r="DE147" s="469"/>
      <c r="DF147" s="469"/>
      <c r="DG147" s="469"/>
      <c r="DH147" s="469"/>
      <c r="DI147" s="469"/>
      <c r="DJ147" s="469"/>
      <c r="DK147" s="469"/>
      <c r="DL147" s="469"/>
      <c r="DM147" s="617"/>
      <c r="DN147" s="617"/>
      <c r="DO147" s="617"/>
      <c r="DP147" s="617"/>
      <c r="DQ147" s="617"/>
      <c r="DR147" s="617"/>
      <c r="DS147" s="617"/>
      <c r="DT147" s="617"/>
      <c r="DU147" s="617"/>
      <c r="DV147" s="617"/>
    </row>
    <row r="148" spans="1:126" hidden="1" x14ac:dyDescent="0.2">
      <c r="A148" s="469"/>
      <c r="B148" s="470"/>
      <c r="C148" s="471"/>
      <c r="D148" s="470"/>
      <c r="E148" s="470"/>
      <c r="F148" s="470"/>
      <c r="G148" s="472"/>
      <c r="H148" s="472"/>
      <c r="I148" s="473"/>
      <c r="J148" s="473"/>
      <c r="K148" s="473"/>
      <c r="L148" s="469"/>
      <c r="M148" s="469"/>
      <c r="N148" s="469"/>
      <c r="O148" s="469"/>
      <c r="P148" s="469"/>
      <c r="Q148" s="469"/>
      <c r="R148" s="469"/>
      <c r="S148" s="469"/>
      <c r="T148" s="469"/>
      <c r="U148" s="469"/>
      <c r="V148" s="469"/>
      <c r="W148" s="469"/>
      <c r="X148" s="469"/>
      <c r="Y148" s="469"/>
      <c r="Z148" s="469"/>
      <c r="AA148" s="469"/>
      <c r="AB148" s="469"/>
      <c r="AC148" s="469"/>
      <c r="AD148" s="469"/>
      <c r="AE148" s="469"/>
      <c r="AF148" s="469"/>
      <c r="AG148" s="469"/>
      <c r="AH148" s="469"/>
      <c r="AI148" s="469"/>
      <c r="AJ148" s="469"/>
      <c r="AK148" s="469"/>
      <c r="AL148" s="469"/>
      <c r="AM148" s="469"/>
      <c r="AN148" s="469"/>
      <c r="AO148" s="469"/>
      <c r="AP148" s="469"/>
      <c r="AQ148" s="469"/>
      <c r="AR148" s="469"/>
      <c r="AS148" s="469"/>
      <c r="AT148" s="469"/>
      <c r="AU148" s="469"/>
      <c r="AV148" s="469"/>
      <c r="AW148" s="469"/>
      <c r="AX148" s="469"/>
      <c r="AY148" s="617"/>
      <c r="AZ148" s="617"/>
      <c r="BA148" s="617"/>
      <c r="BB148" s="617"/>
      <c r="BC148" s="617"/>
      <c r="BD148" s="617"/>
      <c r="BE148" s="617"/>
      <c r="BF148" s="617"/>
      <c r="BG148" s="617"/>
      <c r="BH148" s="617"/>
      <c r="BI148" s="617"/>
      <c r="BJ148" s="617"/>
      <c r="BK148" s="617"/>
      <c r="BL148" s="617"/>
      <c r="BM148" s="617"/>
      <c r="BN148" s="617"/>
      <c r="BO148" s="617"/>
      <c r="BP148" s="617"/>
      <c r="BQ148" s="617"/>
      <c r="BR148" s="617"/>
      <c r="BS148" s="617"/>
      <c r="BT148" s="617"/>
      <c r="BU148" s="617"/>
      <c r="BV148" s="617"/>
      <c r="BW148" s="617"/>
      <c r="BX148" s="617"/>
      <c r="BY148" s="617"/>
      <c r="BZ148" s="617"/>
      <c r="CA148" s="617"/>
      <c r="CB148" s="617"/>
      <c r="CC148" s="617"/>
      <c r="CD148" s="617"/>
      <c r="CE148" s="617"/>
      <c r="CF148" s="617"/>
      <c r="CG148" s="617"/>
      <c r="CH148" s="617"/>
      <c r="CI148" s="617"/>
      <c r="CJ148" s="617"/>
      <c r="CK148" s="617"/>
      <c r="CL148" s="617"/>
      <c r="CM148" s="617"/>
      <c r="CN148" s="617"/>
      <c r="CO148" s="469"/>
      <c r="CP148" s="63" t="str">
        <f>IF('Votre sélection'!O13="","",'Votre sélection'!O13)</f>
        <v/>
      </c>
      <c r="CS148" s="469"/>
      <c r="CT148" s="469"/>
      <c r="CU148" s="469"/>
      <c r="CV148" s="469"/>
      <c r="CW148" s="469"/>
      <c r="CX148" s="469"/>
      <c r="CY148" s="469"/>
      <c r="CZ148" s="469"/>
      <c r="DA148" s="469"/>
      <c r="DB148" s="469"/>
      <c r="DC148" s="469"/>
      <c r="DD148" s="469"/>
      <c r="DE148" s="469"/>
      <c r="DF148" s="469"/>
      <c r="DG148" s="469"/>
      <c r="DH148" s="469"/>
      <c r="DI148" s="469"/>
      <c r="DJ148" s="469"/>
      <c r="DK148" s="469"/>
      <c r="DL148" s="469"/>
      <c r="DM148" s="617"/>
      <c r="DN148" s="617"/>
      <c r="DO148" s="617"/>
      <c r="DP148" s="617"/>
      <c r="DQ148" s="617"/>
      <c r="DR148" s="617"/>
      <c r="DS148" s="617"/>
      <c r="DT148" s="617"/>
      <c r="DU148" s="617"/>
      <c r="DV148" s="617"/>
    </row>
    <row r="149" spans="1:126" hidden="1" x14ac:dyDescent="0.2">
      <c r="A149" s="469"/>
      <c r="B149" s="470"/>
      <c r="C149" s="471"/>
      <c r="D149" s="470"/>
      <c r="E149" s="470"/>
      <c r="F149" s="470"/>
      <c r="G149" s="472"/>
      <c r="H149" s="472"/>
      <c r="I149" s="473"/>
      <c r="J149" s="473"/>
      <c r="K149" s="473"/>
      <c r="L149" s="469"/>
      <c r="M149" s="469"/>
      <c r="N149" s="469"/>
      <c r="O149" s="469"/>
      <c r="P149" s="469"/>
      <c r="Q149" s="469"/>
      <c r="R149" s="469"/>
      <c r="S149" s="469"/>
      <c r="T149" s="469"/>
      <c r="U149" s="469"/>
      <c r="V149" s="469"/>
      <c r="W149" s="469"/>
      <c r="X149" s="469"/>
      <c r="Y149" s="469"/>
      <c r="Z149" s="469"/>
      <c r="AA149" s="469"/>
      <c r="AB149" s="469"/>
      <c r="AC149" s="469"/>
      <c r="AD149" s="469"/>
      <c r="AE149" s="469"/>
      <c r="AF149" s="469"/>
      <c r="AG149" s="469"/>
      <c r="AH149" s="469"/>
      <c r="AI149" s="469"/>
      <c r="AJ149" s="469"/>
      <c r="AK149" s="469"/>
      <c r="AL149" s="469"/>
      <c r="AM149" s="469"/>
      <c r="AN149" s="469"/>
      <c r="AO149" s="469"/>
      <c r="AP149" s="469"/>
      <c r="AQ149" s="469"/>
      <c r="AR149" s="469"/>
      <c r="AS149" s="469"/>
      <c r="AT149" s="469"/>
      <c r="AU149" s="469"/>
      <c r="AV149" s="469"/>
      <c r="AW149" s="469"/>
      <c r="AX149" s="469"/>
      <c r="AY149" s="617"/>
      <c r="AZ149" s="617"/>
      <c r="BA149" s="617"/>
      <c r="BB149" s="617"/>
      <c r="BC149" s="617"/>
      <c r="BD149" s="617"/>
      <c r="BE149" s="617"/>
      <c r="BF149" s="617"/>
      <c r="BG149" s="617"/>
      <c r="BH149" s="617"/>
      <c r="BI149" s="617"/>
      <c r="BJ149" s="617"/>
      <c r="BK149" s="617"/>
      <c r="BL149" s="617"/>
      <c r="BM149" s="617"/>
      <c r="BN149" s="617"/>
      <c r="BO149" s="617"/>
      <c r="BP149" s="617"/>
      <c r="BQ149" s="617"/>
      <c r="BR149" s="617"/>
      <c r="BS149" s="617"/>
      <c r="BT149" s="617"/>
      <c r="BU149" s="617"/>
      <c r="BV149" s="617"/>
      <c r="BW149" s="617"/>
      <c r="BX149" s="617"/>
      <c r="BY149" s="617"/>
      <c r="BZ149" s="617"/>
      <c r="CA149" s="617"/>
      <c r="CB149" s="617"/>
      <c r="CC149" s="617"/>
      <c r="CD149" s="617"/>
      <c r="CE149" s="617"/>
      <c r="CF149" s="617"/>
      <c r="CG149" s="617"/>
      <c r="CH149" s="617"/>
      <c r="CI149" s="617"/>
      <c r="CJ149" s="617"/>
      <c r="CK149" s="617"/>
      <c r="CL149" s="617"/>
      <c r="CM149" s="617"/>
      <c r="CN149" s="617"/>
      <c r="CO149" s="469"/>
      <c r="CP149" s="63" t="str">
        <f>IF('Votre sélection'!O14="","",'Votre sélection'!O14)</f>
        <v/>
      </c>
      <c r="CS149" s="469"/>
      <c r="CT149" s="469"/>
      <c r="CU149" s="469"/>
      <c r="CV149" s="469"/>
      <c r="CW149" s="469"/>
      <c r="CX149" s="469"/>
      <c r="CY149" s="469"/>
      <c r="CZ149" s="469"/>
      <c r="DA149" s="469"/>
      <c r="DB149" s="469"/>
      <c r="DC149" s="469"/>
      <c r="DD149" s="469"/>
      <c r="DE149" s="469"/>
      <c r="DF149" s="469"/>
      <c r="DG149" s="469"/>
      <c r="DH149" s="469"/>
      <c r="DI149" s="469"/>
      <c r="DJ149" s="469"/>
      <c r="DK149" s="469"/>
      <c r="DL149" s="469"/>
      <c r="DM149" s="617"/>
      <c r="DN149" s="617"/>
      <c r="DO149" s="617"/>
      <c r="DP149" s="617"/>
      <c r="DQ149" s="617"/>
      <c r="DR149" s="617"/>
      <c r="DS149" s="617"/>
      <c r="DT149" s="617"/>
      <c r="DU149" s="617"/>
      <c r="DV149" s="617"/>
    </row>
    <row r="150" spans="1:126" hidden="1" x14ac:dyDescent="0.2">
      <c r="A150" s="469"/>
      <c r="B150" s="470"/>
      <c r="C150" s="471"/>
      <c r="D150" s="470"/>
      <c r="E150" s="470"/>
      <c r="F150" s="470"/>
      <c r="G150" s="472"/>
      <c r="H150" s="472"/>
      <c r="I150" s="473"/>
      <c r="J150" s="473"/>
      <c r="K150" s="473"/>
      <c r="L150" s="469"/>
      <c r="M150" s="469"/>
      <c r="N150" s="469"/>
      <c r="O150" s="469"/>
      <c r="P150" s="469"/>
      <c r="Q150" s="469"/>
      <c r="R150" s="469"/>
      <c r="S150" s="469"/>
      <c r="T150" s="469"/>
      <c r="U150" s="469"/>
      <c r="V150" s="469"/>
      <c r="W150" s="469"/>
      <c r="X150" s="469"/>
      <c r="Y150" s="469"/>
      <c r="Z150" s="469"/>
      <c r="AA150" s="469"/>
      <c r="AB150" s="469"/>
      <c r="AC150" s="469"/>
      <c r="AD150" s="469"/>
      <c r="AE150" s="469"/>
      <c r="AF150" s="469"/>
      <c r="AG150" s="469"/>
      <c r="AH150" s="469"/>
      <c r="AI150" s="469"/>
      <c r="AJ150" s="469"/>
      <c r="AK150" s="469"/>
      <c r="AL150" s="469"/>
      <c r="AM150" s="469"/>
      <c r="AN150" s="469"/>
      <c r="AO150" s="469"/>
      <c r="AP150" s="469"/>
      <c r="AQ150" s="469"/>
      <c r="AR150" s="469"/>
      <c r="AS150" s="469"/>
      <c r="AT150" s="469"/>
      <c r="AU150" s="469"/>
      <c r="AV150" s="469"/>
      <c r="AW150" s="469"/>
      <c r="AX150" s="469"/>
      <c r="AY150" s="617"/>
      <c r="AZ150" s="617"/>
      <c r="BA150" s="617"/>
      <c r="BB150" s="617"/>
      <c r="BC150" s="617"/>
      <c r="BD150" s="617"/>
      <c r="BE150" s="617"/>
      <c r="BF150" s="617"/>
      <c r="BG150" s="617"/>
      <c r="BH150" s="617"/>
      <c r="BI150" s="617"/>
      <c r="BJ150" s="617"/>
      <c r="BK150" s="617"/>
      <c r="BL150" s="617"/>
      <c r="BM150" s="617"/>
      <c r="BN150" s="617"/>
      <c r="BO150" s="617"/>
      <c r="BP150" s="617"/>
      <c r="BQ150" s="617"/>
      <c r="BR150" s="617"/>
      <c r="BS150" s="617"/>
      <c r="BT150" s="617"/>
      <c r="BU150" s="617"/>
      <c r="BV150" s="617"/>
      <c r="BW150" s="617"/>
      <c r="BX150" s="617"/>
      <c r="BY150" s="617"/>
      <c r="BZ150" s="617"/>
      <c r="CA150" s="617"/>
      <c r="CB150" s="617"/>
      <c r="CC150" s="617"/>
      <c r="CD150" s="617"/>
      <c r="CE150" s="617"/>
      <c r="CF150" s="617"/>
      <c r="CG150" s="617"/>
      <c r="CH150" s="617"/>
      <c r="CI150" s="617"/>
      <c r="CJ150" s="617"/>
      <c r="CK150" s="617"/>
      <c r="CL150" s="617"/>
      <c r="CM150" s="617"/>
      <c r="CN150" s="617"/>
      <c r="CO150" s="469"/>
      <c r="CP150" s="63" t="str">
        <f>IF('Votre sélection'!O15="","",'Votre sélection'!O15)</f>
        <v/>
      </c>
      <c r="CS150" s="469"/>
      <c r="CT150" s="469"/>
      <c r="CU150" s="469"/>
      <c r="CV150" s="469"/>
      <c r="CW150" s="469"/>
      <c r="CX150" s="469"/>
      <c r="CY150" s="469"/>
      <c r="CZ150" s="469"/>
      <c r="DA150" s="469"/>
      <c r="DB150" s="469"/>
      <c r="DC150" s="469"/>
      <c r="DD150" s="469"/>
      <c r="DE150" s="469"/>
      <c r="DF150" s="469"/>
      <c r="DG150" s="469"/>
      <c r="DH150" s="469"/>
      <c r="DI150" s="469"/>
      <c r="DJ150" s="469"/>
      <c r="DK150" s="469"/>
      <c r="DL150" s="469"/>
      <c r="DM150" s="617"/>
      <c r="DN150" s="617"/>
      <c r="DO150" s="617"/>
      <c r="DP150" s="617"/>
      <c r="DQ150" s="617"/>
      <c r="DR150" s="617"/>
      <c r="DS150" s="617"/>
      <c r="DT150" s="617"/>
      <c r="DU150" s="617"/>
      <c r="DV150" s="617"/>
    </row>
    <row r="151" spans="1:126" hidden="1" x14ac:dyDescent="0.2">
      <c r="A151" s="469"/>
      <c r="B151" s="470"/>
      <c r="C151" s="471"/>
      <c r="D151" s="470"/>
      <c r="E151" s="470"/>
      <c r="F151" s="470"/>
      <c r="G151" s="472"/>
      <c r="H151" s="472"/>
      <c r="I151" s="473"/>
      <c r="J151" s="473"/>
      <c r="K151" s="473"/>
      <c r="L151" s="469"/>
      <c r="M151" s="469"/>
      <c r="N151" s="469"/>
      <c r="O151" s="469"/>
      <c r="P151" s="469"/>
      <c r="Q151" s="469"/>
      <c r="R151" s="469"/>
      <c r="S151" s="469"/>
      <c r="T151" s="469"/>
      <c r="U151" s="469"/>
      <c r="V151" s="469"/>
      <c r="W151" s="469"/>
      <c r="X151" s="469"/>
      <c r="Y151" s="469"/>
      <c r="Z151" s="469"/>
      <c r="AA151" s="469"/>
      <c r="AB151" s="469"/>
      <c r="AC151" s="469"/>
      <c r="AD151" s="469"/>
      <c r="AE151" s="469"/>
      <c r="AF151" s="469"/>
      <c r="AG151" s="469"/>
      <c r="AH151" s="469"/>
      <c r="AI151" s="469"/>
      <c r="AJ151" s="469"/>
      <c r="AK151" s="469"/>
      <c r="AL151" s="469"/>
      <c r="AM151" s="469"/>
      <c r="AN151" s="469"/>
      <c r="AO151" s="469"/>
      <c r="AP151" s="469"/>
      <c r="AQ151" s="469"/>
      <c r="AR151" s="469"/>
      <c r="AS151" s="469"/>
      <c r="AT151" s="469"/>
      <c r="AU151" s="469"/>
      <c r="AV151" s="469"/>
      <c r="AW151" s="469"/>
      <c r="AX151" s="469"/>
      <c r="AY151" s="617"/>
      <c r="AZ151" s="617"/>
      <c r="BA151" s="617"/>
      <c r="BB151" s="617"/>
      <c r="BC151" s="617"/>
      <c r="BD151" s="617"/>
      <c r="BE151" s="617"/>
      <c r="BF151" s="617"/>
      <c r="BG151" s="617"/>
      <c r="BH151" s="617"/>
      <c r="BI151" s="617"/>
      <c r="BJ151" s="617"/>
      <c r="BK151" s="617"/>
      <c r="BL151" s="617"/>
      <c r="BM151" s="617"/>
      <c r="BN151" s="617"/>
      <c r="BO151" s="617"/>
      <c r="BP151" s="617"/>
      <c r="BQ151" s="617"/>
      <c r="BR151" s="617"/>
      <c r="BS151" s="617"/>
      <c r="BT151" s="617"/>
      <c r="BU151" s="617"/>
      <c r="BV151" s="617"/>
      <c r="BW151" s="617"/>
      <c r="BX151" s="617"/>
      <c r="BY151" s="617"/>
      <c r="BZ151" s="617"/>
      <c r="CA151" s="617"/>
      <c r="CB151" s="617"/>
      <c r="CC151" s="617"/>
      <c r="CD151" s="617"/>
      <c r="CE151" s="617"/>
      <c r="CF151" s="617"/>
      <c r="CG151" s="617"/>
      <c r="CH151" s="617"/>
      <c r="CI151" s="617"/>
      <c r="CJ151" s="617"/>
      <c r="CK151" s="617"/>
      <c r="CL151" s="617"/>
      <c r="CM151" s="617"/>
      <c r="CN151" s="617"/>
      <c r="CO151" s="469"/>
      <c r="CP151" s="63" t="str">
        <f>IF('Votre sélection'!O16="","",'Votre sélection'!O16)</f>
        <v/>
      </c>
      <c r="CS151" s="469"/>
      <c r="CT151" s="469"/>
      <c r="CU151" s="469"/>
      <c r="CV151" s="469"/>
      <c r="CW151" s="469"/>
      <c r="CX151" s="469"/>
      <c r="CY151" s="469"/>
      <c r="CZ151" s="469"/>
      <c r="DA151" s="469"/>
      <c r="DB151" s="469"/>
      <c r="DC151" s="469"/>
      <c r="DD151" s="469"/>
      <c r="DE151" s="469"/>
      <c r="DF151" s="469"/>
      <c r="DG151" s="469"/>
      <c r="DH151" s="469"/>
      <c r="DI151" s="469"/>
      <c r="DJ151" s="469"/>
      <c r="DK151" s="469"/>
      <c r="DL151" s="469"/>
      <c r="DM151" s="617"/>
      <c r="DN151" s="617"/>
      <c r="DO151" s="617"/>
      <c r="DP151" s="617"/>
      <c r="DQ151" s="617"/>
      <c r="DR151" s="617"/>
      <c r="DS151" s="617"/>
      <c r="DT151" s="617"/>
      <c r="DU151" s="617"/>
      <c r="DV151" s="617"/>
    </row>
    <row r="152" spans="1:126" hidden="1" x14ac:dyDescent="0.2">
      <c r="A152" s="469"/>
      <c r="B152" s="470"/>
      <c r="C152" s="471"/>
      <c r="D152" s="470"/>
      <c r="E152" s="470"/>
      <c r="F152" s="470"/>
      <c r="G152" s="472"/>
      <c r="H152" s="472"/>
      <c r="I152" s="473"/>
      <c r="J152" s="473"/>
      <c r="K152" s="473"/>
      <c r="L152" s="469"/>
      <c r="M152" s="469"/>
      <c r="N152" s="469"/>
      <c r="O152" s="469"/>
      <c r="P152" s="469"/>
      <c r="Q152" s="469"/>
      <c r="R152" s="469"/>
      <c r="S152" s="469"/>
      <c r="T152" s="469"/>
      <c r="U152" s="469"/>
      <c r="V152" s="469"/>
      <c r="W152" s="469"/>
      <c r="X152" s="469"/>
      <c r="Y152" s="469"/>
      <c r="Z152" s="469"/>
      <c r="AA152" s="469"/>
      <c r="AB152" s="469"/>
      <c r="AC152" s="469"/>
      <c r="AD152" s="469"/>
      <c r="AE152" s="469"/>
      <c r="AF152" s="469"/>
      <c r="AG152" s="469"/>
      <c r="AH152" s="469"/>
      <c r="AI152" s="469"/>
      <c r="AJ152" s="469"/>
      <c r="AK152" s="469"/>
      <c r="AL152" s="469"/>
      <c r="AM152" s="469"/>
      <c r="AN152" s="469"/>
      <c r="AO152" s="469"/>
      <c r="AP152" s="469"/>
      <c r="AQ152" s="469"/>
      <c r="AR152" s="469"/>
      <c r="AS152" s="469"/>
      <c r="AT152" s="469"/>
      <c r="AU152" s="469"/>
      <c r="AV152" s="469"/>
      <c r="AW152" s="469"/>
      <c r="AX152" s="469"/>
      <c r="AY152" s="617"/>
      <c r="AZ152" s="617"/>
      <c r="BA152" s="617"/>
      <c r="BB152" s="617"/>
      <c r="BC152" s="617"/>
      <c r="BD152" s="617"/>
      <c r="BE152" s="617"/>
      <c r="BF152" s="617"/>
      <c r="BG152" s="617"/>
      <c r="BH152" s="617"/>
      <c r="BI152" s="617"/>
      <c r="BJ152" s="617"/>
      <c r="BK152" s="617"/>
      <c r="BL152" s="617"/>
      <c r="BM152" s="617"/>
      <c r="BN152" s="617"/>
      <c r="BO152" s="617"/>
      <c r="BP152" s="617"/>
      <c r="BQ152" s="617"/>
      <c r="BR152" s="617"/>
      <c r="BS152" s="617"/>
      <c r="BT152" s="617"/>
      <c r="BU152" s="617"/>
      <c r="BV152" s="617"/>
      <c r="BW152" s="617"/>
      <c r="BX152" s="617"/>
      <c r="BY152" s="617"/>
      <c r="BZ152" s="617"/>
      <c r="CA152" s="617"/>
      <c r="CB152" s="617"/>
      <c r="CC152" s="617"/>
      <c r="CD152" s="617"/>
      <c r="CE152" s="617"/>
      <c r="CF152" s="617"/>
      <c r="CG152" s="617"/>
      <c r="CH152" s="617"/>
      <c r="CI152" s="617"/>
      <c r="CJ152" s="617"/>
      <c r="CK152" s="617"/>
      <c r="CL152" s="617"/>
      <c r="CM152" s="617"/>
      <c r="CN152" s="617"/>
      <c r="CO152" s="469"/>
      <c r="CP152" s="63" t="str">
        <f>IF('Votre sélection'!O17="","",'Votre sélection'!O17)</f>
        <v/>
      </c>
      <c r="CS152" s="469"/>
      <c r="CT152" s="469"/>
      <c r="CU152" s="469"/>
      <c r="CV152" s="469"/>
      <c r="CW152" s="469"/>
      <c r="CX152" s="469"/>
      <c r="CY152" s="469"/>
      <c r="CZ152" s="469"/>
      <c r="DA152" s="469"/>
      <c r="DB152" s="469"/>
      <c r="DC152" s="469"/>
      <c r="DD152" s="469"/>
      <c r="DE152" s="469"/>
      <c r="DF152" s="469"/>
      <c r="DG152" s="469"/>
      <c r="DH152" s="469"/>
      <c r="DI152" s="469"/>
      <c r="DJ152" s="469"/>
      <c r="DK152" s="469"/>
      <c r="DL152" s="469"/>
      <c r="DM152" s="617"/>
      <c r="DN152" s="617"/>
      <c r="DO152" s="617"/>
      <c r="DP152" s="617"/>
      <c r="DQ152" s="617"/>
      <c r="DR152" s="617"/>
      <c r="DS152" s="617"/>
      <c r="DT152" s="617"/>
      <c r="DU152" s="617"/>
      <c r="DV152" s="617"/>
    </row>
    <row r="153" spans="1:126" hidden="1" x14ac:dyDescent="0.2">
      <c r="A153" s="469"/>
      <c r="B153" s="470"/>
      <c r="C153" s="471"/>
      <c r="D153" s="470"/>
      <c r="E153" s="470"/>
      <c r="F153" s="470"/>
      <c r="G153" s="472"/>
      <c r="H153" s="472"/>
      <c r="I153" s="473"/>
      <c r="J153" s="473"/>
      <c r="K153" s="473"/>
      <c r="L153" s="469"/>
      <c r="M153" s="469"/>
      <c r="N153" s="469"/>
      <c r="O153" s="469"/>
      <c r="P153" s="469"/>
      <c r="Q153" s="469"/>
      <c r="R153" s="469"/>
      <c r="S153" s="469"/>
      <c r="T153" s="469"/>
      <c r="U153" s="469"/>
      <c r="V153" s="469"/>
      <c r="W153" s="469"/>
      <c r="X153" s="469"/>
      <c r="Y153" s="469"/>
      <c r="Z153" s="469"/>
      <c r="AA153" s="469"/>
      <c r="AB153" s="469"/>
      <c r="AC153" s="469"/>
      <c r="AD153" s="469"/>
      <c r="AE153" s="469"/>
      <c r="AF153" s="469"/>
      <c r="AG153" s="469"/>
      <c r="AH153" s="469"/>
      <c r="AI153" s="469"/>
      <c r="AJ153" s="469"/>
      <c r="AK153" s="469"/>
      <c r="AL153" s="469"/>
      <c r="AM153" s="469"/>
      <c r="AN153" s="469"/>
      <c r="AO153" s="469"/>
      <c r="AP153" s="469"/>
      <c r="AQ153" s="469"/>
      <c r="AR153" s="469"/>
      <c r="AS153" s="469"/>
      <c r="AT153" s="469"/>
      <c r="AU153" s="469"/>
      <c r="AV153" s="469"/>
      <c r="AW153" s="469"/>
      <c r="AX153" s="469"/>
      <c r="AY153" s="617"/>
      <c r="AZ153" s="617"/>
      <c r="BA153" s="617"/>
      <c r="BB153" s="617"/>
      <c r="BC153" s="617"/>
      <c r="BD153" s="617"/>
      <c r="BE153" s="617"/>
      <c r="BF153" s="617"/>
      <c r="BG153" s="617"/>
      <c r="BH153" s="617"/>
      <c r="BI153" s="617"/>
      <c r="BJ153" s="617"/>
      <c r="BK153" s="617"/>
      <c r="BL153" s="617"/>
      <c r="BM153" s="617"/>
      <c r="BN153" s="617"/>
      <c r="BO153" s="617"/>
      <c r="BP153" s="617"/>
      <c r="BQ153" s="617"/>
      <c r="BR153" s="617"/>
      <c r="BS153" s="617"/>
      <c r="BT153" s="617"/>
      <c r="BU153" s="617"/>
      <c r="BV153" s="617"/>
      <c r="BW153" s="617"/>
      <c r="BX153" s="617"/>
      <c r="BY153" s="617"/>
      <c r="BZ153" s="617"/>
      <c r="CA153" s="617"/>
      <c r="CB153" s="617"/>
      <c r="CC153" s="617"/>
      <c r="CD153" s="617"/>
      <c r="CE153" s="617"/>
      <c r="CF153" s="617"/>
      <c r="CG153" s="617"/>
      <c r="CH153" s="617"/>
      <c r="CI153" s="617"/>
      <c r="CJ153" s="617"/>
      <c r="CK153" s="617"/>
      <c r="CL153" s="617"/>
      <c r="CM153" s="617"/>
      <c r="CN153" s="617"/>
      <c r="CO153" s="469"/>
      <c r="CP153" s="63" t="str">
        <f>IF('Votre sélection'!O18="","",'Votre sélection'!O18)</f>
        <v/>
      </c>
      <c r="CS153" s="469"/>
      <c r="CT153" s="469"/>
      <c r="CU153" s="469"/>
      <c r="CV153" s="469"/>
      <c r="CW153" s="469"/>
      <c r="CX153" s="469"/>
      <c r="CY153" s="469"/>
      <c r="CZ153" s="469"/>
      <c r="DA153" s="469"/>
      <c r="DB153" s="469"/>
      <c r="DC153" s="469"/>
      <c r="DD153" s="469"/>
      <c r="DE153" s="469"/>
      <c r="DF153" s="469"/>
      <c r="DG153" s="469"/>
      <c r="DH153" s="469"/>
      <c r="DI153" s="469"/>
      <c r="DJ153" s="469"/>
      <c r="DK153" s="469"/>
      <c r="DL153" s="469"/>
      <c r="DM153" s="617"/>
      <c r="DN153" s="617"/>
      <c r="DO153" s="617"/>
      <c r="DP153" s="617"/>
      <c r="DQ153" s="617"/>
      <c r="DR153" s="617"/>
      <c r="DS153" s="617"/>
      <c r="DT153" s="617"/>
      <c r="DU153" s="617"/>
      <c r="DV153" s="617"/>
    </row>
    <row r="154" spans="1:126" hidden="1" x14ac:dyDescent="0.2">
      <c r="A154" s="469"/>
      <c r="B154" s="470"/>
      <c r="C154" s="471"/>
      <c r="D154" s="470"/>
      <c r="E154" s="470"/>
      <c r="F154" s="470"/>
      <c r="G154" s="472"/>
      <c r="H154" s="472"/>
      <c r="I154" s="473"/>
      <c r="J154" s="473"/>
      <c r="K154" s="473"/>
      <c r="L154" s="469"/>
      <c r="M154" s="469"/>
      <c r="N154" s="469"/>
      <c r="O154" s="469"/>
      <c r="P154" s="469"/>
      <c r="Q154" s="469"/>
      <c r="R154" s="469"/>
      <c r="S154" s="469"/>
      <c r="T154" s="469"/>
      <c r="U154" s="469"/>
      <c r="V154" s="469"/>
      <c r="W154" s="469"/>
      <c r="X154" s="469"/>
      <c r="Y154" s="469"/>
      <c r="Z154" s="469"/>
      <c r="AA154" s="469"/>
      <c r="AB154" s="469"/>
      <c r="AC154" s="469"/>
      <c r="AD154" s="469"/>
      <c r="AE154" s="469"/>
      <c r="AF154" s="469"/>
      <c r="AG154" s="469"/>
      <c r="AH154" s="469"/>
      <c r="AI154" s="469"/>
      <c r="AJ154" s="469"/>
      <c r="AK154" s="469"/>
      <c r="AL154" s="469"/>
      <c r="AM154" s="469"/>
      <c r="AN154" s="469"/>
      <c r="AO154" s="469"/>
      <c r="AP154" s="469"/>
      <c r="AQ154" s="469"/>
      <c r="AR154" s="469"/>
      <c r="AS154" s="469"/>
      <c r="AT154" s="469"/>
      <c r="AU154" s="469"/>
      <c r="AV154" s="469"/>
      <c r="AW154" s="469"/>
      <c r="AX154" s="469"/>
      <c r="AY154" s="617"/>
      <c r="AZ154" s="617"/>
      <c r="BA154" s="617"/>
      <c r="BB154" s="617"/>
      <c r="BC154" s="617"/>
      <c r="BD154" s="617"/>
      <c r="BE154" s="617"/>
      <c r="BF154" s="617"/>
      <c r="BG154" s="617"/>
      <c r="BH154" s="617"/>
      <c r="BI154" s="617"/>
      <c r="BJ154" s="617"/>
      <c r="BK154" s="617"/>
      <c r="BL154" s="617"/>
      <c r="BM154" s="617"/>
      <c r="BN154" s="617"/>
      <c r="BO154" s="617"/>
      <c r="BP154" s="617"/>
      <c r="BQ154" s="617"/>
      <c r="BR154" s="617"/>
      <c r="BS154" s="617"/>
      <c r="BT154" s="617"/>
      <c r="BU154" s="617"/>
      <c r="BV154" s="617"/>
      <c r="BW154" s="617"/>
      <c r="BX154" s="617"/>
      <c r="BY154" s="617"/>
      <c r="BZ154" s="617"/>
      <c r="CA154" s="617"/>
      <c r="CB154" s="617"/>
      <c r="CC154" s="617"/>
      <c r="CD154" s="617"/>
      <c r="CE154" s="617"/>
      <c r="CF154" s="617"/>
      <c r="CG154" s="617"/>
      <c r="CH154" s="617"/>
      <c r="CI154" s="617"/>
      <c r="CJ154" s="617"/>
      <c r="CK154" s="617"/>
      <c r="CL154" s="617"/>
      <c r="CM154" s="617"/>
      <c r="CN154" s="617"/>
      <c r="CO154" s="469"/>
      <c r="CP154" s="63" t="str">
        <f>IF('Votre sélection'!O19="","",'Votre sélection'!O19)</f>
        <v/>
      </c>
      <c r="CS154" s="469"/>
      <c r="CT154" s="469"/>
      <c r="CU154" s="469"/>
      <c r="CV154" s="469"/>
      <c r="CW154" s="469"/>
      <c r="CX154" s="469"/>
      <c r="CY154" s="469"/>
      <c r="CZ154" s="469"/>
      <c r="DA154" s="469"/>
      <c r="DB154" s="469"/>
      <c r="DC154" s="469"/>
      <c r="DD154" s="469"/>
      <c r="DE154" s="469"/>
      <c r="DF154" s="469"/>
      <c r="DG154" s="469"/>
      <c r="DH154" s="469"/>
      <c r="DI154" s="469"/>
      <c r="DJ154" s="469"/>
      <c r="DK154" s="469"/>
      <c r="DL154" s="469"/>
      <c r="DM154" s="617"/>
      <c r="DN154" s="617"/>
      <c r="DO154" s="617"/>
      <c r="DP154" s="617"/>
      <c r="DQ154" s="617"/>
      <c r="DR154" s="617"/>
      <c r="DS154" s="617"/>
      <c r="DT154" s="617"/>
      <c r="DU154" s="617"/>
      <c r="DV154" s="617"/>
    </row>
    <row r="155" spans="1:126" hidden="1" x14ac:dyDescent="0.2">
      <c r="A155" s="469"/>
      <c r="B155" s="470"/>
      <c r="C155" s="471"/>
      <c r="D155" s="470"/>
      <c r="E155" s="470"/>
      <c r="F155" s="470"/>
      <c r="G155" s="472"/>
      <c r="H155" s="472"/>
      <c r="I155" s="473"/>
      <c r="J155" s="473"/>
      <c r="K155" s="473"/>
      <c r="L155" s="469"/>
      <c r="M155" s="469"/>
      <c r="N155" s="469"/>
      <c r="O155" s="469"/>
      <c r="P155" s="469"/>
      <c r="Q155" s="469"/>
      <c r="R155" s="469"/>
      <c r="S155" s="469"/>
      <c r="T155" s="469"/>
      <c r="U155" s="469"/>
      <c r="V155" s="469"/>
      <c r="W155" s="469"/>
      <c r="X155" s="469"/>
      <c r="Y155" s="469"/>
      <c r="Z155" s="469"/>
      <c r="AA155" s="469"/>
      <c r="AB155" s="469"/>
      <c r="AC155" s="469"/>
      <c r="AD155" s="469"/>
      <c r="AE155" s="469"/>
      <c r="AF155" s="469"/>
      <c r="AG155" s="469"/>
      <c r="AH155" s="469"/>
      <c r="AI155" s="469"/>
      <c r="AJ155" s="469"/>
      <c r="AK155" s="469"/>
      <c r="AL155" s="469"/>
      <c r="AM155" s="469"/>
      <c r="AN155" s="469"/>
      <c r="AO155" s="469"/>
      <c r="AP155" s="469"/>
      <c r="AQ155" s="469"/>
      <c r="AR155" s="469"/>
      <c r="AS155" s="469"/>
      <c r="AT155" s="469"/>
      <c r="AU155" s="469"/>
      <c r="AV155" s="469"/>
      <c r="AW155" s="469"/>
      <c r="AX155" s="469"/>
      <c r="AY155" s="617"/>
      <c r="AZ155" s="617"/>
      <c r="BA155" s="617"/>
      <c r="BB155" s="617"/>
      <c r="BC155" s="617"/>
      <c r="BD155" s="617"/>
      <c r="BE155" s="617"/>
      <c r="BF155" s="617"/>
      <c r="BG155" s="617"/>
      <c r="BH155" s="617"/>
      <c r="BI155" s="617"/>
      <c r="BJ155" s="617"/>
      <c r="BK155" s="617"/>
      <c r="BL155" s="617"/>
      <c r="BM155" s="617"/>
      <c r="BN155" s="617"/>
      <c r="BO155" s="617"/>
      <c r="BP155" s="617"/>
      <c r="BQ155" s="617"/>
      <c r="BR155" s="617"/>
      <c r="BS155" s="617"/>
      <c r="BT155" s="617"/>
      <c r="BU155" s="617"/>
      <c r="BV155" s="617"/>
      <c r="BW155" s="617"/>
      <c r="BX155" s="617"/>
      <c r="BY155" s="617"/>
      <c r="BZ155" s="617"/>
      <c r="CA155" s="617"/>
      <c r="CB155" s="617"/>
      <c r="CC155" s="617"/>
      <c r="CD155" s="617"/>
      <c r="CE155" s="617"/>
      <c r="CF155" s="617"/>
      <c r="CG155" s="617"/>
      <c r="CH155" s="617"/>
      <c r="CI155" s="617"/>
      <c r="CJ155" s="617"/>
      <c r="CK155" s="617"/>
      <c r="CL155" s="617"/>
      <c r="CM155" s="617"/>
      <c r="CN155" s="617"/>
      <c r="CO155" s="469"/>
      <c r="CP155" s="63" t="str">
        <f>IF('Votre sélection'!O20="","",'Votre sélection'!O20)</f>
        <v/>
      </c>
      <c r="CS155" s="469"/>
      <c r="CT155" s="469"/>
      <c r="CU155" s="469"/>
      <c r="CV155" s="469"/>
      <c r="CW155" s="469"/>
      <c r="CX155" s="469"/>
      <c r="CY155" s="469"/>
      <c r="CZ155" s="469"/>
      <c r="DA155" s="469"/>
      <c r="DB155" s="469"/>
      <c r="DC155" s="469"/>
      <c r="DD155" s="469"/>
      <c r="DE155" s="469"/>
      <c r="DF155" s="469"/>
      <c r="DG155" s="469"/>
      <c r="DH155" s="469"/>
      <c r="DI155" s="469"/>
      <c r="DJ155" s="469"/>
      <c r="DK155" s="469"/>
      <c r="DL155" s="469"/>
      <c r="DM155" s="617"/>
      <c r="DN155" s="617"/>
      <c r="DO155" s="617"/>
      <c r="DP155" s="617"/>
      <c r="DQ155" s="617"/>
      <c r="DR155" s="617"/>
      <c r="DS155" s="617"/>
      <c r="DT155" s="617"/>
      <c r="DU155" s="617"/>
      <c r="DV155" s="617"/>
    </row>
    <row r="156" spans="1:126" hidden="1" x14ac:dyDescent="0.2">
      <c r="A156" s="469"/>
      <c r="B156" s="470"/>
      <c r="C156" s="471"/>
      <c r="D156" s="470"/>
      <c r="E156" s="470"/>
      <c r="F156" s="470"/>
      <c r="G156" s="472"/>
      <c r="H156" s="472"/>
      <c r="I156" s="473"/>
      <c r="J156" s="473"/>
      <c r="K156" s="473"/>
      <c r="L156" s="469"/>
      <c r="M156" s="469"/>
      <c r="N156" s="469"/>
      <c r="O156" s="469"/>
      <c r="P156" s="469"/>
      <c r="Q156" s="469"/>
      <c r="R156" s="469"/>
      <c r="S156" s="469"/>
      <c r="T156" s="469"/>
      <c r="U156" s="469"/>
      <c r="V156" s="469"/>
      <c r="W156" s="469"/>
      <c r="X156" s="469"/>
      <c r="Y156" s="469"/>
      <c r="Z156" s="469"/>
      <c r="AA156" s="469"/>
      <c r="AB156" s="469"/>
      <c r="AC156" s="469"/>
      <c r="AD156" s="469"/>
      <c r="AE156" s="469"/>
      <c r="AF156" s="469"/>
      <c r="AG156" s="469"/>
      <c r="AH156" s="469"/>
      <c r="AI156" s="469"/>
      <c r="AJ156" s="469"/>
      <c r="AK156" s="469"/>
      <c r="AL156" s="469"/>
      <c r="AM156" s="469"/>
      <c r="AN156" s="469"/>
      <c r="AO156" s="469"/>
      <c r="AP156" s="469"/>
      <c r="AQ156" s="469"/>
      <c r="AR156" s="469"/>
      <c r="AS156" s="469"/>
      <c r="AT156" s="469"/>
      <c r="AU156" s="469"/>
      <c r="AV156" s="469"/>
      <c r="AW156" s="469"/>
      <c r="AX156" s="469"/>
      <c r="AY156" s="617"/>
      <c r="AZ156" s="617"/>
      <c r="BA156" s="617"/>
      <c r="BB156" s="617"/>
      <c r="BC156" s="617"/>
      <c r="BD156" s="617"/>
      <c r="BE156" s="617"/>
      <c r="BF156" s="617"/>
      <c r="BG156" s="617"/>
      <c r="BH156" s="617"/>
      <c r="BI156" s="617"/>
      <c r="BJ156" s="617"/>
      <c r="BK156" s="617"/>
      <c r="BL156" s="617"/>
      <c r="BM156" s="617"/>
      <c r="BN156" s="617"/>
      <c r="BO156" s="617"/>
      <c r="BP156" s="617"/>
      <c r="BQ156" s="617"/>
      <c r="BR156" s="617"/>
      <c r="BS156" s="617"/>
      <c r="BT156" s="617"/>
      <c r="BU156" s="617"/>
      <c r="BV156" s="617"/>
      <c r="BW156" s="617"/>
      <c r="BX156" s="617"/>
      <c r="BY156" s="617"/>
      <c r="BZ156" s="617"/>
      <c r="CA156" s="617"/>
      <c r="CB156" s="617"/>
      <c r="CC156" s="617"/>
      <c r="CD156" s="617"/>
      <c r="CE156" s="617"/>
      <c r="CF156" s="617"/>
      <c r="CG156" s="617"/>
      <c r="CH156" s="617"/>
      <c r="CI156" s="617"/>
      <c r="CJ156" s="617"/>
      <c r="CK156" s="617"/>
      <c r="CL156" s="617"/>
      <c r="CM156" s="617"/>
      <c r="CN156" s="617"/>
      <c r="CO156" s="469"/>
      <c r="CP156" s="659" t="str">
        <f>AI65</f>
        <v>Mettre le nom ici</v>
      </c>
      <c r="CQ156" s="659"/>
      <c r="CR156" s="659"/>
      <c r="CS156" s="469"/>
      <c r="CT156" s="469"/>
      <c r="CU156" s="469"/>
      <c r="CV156" s="469"/>
      <c r="CW156" s="469"/>
      <c r="CX156" s="469"/>
      <c r="CY156" s="469"/>
      <c r="CZ156" s="469"/>
      <c r="DA156" s="469"/>
      <c r="DB156" s="469"/>
      <c r="DC156" s="469"/>
      <c r="DD156" s="469"/>
      <c r="DE156" s="469"/>
      <c r="DF156" s="469"/>
      <c r="DG156" s="469"/>
      <c r="DH156" s="469"/>
      <c r="DI156" s="469"/>
      <c r="DJ156" s="469"/>
      <c r="DK156" s="469"/>
      <c r="DL156" s="469"/>
      <c r="DM156" s="617"/>
      <c r="DN156" s="617"/>
      <c r="DO156" s="617"/>
      <c r="DP156" s="617"/>
      <c r="DQ156" s="617"/>
      <c r="DR156" s="617"/>
      <c r="DS156" s="617"/>
      <c r="DT156" s="617"/>
      <c r="DU156" s="617"/>
      <c r="DV156" s="617"/>
    </row>
    <row r="157" spans="1:126" hidden="1" x14ac:dyDescent="0.2">
      <c r="A157" s="469"/>
      <c r="B157" s="470"/>
      <c r="C157" s="471"/>
      <c r="D157" s="470"/>
      <c r="E157" s="470"/>
      <c r="F157" s="470"/>
      <c r="G157" s="472"/>
      <c r="H157" s="472"/>
      <c r="I157" s="473"/>
      <c r="J157" s="473"/>
      <c r="K157" s="473"/>
      <c r="L157" s="469"/>
      <c r="M157" s="469"/>
      <c r="N157" s="469"/>
      <c r="O157" s="469"/>
      <c r="P157" s="469"/>
      <c r="Q157" s="469"/>
      <c r="R157" s="469"/>
      <c r="S157" s="469"/>
      <c r="T157" s="469"/>
      <c r="U157" s="469"/>
      <c r="V157" s="469"/>
      <c r="W157" s="469"/>
      <c r="X157" s="469"/>
      <c r="Y157" s="469"/>
      <c r="Z157" s="469"/>
      <c r="AA157" s="469"/>
      <c r="AB157" s="469"/>
      <c r="AC157" s="469"/>
      <c r="AD157" s="469"/>
      <c r="AE157" s="469"/>
      <c r="AF157" s="469"/>
      <c r="AG157" s="469"/>
      <c r="AH157" s="469"/>
      <c r="AI157" s="469"/>
      <c r="AJ157" s="469"/>
      <c r="AK157" s="469"/>
      <c r="AL157" s="469"/>
      <c r="AM157" s="469"/>
      <c r="AN157" s="469"/>
      <c r="AO157" s="469"/>
      <c r="AP157" s="469"/>
      <c r="AQ157" s="469"/>
      <c r="AR157" s="469"/>
      <c r="AS157" s="469"/>
      <c r="AT157" s="469"/>
      <c r="AU157" s="469"/>
      <c r="AV157" s="469"/>
      <c r="AW157" s="469"/>
      <c r="AX157" s="469"/>
      <c r="AY157" s="617"/>
      <c r="AZ157" s="617"/>
      <c r="BA157" s="617"/>
      <c r="BB157" s="617"/>
      <c r="BC157" s="617"/>
      <c r="BD157" s="617"/>
      <c r="BE157" s="617"/>
      <c r="BF157" s="617"/>
      <c r="BG157" s="617"/>
      <c r="BH157" s="617"/>
      <c r="BI157" s="617"/>
      <c r="BJ157" s="617"/>
      <c r="BK157" s="617"/>
      <c r="BL157" s="617"/>
      <c r="BM157" s="617"/>
      <c r="BN157" s="617"/>
      <c r="BO157" s="617"/>
      <c r="BP157" s="617"/>
      <c r="BQ157" s="617"/>
      <c r="BR157" s="617"/>
      <c r="BS157" s="617"/>
      <c r="BT157" s="617"/>
      <c r="BU157" s="617"/>
      <c r="BV157" s="617"/>
      <c r="BW157" s="617"/>
      <c r="BX157" s="617"/>
      <c r="BY157" s="617"/>
      <c r="BZ157" s="617"/>
      <c r="CA157" s="617"/>
      <c r="CB157" s="617"/>
      <c r="CC157" s="617"/>
      <c r="CD157" s="617"/>
      <c r="CE157" s="617"/>
      <c r="CF157" s="617"/>
      <c r="CG157" s="617"/>
      <c r="CH157" s="617"/>
      <c r="CI157" s="617"/>
      <c r="CJ157" s="617"/>
      <c r="CK157" s="617"/>
      <c r="CL157" s="617"/>
      <c r="CM157" s="617"/>
      <c r="CN157" s="617"/>
      <c r="CO157" s="469"/>
      <c r="CP157" s="469"/>
      <c r="CQ157" s="469"/>
      <c r="CR157" s="469"/>
      <c r="CS157" s="469"/>
      <c r="CT157" s="469"/>
      <c r="CU157" s="469"/>
      <c r="CV157" s="469"/>
      <c r="CW157" s="469"/>
      <c r="CX157" s="469"/>
      <c r="CY157" s="469"/>
      <c r="CZ157" s="469"/>
      <c r="DA157" s="469"/>
      <c r="DB157" s="469"/>
      <c r="DC157" s="469"/>
      <c r="DD157" s="469"/>
      <c r="DE157" s="469"/>
      <c r="DF157" s="469"/>
      <c r="DG157" s="469"/>
      <c r="DH157" s="469"/>
      <c r="DI157" s="469"/>
      <c r="DJ157" s="469"/>
      <c r="DK157" s="469"/>
      <c r="DL157" s="469"/>
      <c r="DM157" s="617"/>
      <c r="DN157" s="617"/>
      <c r="DO157" s="617"/>
      <c r="DP157" s="617"/>
      <c r="DQ157" s="617"/>
      <c r="DR157" s="617"/>
      <c r="DS157" s="617"/>
      <c r="DT157" s="617"/>
      <c r="DU157" s="617"/>
      <c r="DV157" s="617"/>
    </row>
    <row r="158" spans="1:126" hidden="1" x14ac:dyDescent="0.2">
      <c r="A158" s="469"/>
      <c r="B158" s="470"/>
      <c r="C158" s="471"/>
      <c r="D158" s="470"/>
      <c r="E158" s="470"/>
      <c r="F158" s="470"/>
      <c r="G158" s="472"/>
      <c r="H158" s="472"/>
      <c r="I158" s="473"/>
      <c r="J158" s="473"/>
      <c r="K158" s="473"/>
      <c r="L158" s="469"/>
      <c r="M158" s="469"/>
      <c r="N158" s="469"/>
      <c r="O158" s="469"/>
      <c r="P158" s="469"/>
      <c r="Q158" s="469"/>
      <c r="R158" s="469"/>
      <c r="S158" s="469"/>
      <c r="T158" s="469"/>
      <c r="U158" s="469"/>
      <c r="V158" s="469"/>
      <c r="W158" s="469"/>
      <c r="X158" s="469"/>
      <c r="Y158" s="469"/>
      <c r="Z158" s="469"/>
      <c r="AA158" s="469"/>
      <c r="AB158" s="469"/>
      <c r="AC158" s="469"/>
      <c r="AD158" s="469"/>
      <c r="AE158" s="469"/>
      <c r="AF158" s="469"/>
      <c r="AG158" s="469"/>
      <c r="AH158" s="469"/>
      <c r="AI158" s="469"/>
      <c r="AJ158" s="469"/>
      <c r="AK158" s="469"/>
      <c r="AL158" s="469"/>
      <c r="AM158" s="469"/>
      <c r="AN158" s="469"/>
      <c r="AO158" s="469"/>
      <c r="AP158" s="469"/>
      <c r="AQ158" s="469"/>
      <c r="AR158" s="469"/>
      <c r="AS158" s="469"/>
      <c r="AT158" s="469"/>
      <c r="AU158" s="469"/>
      <c r="AV158" s="469"/>
      <c r="AW158" s="469"/>
      <c r="AX158" s="469"/>
      <c r="AY158" s="617"/>
      <c r="AZ158" s="617"/>
      <c r="BA158" s="617"/>
      <c r="BB158" s="617"/>
      <c r="BC158" s="617"/>
      <c r="BD158" s="617"/>
      <c r="BE158" s="617"/>
      <c r="BF158" s="617"/>
      <c r="BG158" s="617"/>
      <c r="BH158" s="617"/>
      <c r="BI158" s="617"/>
      <c r="BJ158" s="617"/>
      <c r="BK158" s="617"/>
      <c r="BL158" s="617"/>
      <c r="BM158" s="617"/>
      <c r="BN158" s="617"/>
      <c r="BO158" s="617"/>
      <c r="BP158" s="617"/>
      <c r="BQ158" s="617"/>
      <c r="BR158" s="617"/>
      <c r="BS158" s="617"/>
      <c r="BT158" s="617"/>
      <c r="BU158" s="617"/>
      <c r="BV158" s="617"/>
      <c r="BW158" s="617"/>
      <c r="BX158" s="617"/>
      <c r="BY158" s="617"/>
      <c r="BZ158" s="617"/>
      <c r="CA158" s="617"/>
      <c r="CB158" s="617"/>
      <c r="CC158" s="617"/>
      <c r="CD158" s="617"/>
      <c r="CE158" s="617"/>
      <c r="CF158" s="617"/>
      <c r="CG158" s="617"/>
      <c r="CH158" s="617"/>
      <c r="CI158" s="617"/>
      <c r="CJ158" s="617"/>
      <c r="CK158" s="617"/>
      <c r="CL158" s="617"/>
      <c r="CM158" s="617"/>
      <c r="CN158" s="617"/>
      <c r="CO158" s="469"/>
      <c r="CS158" s="469"/>
      <c r="CT158" s="469"/>
      <c r="CU158" s="469"/>
      <c r="CV158" s="469"/>
      <c r="CW158" s="469"/>
      <c r="CX158" s="469"/>
      <c r="CY158" s="469"/>
      <c r="CZ158" s="469"/>
      <c r="DA158" s="469"/>
      <c r="DB158" s="469"/>
      <c r="DC158" s="469"/>
      <c r="DD158" s="469"/>
      <c r="DE158" s="469"/>
      <c r="DF158" s="469"/>
      <c r="DG158" s="469"/>
      <c r="DH158" s="469"/>
      <c r="DI158" s="469"/>
      <c r="DJ158" s="469"/>
      <c r="DK158" s="469"/>
      <c r="DL158" s="469"/>
      <c r="DM158" s="617"/>
      <c r="DN158" s="617"/>
      <c r="DO158" s="617"/>
      <c r="DP158" s="617"/>
      <c r="DQ158" s="617"/>
      <c r="DR158" s="617"/>
      <c r="DS158" s="617"/>
      <c r="DT158" s="617"/>
      <c r="DU158" s="617"/>
      <c r="DV158" s="617"/>
    </row>
    <row r="159" spans="1:126" hidden="1" x14ac:dyDescent="0.2">
      <c r="A159" s="469"/>
      <c r="B159" s="470"/>
      <c r="C159" s="471"/>
      <c r="D159" s="470"/>
      <c r="E159" s="470"/>
      <c r="F159" s="470"/>
      <c r="G159" s="472"/>
      <c r="H159" s="472"/>
      <c r="I159" s="473"/>
      <c r="J159" s="473"/>
      <c r="K159" s="473"/>
      <c r="L159" s="469"/>
      <c r="M159" s="469"/>
      <c r="N159" s="469"/>
      <c r="O159" s="469"/>
      <c r="P159" s="469"/>
      <c r="Q159" s="469"/>
      <c r="R159" s="469"/>
      <c r="S159" s="469"/>
      <c r="T159" s="469"/>
      <c r="U159" s="469"/>
      <c r="V159" s="469"/>
      <c r="W159" s="469"/>
      <c r="X159" s="469"/>
      <c r="Y159" s="469"/>
      <c r="Z159" s="469"/>
      <c r="AA159" s="469"/>
      <c r="AB159" s="469"/>
      <c r="AC159" s="469"/>
      <c r="AD159" s="469"/>
      <c r="AE159" s="469"/>
      <c r="AF159" s="469"/>
      <c r="AG159" s="469"/>
      <c r="AH159" s="469"/>
      <c r="AI159" s="469"/>
      <c r="AJ159" s="469"/>
      <c r="AK159" s="469"/>
      <c r="AL159" s="469"/>
      <c r="AM159" s="469"/>
      <c r="AN159" s="469"/>
      <c r="AO159" s="469"/>
      <c r="AP159" s="469"/>
      <c r="AQ159" s="469"/>
      <c r="AR159" s="469"/>
      <c r="AS159" s="469"/>
      <c r="AT159" s="469"/>
      <c r="AU159" s="469"/>
      <c r="AV159" s="469"/>
      <c r="AW159" s="469"/>
      <c r="AX159" s="469"/>
      <c r="AY159" s="617"/>
      <c r="AZ159" s="617"/>
      <c r="BA159" s="617"/>
      <c r="BB159" s="617"/>
      <c r="BC159" s="617"/>
      <c r="BD159" s="617"/>
      <c r="BE159" s="617"/>
      <c r="BF159" s="617"/>
      <c r="BG159" s="617"/>
      <c r="BH159" s="617"/>
      <c r="BI159" s="617"/>
      <c r="BJ159" s="617"/>
      <c r="BK159" s="617"/>
      <c r="BL159" s="617"/>
      <c r="BM159" s="617"/>
      <c r="BN159" s="617"/>
      <c r="BO159" s="617"/>
      <c r="BP159" s="617"/>
      <c r="BQ159" s="617"/>
      <c r="BR159" s="617"/>
      <c r="BS159" s="617"/>
      <c r="BT159" s="617"/>
      <c r="BU159" s="617"/>
      <c r="BV159" s="617"/>
      <c r="BW159" s="617"/>
      <c r="BX159" s="617"/>
      <c r="BY159" s="617"/>
      <c r="BZ159" s="617"/>
      <c r="CA159" s="617"/>
      <c r="CB159" s="617"/>
      <c r="CC159" s="617"/>
      <c r="CD159" s="617"/>
      <c r="CE159" s="617"/>
      <c r="CF159" s="617"/>
      <c r="CG159" s="617"/>
      <c r="CH159" s="617"/>
      <c r="CI159" s="617"/>
      <c r="CJ159" s="617"/>
      <c r="CK159" s="617"/>
      <c r="CL159" s="617"/>
      <c r="CM159" s="617"/>
      <c r="CN159" s="617"/>
      <c r="CO159" s="469"/>
      <c r="CS159" s="469"/>
      <c r="CT159" s="469"/>
      <c r="CU159" s="469"/>
      <c r="CV159" s="469"/>
      <c r="CW159" s="469"/>
      <c r="CX159" s="469"/>
      <c r="CY159" s="469"/>
      <c r="CZ159" s="469"/>
      <c r="DA159" s="469"/>
      <c r="DB159" s="469"/>
      <c r="DC159" s="469"/>
      <c r="DD159" s="469"/>
      <c r="DE159" s="469"/>
      <c r="DF159" s="469"/>
      <c r="DG159" s="469"/>
      <c r="DH159" s="469"/>
      <c r="DI159" s="469"/>
      <c r="DJ159" s="469"/>
      <c r="DK159" s="469"/>
      <c r="DL159" s="469"/>
      <c r="DM159" s="617"/>
      <c r="DN159" s="617"/>
      <c r="DO159" s="617"/>
      <c r="DP159" s="617"/>
      <c r="DQ159" s="617"/>
      <c r="DR159" s="617"/>
      <c r="DS159" s="617"/>
      <c r="DT159" s="617"/>
      <c r="DU159" s="617"/>
      <c r="DV159" s="617"/>
    </row>
    <row r="160" spans="1:126" hidden="1" x14ac:dyDescent="0.2">
      <c r="A160" s="469"/>
      <c r="B160" s="470"/>
      <c r="C160" s="471"/>
      <c r="D160" s="470"/>
      <c r="E160" s="470"/>
      <c r="F160" s="470"/>
      <c r="G160" s="472"/>
      <c r="H160" s="472"/>
      <c r="I160" s="473"/>
      <c r="J160" s="473"/>
      <c r="K160" s="473"/>
      <c r="L160" s="469"/>
      <c r="M160" s="469"/>
      <c r="N160" s="469"/>
      <c r="O160" s="469"/>
      <c r="P160" s="469"/>
      <c r="Q160" s="469"/>
      <c r="R160" s="469"/>
      <c r="S160" s="469"/>
      <c r="T160" s="469"/>
      <c r="U160" s="469"/>
      <c r="V160" s="469"/>
      <c r="W160" s="469"/>
      <c r="X160" s="469"/>
      <c r="Y160" s="469"/>
      <c r="Z160" s="469"/>
      <c r="AA160" s="469"/>
      <c r="AB160" s="469"/>
      <c r="AC160" s="469"/>
      <c r="AD160" s="469"/>
      <c r="AE160" s="469"/>
      <c r="AF160" s="469"/>
      <c r="AG160" s="469"/>
      <c r="AH160" s="469"/>
      <c r="AI160" s="469"/>
      <c r="AJ160" s="469"/>
      <c r="AK160" s="469"/>
      <c r="AL160" s="469"/>
      <c r="AM160" s="469"/>
      <c r="AN160" s="469"/>
      <c r="AO160" s="469"/>
      <c r="AP160" s="469"/>
      <c r="AQ160" s="469"/>
      <c r="AR160" s="469"/>
      <c r="AS160" s="469"/>
      <c r="AT160" s="469"/>
      <c r="AU160" s="469"/>
      <c r="AV160" s="469"/>
      <c r="AW160" s="469"/>
      <c r="AX160" s="469"/>
      <c r="AY160" s="469"/>
      <c r="AZ160" s="469"/>
      <c r="BA160" s="469"/>
      <c r="BB160" s="469"/>
      <c r="BC160" s="469"/>
      <c r="BD160" s="469"/>
      <c r="BE160" s="469"/>
      <c r="BF160" s="469"/>
      <c r="BG160" s="469"/>
      <c r="BH160" s="469"/>
      <c r="BI160" s="469"/>
      <c r="BJ160" s="469"/>
      <c r="BK160" s="469"/>
      <c r="BL160" s="469"/>
      <c r="BM160" s="469"/>
      <c r="BN160" s="469"/>
      <c r="BO160" s="469"/>
      <c r="BP160" s="469"/>
      <c r="BQ160" s="469"/>
      <c r="BR160" s="469"/>
      <c r="BS160" s="469"/>
      <c r="BT160" s="469"/>
      <c r="BU160" s="469"/>
      <c r="BV160" s="469"/>
      <c r="BW160" s="469"/>
      <c r="BX160" s="469"/>
      <c r="BY160" s="469"/>
      <c r="BZ160" s="469"/>
      <c r="CA160" s="469"/>
      <c r="CB160" s="469"/>
      <c r="CC160" s="469"/>
      <c r="CD160" s="469"/>
      <c r="CE160" s="469"/>
      <c r="CF160" s="469"/>
      <c r="CG160" s="469"/>
      <c r="CH160" s="469"/>
      <c r="CI160" s="469"/>
      <c r="CJ160" s="469"/>
      <c r="CK160" s="469"/>
      <c r="CL160" s="469"/>
      <c r="CM160" s="469"/>
      <c r="CN160" s="469"/>
      <c r="CO160" s="469"/>
      <c r="CS160" s="469"/>
      <c r="CT160" s="469"/>
      <c r="CU160" s="469"/>
      <c r="CV160" s="469"/>
      <c r="CW160" s="469"/>
      <c r="CX160" s="469"/>
      <c r="CY160" s="469"/>
      <c r="CZ160" s="469"/>
      <c r="DA160" s="469"/>
      <c r="DB160" s="469"/>
      <c r="DC160" s="469"/>
      <c r="DD160" s="469"/>
      <c r="DE160" s="469"/>
      <c r="DF160" s="469"/>
      <c r="DG160" s="469"/>
      <c r="DH160" s="469"/>
      <c r="DI160" s="469"/>
      <c r="DJ160" s="469"/>
      <c r="DK160" s="469"/>
      <c r="DL160" s="469"/>
      <c r="DM160" s="617"/>
      <c r="DN160" s="617"/>
      <c r="DO160" s="617"/>
      <c r="DP160" s="617"/>
      <c r="DQ160" s="617"/>
      <c r="DR160" s="617"/>
      <c r="DS160" s="617"/>
      <c r="DT160" s="617"/>
      <c r="DU160" s="617"/>
      <c r="DV160" s="617"/>
    </row>
    <row r="161" spans="1:126" hidden="1" x14ac:dyDescent="0.2">
      <c r="A161" s="469"/>
      <c r="B161" s="470"/>
      <c r="C161" s="471"/>
      <c r="D161" s="470"/>
      <c r="E161" s="470"/>
      <c r="F161" s="470"/>
      <c r="G161" s="472"/>
      <c r="H161" s="472"/>
      <c r="I161" s="473"/>
      <c r="J161" s="473"/>
      <c r="K161" s="473"/>
      <c r="L161" s="469"/>
      <c r="M161" s="469"/>
      <c r="N161" s="469"/>
      <c r="O161" s="469"/>
      <c r="P161" s="469"/>
      <c r="Q161" s="469"/>
      <c r="R161" s="469"/>
      <c r="S161" s="469"/>
      <c r="T161" s="469"/>
      <c r="U161" s="469"/>
      <c r="V161" s="469"/>
      <c r="W161" s="469"/>
      <c r="X161" s="469"/>
      <c r="Y161" s="469"/>
      <c r="Z161" s="469"/>
      <c r="AA161" s="469"/>
      <c r="AB161" s="469"/>
      <c r="AC161" s="469"/>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69"/>
      <c r="AY161" s="469"/>
      <c r="AZ161" s="469"/>
      <c r="BA161" s="469"/>
      <c r="BB161" s="469"/>
      <c r="BC161" s="469"/>
      <c r="BD161" s="469"/>
      <c r="BE161" s="469"/>
      <c r="BF161" s="469"/>
      <c r="BG161" s="469"/>
      <c r="BH161" s="469"/>
      <c r="BI161" s="469"/>
      <c r="BJ161" s="469"/>
      <c r="BK161" s="469"/>
      <c r="BL161" s="469"/>
      <c r="BM161" s="469"/>
      <c r="BN161" s="469"/>
      <c r="BO161" s="469"/>
      <c r="BP161" s="469"/>
      <c r="BQ161" s="469"/>
      <c r="BR161" s="469"/>
      <c r="BS161" s="469"/>
      <c r="BT161" s="469"/>
      <c r="BU161" s="469"/>
      <c r="BV161" s="469"/>
      <c r="BW161" s="469"/>
      <c r="BX161" s="469"/>
      <c r="BY161" s="469"/>
      <c r="BZ161" s="469"/>
      <c r="CA161" s="469"/>
      <c r="CB161" s="469"/>
      <c r="CC161" s="469"/>
      <c r="CD161" s="469"/>
      <c r="CE161" s="469"/>
      <c r="CF161" s="469"/>
      <c r="CG161" s="469"/>
      <c r="CH161" s="469"/>
      <c r="CI161" s="469"/>
      <c r="CJ161" s="469"/>
      <c r="CK161" s="469"/>
      <c r="CL161" s="469"/>
      <c r="CM161" s="469"/>
      <c r="CN161" s="469"/>
      <c r="CO161" s="469"/>
      <c r="CS161" s="469"/>
      <c r="CT161" s="469"/>
      <c r="CU161" s="469"/>
      <c r="CV161" s="469"/>
      <c r="CW161" s="469"/>
      <c r="CX161" s="469"/>
      <c r="CY161" s="469"/>
      <c r="CZ161" s="469"/>
      <c r="DA161" s="469"/>
      <c r="DB161" s="469"/>
      <c r="DC161" s="469"/>
      <c r="DD161" s="469"/>
      <c r="DE161" s="469"/>
      <c r="DF161" s="469"/>
      <c r="DG161" s="469"/>
      <c r="DH161" s="469"/>
      <c r="DI161" s="469"/>
      <c r="DJ161" s="469"/>
      <c r="DK161" s="469"/>
      <c r="DL161" s="469"/>
      <c r="DM161" s="617"/>
      <c r="DN161" s="617"/>
      <c r="DO161" s="617"/>
      <c r="DP161" s="617"/>
      <c r="DQ161" s="617"/>
      <c r="DR161" s="617"/>
      <c r="DS161" s="617"/>
      <c r="DT161" s="617"/>
      <c r="DU161" s="617"/>
      <c r="DV161" s="617"/>
    </row>
    <row r="162" spans="1:126" hidden="1" x14ac:dyDescent="0.2">
      <c r="A162" s="469"/>
      <c r="B162" s="470"/>
      <c r="C162" s="471"/>
      <c r="D162" s="470"/>
      <c r="E162" s="470"/>
      <c r="F162" s="470"/>
      <c r="G162" s="472"/>
      <c r="H162" s="472"/>
      <c r="I162" s="473"/>
      <c r="J162" s="473"/>
      <c r="K162" s="473"/>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469"/>
      <c r="AY162" s="469"/>
      <c r="AZ162" s="469"/>
      <c r="BA162" s="469"/>
      <c r="BB162" s="469"/>
      <c r="BC162" s="469"/>
      <c r="BD162" s="469"/>
      <c r="BE162" s="469"/>
      <c r="BF162" s="469"/>
      <c r="BG162" s="469"/>
      <c r="BH162" s="469"/>
      <c r="BI162" s="469"/>
      <c r="BJ162" s="469"/>
      <c r="BK162" s="469"/>
      <c r="BL162" s="469"/>
      <c r="BM162" s="469"/>
      <c r="BN162" s="469"/>
      <c r="BO162" s="469"/>
      <c r="BP162" s="469"/>
      <c r="BQ162" s="469"/>
      <c r="BR162" s="469"/>
      <c r="BS162" s="469"/>
      <c r="BT162" s="469"/>
      <c r="BU162" s="469"/>
      <c r="BV162" s="469"/>
      <c r="BW162" s="469"/>
      <c r="BX162" s="469"/>
      <c r="BY162" s="469"/>
      <c r="BZ162" s="469"/>
      <c r="CA162" s="469"/>
      <c r="CB162" s="469"/>
      <c r="CC162" s="469"/>
      <c r="CD162" s="469"/>
      <c r="CE162" s="469"/>
      <c r="CF162" s="469"/>
      <c r="CG162" s="469"/>
      <c r="CH162" s="469"/>
      <c r="CI162" s="469"/>
      <c r="CJ162" s="469"/>
      <c r="CK162" s="469"/>
      <c r="CL162" s="469"/>
      <c r="CM162" s="469"/>
      <c r="CN162" s="469"/>
      <c r="CO162" s="469"/>
      <c r="CS162" s="469"/>
      <c r="CT162" s="469"/>
      <c r="CU162" s="469"/>
      <c r="CV162" s="469"/>
      <c r="CW162" s="469"/>
      <c r="CX162" s="469"/>
      <c r="CY162" s="469"/>
      <c r="CZ162" s="469"/>
      <c r="DA162" s="469"/>
      <c r="DB162" s="469"/>
      <c r="DC162" s="469"/>
      <c r="DD162" s="469"/>
      <c r="DE162" s="469"/>
      <c r="DF162" s="469"/>
      <c r="DG162" s="469"/>
      <c r="DH162" s="469"/>
      <c r="DI162" s="469"/>
      <c r="DJ162" s="469"/>
      <c r="DK162" s="469"/>
      <c r="DL162" s="469"/>
      <c r="DM162" s="617"/>
      <c r="DN162" s="617"/>
      <c r="DO162" s="617"/>
      <c r="DP162" s="617"/>
      <c r="DQ162" s="617"/>
      <c r="DR162" s="617"/>
      <c r="DS162" s="617"/>
      <c r="DT162" s="617"/>
      <c r="DU162" s="617"/>
      <c r="DV162" s="617"/>
    </row>
    <row r="163" spans="1:126" hidden="1" x14ac:dyDescent="0.2">
      <c r="A163" s="469"/>
      <c r="B163" s="470"/>
      <c r="C163" s="471"/>
      <c r="D163" s="470"/>
      <c r="E163" s="470"/>
      <c r="F163" s="470"/>
      <c r="G163" s="472"/>
      <c r="H163" s="472"/>
      <c r="I163" s="473"/>
      <c r="J163" s="473"/>
      <c r="K163" s="473"/>
      <c r="L163" s="469"/>
      <c r="M163" s="469"/>
      <c r="N163" s="469"/>
      <c r="O163" s="469"/>
      <c r="P163" s="469"/>
      <c r="Q163" s="469"/>
      <c r="R163" s="469"/>
      <c r="S163" s="469"/>
      <c r="T163" s="469"/>
      <c r="U163" s="469"/>
      <c r="V163" s="469"/>
      <c r="W163" s="469"/>
      <c r="X163" s="469"/>
      <c r="Y163" s="469"/>
      <c r="Z163" s="469"/>
      <c r="AA163" s="469"/>
      <c r="AB163" s="469"/>
      <c r="AC163" s="469"/>
      <c r="AD163" s="469"/>
      <c r="AE163" s="469"/>
      <c r="AF163" s="469"/>
      <c r="AG163" s="469"/>
      <c r="AH163" s="469"/>
      <c r="AI163" s="469"/>
      <c r="AJ163" s="469"/>
      <c r="AK163" s="469"/>
      <c r="AL163" s="469"/>
      <c r="AM163" s="469"/>
      <c r="AN163" s="469"/>
      <c r="AO163" s="469"/>
      <c r="AP163" s="469"/>
      <c r="AQ163" s="469"/>
      <c r="AR163" s="469"/>
      <c r="AS163" s="469"/>
      <c r="AT163" s="469"/>
      <c r="AU163" s="469"/>
      <c r="AV163" s="469"/>
      <c r="AW163" s="469"/>
      <c r="AX163" s="469"/>
      <c r="AY163" s="469"/>
      <c r="AZ163" s="469"/>
      <c r="BA163" s="469"/>
      <c r="BB163" s="469"/>
      <c r="BC163" s="469"/>
      <c r="BD163" s="469"/>
      <c r="BE163" s="469"/>
      <c r="BF163" s="469"/>
      <c r="BG163" s="469"/>
      <c r="BH163" s="469"/>
      <c r="BI163" s="469"/>
      <c r="BJ163" s="469"/>
      <c r="BK163" s="469"/>
      <c r="BL163" s="469"/>
      <c r="BM163" s="469"/>
      <c r="BN163" s="469"/>
      <c r="BO163" s="469"/>
      <c r="BP163" s="469"/>
      <c r="BQ163" s="469"/>
      <c r="BR163" s="469"/>
      <c r="BS163" s="469"/>
      <c r="BT163" s="469"/>
      <c r="BU163" s="469"/>
      <c r="BV163" s="469"/>
      <c r="BW163" s="469"/>
      <c r="BX163" s="469"/>
      <c r="BY163" s="469"/>
      <c r="BZ163" s="469"/>
      <c r="CA163" s="469"/>
      <c r="CB163" s="469"/>
      <c r="CC163" s="469"/>
      <c r="CD163" s="469"/>
      <c r="CE163" s="469"/>
      <c r="CF163" s="469"/>
      <c r="CG163" s="469"/>
      <c r="CH163" s="469"/>
      <c r="CI163" s="469"/>
      <c r="CJ163" s="469"/>
      <c r="CK163" s="469"/>
      <c r="CL163" s="469"/>
      <c r="CM163" s="469"/>
      <c r="CN163" s="469"/>
      <c r="CO163" s="469"/>
      <c r="CS163" s="469"/>
      <c r="CT163" s="469"/>
      <c r="CU163" s="469"/>
      <c r="CV163" s="469"/>
      <c r="CW163" s="469"/>
      <c r="CX163" s="469"/>
      <c r="CY163" s="469"/>
      <c r="CZ163" s="469"/>
      <c r="DA163" s="469"/>
      <c r="DB163" s="469"/>
      <c r="DC163" s="469"/>
      <c r="DD163" s="469"/>
      <c r="DE163" s="469"/>
      <c r="DF163" s="469"/>
      <c r="DG163" s="469"/>
      <c r="DH163" s="469"/>
      <c r="DI163" s="469"/>
      <c r="DJ163" s="469"/>
      <c r="DK163" s="469"/>
      <c r="DL163" s="469"/>
      <c r="DM163" s="617"/>
      <c r="DN163" s="617"/>
      <c r="DO163" s="617"/>
      <c r="DP163" s="617"/>
      <c r="DQ163" s="617"/>
      <c r="DR163" s="617"/>
      <c r="DS163" s="617"/>
      <c r="DT163" s="617"/>
      <c r="DU163" s="617"/>
      <c r="DV163" s="617"/>
    </row>
    <row r="164" spans="1:126" hidden="1" x14ac:dyDescent="0.2">
      <c r="A164" s="469"/>
      <c r="B164" s="470"/>
      <c r="C164" s="471"/>
      <c r="D164" s="470"/>
      <c r="E164" s="470"/>
      <c r="F164" s="470"/>
      <c r="G164" s="472"/>
      <c r="H164" s="472"/>
      <c r="I164" s="473"/>
      <c r="J164" s="473"/>
      <c r="K164" s="473"/>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469"/>
      <c r="AY164" s="469"/>
      <c r="AZ164" s="469"/>
      <c r="BA164" s="469"/>
      <c r="BB164" s="469"/>
      <c r="BC164" s="469"/>
      <c r="BD164" s="469"/>
      <c r="BE164" s="469"/>
      <c r="BF164" s="469"/>
      <c r="BG164" s="469"/>
      <c r="BH164" s="469"/>
      <c r="BI164" s="469"/>
      <c r="BJ164" s="469"/>
      <c r="BK164" s="469"/>
      <c r="BL164" s="469"/>
      <c r="BM164" s="469"/>
      <c r="BN164" s="469"/>
      <c r="BO164" s="469"/>
      <c r="BP164" s="469"/>
      <c r="BQ164" s="469"/>
      <c r="BR164" s="469"/>
      <c r="BS164" s="469"/>
      <c r="BT164" s="469"/>
      <c r="BU164" s="469"/>
      <c r="BV164" s="469"/>
      <c r="BW164" s="469"/>
      <c r="BX164" s="469"/>
      <c r="BY164" s="469"/>
      <c r="BZ164" s="469"/>
      <c r="CA164" s="469"/>
      <c r="CB164" s="469"/>
      <c r="CC164" s="469"/>
      <c r="CD164" s="469"/>
      <c r="CE164" s="469"/>
      <c r="CF164" s="469"/>
      <c r="CG164" s="469"/>
      <c r="CH164" s="469"/>
      <c r="CI164" s="469"/>
      <c r="CJ164" s="469"/>
      <c r="CK164" s="469"/>
      <c r="CL164" s="469"/>
      <c r="CM164" s="469"/>
      <c r="CN164" s="469"/>
      <c r="CO164" s="469"/>
      <c r="CS164" s="469"/>
      <c r="CT164" s="469"/>
      <c r="CU164" s="469"/>
      <c r="CV164" s="469"/>
      <c r="CW164" s="469"/>
      <c r="CX164" s="469"/>
      <c r="CY164" s="469"/>
      <c r="CZ164" s="469"/>
      <c r="DA164" s="469"/>
      <c r="DB164" s="469"/>
      <c r="DC164" s="469"/>
      <c r="DD164" s="469"/>
      <c r="DE164" s="469"/>
      <c r="DF164" s="469"/>
      <c r="DG164" s="469"/>
      <c r="DH164" s="469"/>
      <c r="DI164" s="469"/>
      <c r="DJ164" s="469"/>
      <c r="DK164" s="469"/>
      <c r="DL164" s="469"/>
      <c r="DM164" s="617"/>
      <c r="DN164" s="617"/>
      <c r="DO164" s="617"/>
      <c r="DP164" s="617"/>
      <c r="DQ164" s="617"/>
      <c r="DR164" s="617"/>
      <c r="DS164" s="617"/>
      <c r="DT164" s="617"/>
      <c r="DU164" s="617"/>
      <c r="DV164" s="617"/>
    </row>
    <row r="165" spans="1:126" hidden="1" x14ac:dyDescent="0.2">
      <c r="AC165" s="617"/>
      <c r="AD165" s="617"/>
      <c r="AE165" s="617"/>
      <c r="AF165" s="617"/>
      <c r="AG165" s="617"/>
      <c r="AH165" s="617"/>
      <c r="AI165" s="617"/>
      <c r="AJ165" s="617"/>
      <c r="AK165" s="617"/>
      <c r="AL165" s="617"/>
      <c r="AM165" s="617"/>
      <c r="AN165" s="617"/>
      <c r="AO165" s="617"/>
      <c r="AP165" s="617"/>
      <c r="AQ165" s="617"/>
      <c r="AR165" s="617"/>
      <c r="AS165" s="617"/>
      <c r="AT165" s="617"/>
      <c r="AU165" s="617"/>
      <c r="AV165" s="617"/>
      <c r="AW165" s="617"/>
      <c r="AX165" s="617"/>
      <c r="AY165" s="617"/>
      <c r="AZ165" s="617"/>
      <c r="BA165" s="617"/>
      <c r="BB165" s="617"/>
      <c r="BC165" s="617"/>
      <c r="BD165" s="617"/>
      <c r="BE165" s="617"/>
      <c r="BF165" s="617"/>
      <c r="BG165" s="617"/>
      <c r="BH165" s="617"/>
      <c r="BI165" s="617"/>
      <c r="BJ165" s="617"/>
      <c r="BK165" s="617"/>
      <c r="BL165" s="617"/>
      <c r="BM165" s="617"/>
      <c r="BN165" s="617"/>
      <c r="BO165" s="617"/>
      <c r="BP165" s="617"/>
      <c r="BQ165" s="617"/>
      <c r="BR165" s="617"/>
      <c r="BS165" s="617"/>
      <c r="BT165" s="617"/>
      <c r="BU165" s="617"/>
      <c r="BV165" s="617"/>
      <c r="BW165" s="617"/>
      <c r="BX165" s="617"/>
      <c r="BY165" s="617"/>
      <c r="BZ165" s="617"/>
      <c r="CA165" s="617"/>
      <c r="CB165" s="617"/>
      <c r="CC165" s="617"/>
      <c r="CD165" s="617"/>
      <c r="CE165" s="617"/>
      <c r="CF165" s="617"/>
      <c r="CG165" s="617"/>
      <c r="CH165" s="617"/>
      <c r="CI165" s="617"/>
      <c r="CJ165" s="617"/>
      <c r="CK165" s="617"/>
      <c r="CL165" s="617"/>
      <c r="CM165" s="617"/>
      <c r="CN165" s="617"/>
      <c r="CO165" s="617"/>
      <c r="CS165" s="617"/>
      <c r="CT165" s="617"/>
      <c r="CU165" s="617"/>
      <c r="CV165" s="617"/>
      <c r="CW165" s="617"/>
      <c r="CX165" s="617"/>
      <c r="CY165" s="617"/>
      <c r="CZ165" s="617"/>
      <c r="DA165" s="617"/>
      <c r="DB165" s="617"/>
      <c r="DC165" s="617"/>
      <c r="DD165" s="617"/>
      <c r="DE165" s="617"/>
      <c r="DF165" s="617"/>
      <c r="DG165" s="617"/>
      <c r="DH165" s="617"/>
      <c r="DI165" s="617"/>
      <c r="DJ165" s="617"/>
      <c r="DK165" s="617"/>
      <c r="DL165" s="617"/>
      <c r="DM165" s="617"/>
      <c r="DN165" s="617"/>
      <c r="DO165" s="617"/>
      <c r="DP165" s="617"/>
      <c r="DQ165" s="617"/>
      <c r="DR165" s="617"/>
      <c r="DS165" s="617"/>
      <c r="DT165" s="617"/>
      <c r="DU165" s="617"/>
      <c r="DV165" s="617"/>
    </row>
    <row r="166" spans="1:126" hidden="1" x14ac:dyDescent="0.2"/>
  </sheetData>
  <sheetProtection password="DFA1" sheet="1" objects="1" scenarios="1" selectLockedCells="1"/>
  <dataConsolidate/>
  <mergeCells count="393">
    <mergeCell ref="CP156:CR156"/>
    <mergeCell ref="D53:I53"/>
    <mergeCell ref="D54:I54"/>
    <mergeCell ref="D55:I55"/>
    <mergeCell ref="D57:I57"/>
    <mergeCell ref="D58:I58"/>
    <mergeCell ref="D59:I59"/>
    <mergeCell ref="D61:I61"/>
    <mergeCell ref="D62:I62"/>
    <mergeCell ref="V36:V37"/>
    <mergeCell ref="O42:T43"/>
    <mergeCell ref="U42:U43"/>
    <mergeCell ref="V42:V43"/>
    <mergeCell ref="O44:T45"/>
    <mergeCell ref="U44:U45"/>
    <mergeCell ref="V44:V45"/>
    <mergeCell ref="O60:T61"/>
    <mergeCell ref="U60:U61"/>
    <mergeCell ref="V60:V61"/>
    <mergeCell ref="O50:T51"/>
    <mergeCell ref="U50:U51"/>
    <mergeCell ref="V50:V51"/>
    <mergeCell ref="O52:T53"/>
    <mergeCell ref="U52:U53"/>
    <mergeCell ref="V52:V53"/>
    <mergeCell ref="D41:I41"/>
    <mergeCell ref="D42:I42"/>
    <mergeCell ref="D43:I43"/>
    <mergeCell ref="D45:I45"/>
    <mergeCell ref="D46:I46"/>
    <mergeCell ref="D47:I47"/>
    <mergeCell ref="D49:I49"/>
    <mergeCell ref="D50:I50"/>
    <mergeCell ref="D51:I51"/>
    <mergeCell ref="B58:C58"/>
    <mergeCell ref="B61:C61"/>
    <mergeCell ref="B62:C62"/>
    <mergeCell ref="B63:C63"/>
    <mergeCell ref="B64:C64"/>
    <mergeCell ref="B65:C65"/>
    <mergeCell ref="B66:C66"/>
    <mergeCell ref="B67:C67"/>
    <mergeCell ref="B68:C68"/>
    <mergeCell ref="B41:C41"/>
    <mergeCell ref="B42:C42"/>
    <mergeCell ref="B45:C45"/>
    <mergeCell ref="B46:C46"/>
    <mergeCell ref="B49:C49"/>
    <mergeCell ref="B50:C50"/>
    <mergeCell ref="B53:C53"/>
    <mergeCell ref="B54:C54"/>
    <mergeCell ref="B57:C57"/>
    <mergeCell ref="B31:K31"/>
    <mergeCell ref="M31:V31"/>
    <mergeCell ref="X31:AG31"/>
    <mergeCell ref="AI31:AR31"/>
    <mergeCell ref="B33:C33"/>
    <mergeCell ref="B34:C34"/>
    <mergeCell ref="B37:C37"/>
    <mergeCell ref="B38:C38"/>
    <mergeCell ref="D33:I33"/>
    <mergeCell ref="D34:I34"/>
    <mergeCell ref="D35:I35"/>
    <mergeCell ref="D37:I37"/>
    <mergeCell ref="D38:I38"/>
    <mergeCell ref="O34:T35"/>
    <mergeCell ref="U34:U35"/>
    <mergeCell ref="V34:V35"/>
    <mergeCell ref="O36:T37"/>
    <mergeCell ref="U36:U37"/>
    <mergeCell ref="Z38:AE39"/>
    <mergeCell ref="AF38:AF39"/>
    <mergeCell ref="AG38:AG39"/>
    <mergeCell ref="D39:I39"/>
    <mergeCell ref="AI28:AJ28"/>
    <mergeCell ref="AK28:AM28"/>
    <mergeCell ref="AQ28:AR28"/>
    <mergeCell ref="X28:Y28"/>
    <mergeCell ref="Z28:AB28"/>
    <mergeCell ref="AF28:AG28"/>
    <mergeCell ref="AI23:AR23"/>
    <mergeCell ref="AI24:AJ24"/>
    <mergeCell ref="AK24:AM24"/>
    <mergeCell ref="AQ24:AR24"/>
    <mergeCell ref="AI25:AJ25"/>
    <mergeCell ref="AK25:AM25"/>
    <mergeCell ref="AQ25:AR25"/>
    <mergeCell ref="AI26:AJ26"/>
    <mergeCell ref="AK26:AM26"/>
    <mergeCell ref="AQ26:AR26"/>
    <mergeCell ref="AI27:AJ27"/>
    <mergeCell ref="AK27:AM27"/>
    <mergeCell ref="AQ27:AR27"/>
    <mergeCell ref="M28:N28"/>
    <mergeCell ref="O28:Q28"/>
    <mergeCell ref="U28:V28"/>
    <mergeCell ref="X23:AG23"/>
    <mergeCell ref="X24:Y24"/>
    <mergeCell ref="Z24:AB24"/>
    <mergeCell ref="AF24:AG24"/>
    <mergeCell ref="X25:Y25"/>
    <mergeCell ref="Z25:AB25"/>
    <mergeCell ref="AF25:AG25"/>
    <mergeCell ref="X26:Y26"/>
    <mergeCell ref="Z26:AB26"/>
    <mergeCell ref="AF26:AG26"/>
    <mergeCell ref="X27:Y27"/>
    <mergeCell ref="Z27:AB27"/>
    <mergeCell ref="AF27:AG27"/>
    <mergeCell ref="B28:C28"/>
    <mergeCell ref="D28:F28"/>
    <mergeCell ref="J28:K28"/>
    <mergeCell ref="M23:V23"/>
    <mergeCell ref="M24:N24"/>
    <mergeCell ref="O24:Q24"/>
    <mergeCell ref="U24:V24"/>
    <mergeCell ref="M25:N25"/>
    <mergeCell ref="O25:Q25"/>
    <mergeCell ref="U25:V25"/>
    <mergeCell ref="M26:N26"/>
    <mergeCell ref="O26:Q26"/>
    <mergeCell ref="U26:V26"/>
    <mergeCell ref="M27:N27"/>
    <mergeCell ref="O27:Q27"/>
    <mergeCell ref="U27:V27"/>
    <mergeCell ref="B26:C26"/>
    <mergeCell ref="D26:F26"/>
    <mergeCell ref="J26:K26"/>
    <mergeCell ref="B27:C27"/>
    <mergeCell ref="D27:F27"/>
    <mergeCell ref="J27:K27"/>
    <mergeCell ref="B23:K23"/>
    <mergeCell ref="B24:C24"/>
    <mergeCell ref="D24:F24"/>
    <mergeCell ref="J24:K24"/>
    <mergeCell ref="B25:C25"/>
    <mergeCell ref="D25:F25"/>
    <mergeCell ref="J25:K25"/>
    <mergeCell ref="AF13:AG13"/>
    <mergeCell ref="X14:Y14"/>
    <mergeCell ref="Z14:AB14"/>
    <mergeCell ref="AF14:AG14"/>
    <mergeCell ref="AE20:AG20"/>
    <mergeCell ref="AE21:AG21"/>
    <mergeCell ref="AE22:AG22"/>
    <mergeCell ref="I22:K22"/>
    <mergeCell ref="T20:V20"/>
    <mergeCell ref="T21:V21"/>
    <mergeCell ref="T22:V22"/>
    <mergeCell ref="I17:K17"/>
    <mergeCell ref="I18:K18"/>
    <mergeCell ref="I19:K19"/>
    <mergeCell ref="I20:K20"/>
    <mergeCell ref="I21:K21"/>
    <mergeCell ref="O20:Q20"/>
    <mergeCell ref="O21:Q21"/>
    <mergeCell ref="O22:Q22"/>
    <mergeCell ref="AI9:AR9"/>
    <mergeCell ref="AI10:AJ10"/>
    <mergeCell ref="AK10:AM10"/>
    <mergeCell ref="AQ10:AR10"/>
    <mergeCell ref="AI11:AJ11"/>
    <mergeCell ref="AK11:AM11"/>
    <mergeCell ref="AQ11:AR11"/>
    <mergeCell ref="AI12:AJ12"/>
    <mergeCell ref="AK12:AM12"/>
    <mergeCell ref="AQ12:AR12"/>
    <mergeCell ref="AI13:AJ13"/>
    <mergeCell ref="AK13:AM13"/>
    <mergeCell ref="M13:N13"/>
    <mergeCell ref="O13:Q13"/>
    <mergeCell ref="U13:V13"/>
    <mergeCell ref="M14:N14"/>
    <mergeCell ref="O14:Q14"/>
    <mergeCell ref="U14:V14"/>
    <mergeCell ref="M11:N11"/>
    <mergeCell ref="O11:Q11"/>
    <mergeCell ref="U11:V11"/>
    <mergeCell ref="M12:N12"/>
    <mergeCell ref="O12:Q12"/>
    <mergeCell ref="U12:V12"/>
    <mergeCell ref="D10:F10"/>
    <mergeCell ref="J10:K10"/>
    <mergeCell ref="M9:V9"/>
    <mergeCell ref="M10:N10"/>
    <mergeCell ref="O10:Q10"/>
    <mergeCell ref="U10:V10"/>
    <mergeCell ref="D13:F13"/>
    <mergeCell ref="D14:F14"/>
    <mergeCell ref="J11:K11"/>
    <mergeCell ref="J12:K12"/>
    <mergeCell ref="J13:K13"/>
    <mergeCell ref="J14:K14"/>
    <mergeCell ref="B9:K9"/>
    <mergeCell ref="B10:C10"/>
    <mergeCell ref="B11:C11"/>
    <mergeCell ref="B12:C12"/>
    <mergeCell ref="B13:C13"/>
    <mergeCell ref="B14:C14"/>
    <mergeCell ref="AP17:AR17"/>
    <mergeCell ref="AP18:AR18"/>
    <mergeCell ref="AP19:AR19"/>
    <mergeCell ref="AP20:AR20"/>
    <mergeCell ref="AP21:AR21"/>
    <mergeCell ref="AP22:AR22"/>
    <mergeCell ref="AE7:AG7"/>
    <mergeCell ref="AE8:AG8"/>
    <mergeCell ref="AE17:AG17"/>
    <mergeCell ref="AE18:AG18"/>
    <mergeCell ref="AE19:AG19"/>
    <mergeCell ref="X9:AG9"/>
    <mergeCell ref="X10:Y10"/>
    <mergeCell ref="Z10:AB10"/>
    <mergeCell ref="AF10:AG10"/>
    <mergeCell ref="X11:Y11"/>
    <mergeCell ref="Z11:AB11"/>
    <mergeCell ref="AF11:AG11"/>
    <mergeCell ref="X12:Y12"/>
    <mergeCell ref="Z12:AB12"/>
    <mergeCell ref="AF12:AG12"/>
    <mergeCell ref="X13:Y13"/>
    <mergeCell ref="Z17:AB17"/>
    <mergeCell ref="Z18:AB18"/>
    <mergeCell ref="T3:V3"/>
    <mergeCell ref="T4:V4"/>
    <mergeCell ref="T5:V5"/>
    <mergeCell ref="T6:V6"/>
    <mergeCell ref="T7:V7"/>
    <mergeCell ref="T8:V8"/>
    <mergeCell ref="T17:V17"/>
    <mergeCell ref="T18:V18"/>
    <mergeCell ref="T19:V19"/>
    <mergeCell ref="B2:K2"/>
    <mergeCell ref="B16:K16"/>
    <mergeCell ref="M2:V2"/>
    <mergeCell ref="M16:V16"/>
    <mergeCell ref="X2:AG2"/>
    <mergeCell ref="X16:AG16"/>
    <mergeCell ref="I3:K3"/>
    <mergeCell ref="I4:K4"/>
    <mergeCell ref="I5:K5"/>
    <mergeCell ref="I6:K6"/>
    <mergeCell ref="I7:K7"/>
    <mergeCell ref="I8:K8"/>
    <mergeCell ref="AE3:AG3"/>
    <mergeCell ref="AE4:AG4"/>
    <mergeCell ref="AE5:AG5"/>
    <mergeCell ref="AE6:AG6"/>
    <mergeCell ref="O3:Q3"/>
    <mergeCell ref="O4:Q4"/>
    <mergeCell ref="O5:Q5"/>
    <mergeCell ref="O6:Q6"/>
    <mergeCell ref="O7:Q7"/>
    <mergeCell ref="Z3:AB3"/>
    <mergeCell ref="Z4:AB4"/>
    <mergeCell ref="Z5:AB5"/>
    <mergeCell ref="Z6:AB6"/>
    <mergeCell ref="Z7:AB7"/>
    <mergeCell ref="D18:F18"/>
    <mergeCell ref="D19:F19"/>
    <mergeCell ref="D20:F20"/>
    <mergeCell ref="D21:F21"/>
    <mergeCell ref="D22:F22"/>
    <mergeCell ref="D5:F5"/>
    <mergeCell ref="D6:F6"/>
    <mergeCell ref="D7:F7"/>
    <mergeCell ref="D8:F8"/>
    <mergeCell ref="D17:F17"/>
    <mergeCell ref="D11:F11"/>
    <mergeCell ref="D12:F12"/>
    <mergeCell ref="Z19:AB19"/>
    <mergeCell ref="Z20:AB20"/>
    <mergeCell ref="Z21:AB21"/>
    <mergeCell ref="Z22:AB22"/>
    <mergeCell ref="O8:Q8"/>
    <mergeCell ref="Z8:AB8"/>
    <mergeCell ref="O17:Q17"/>
    <mergeCell ref="O18:Q18"/>
    <mergeCell ref="O19:Q19"/>
    <mergeCell ref="Z13:AB13"/>
    <mergeCell ref="AK22:AM22"/>
    <mergeCell ref="AI2:AR2"/>
    <mergeCell ref="AP3:AR3"/>
    <mergeCell ref="AP4:AR4"/>
    <mergeCell ref="AP5:AR5"/>
    <mergeCell ref="AP6:AR6"/>
    <mergeCell ref="AP7:AR7"/>
    <mergeCell ref="AP8:AR8"/>
    <mergeCell ref="AI16:AR16"/>
    <mergeCell ref="AQ13:AR13"/>
    <mergeCell ref="AI14:AJ14"/>
    <mergeCell ref="AK14:AM14"/>
    <mergeCell ref="AQ14:AR14"/>
    <mergeCell ref="AK17:AM17"/>
    <mergeCell ref="AK18:AM18"/>
    <mergeCell ref="AK19:AM19"/>
    <mergeCell ref="AK20:AM20"/>
    <mergeCell ref="AK21:AM21"/>
    <mergeCell ref="AK3:AM3"/>
    <mergeCell ref="AK4:AM4"/>
    <mergeCell ref="AK5:AM5"/>
    <mergeCell ref="AK6:AM6"/>
    <mergeCell ref="AK7:AM7"/>
    <mergeCell ref="AK8:AM8"/>
    <mergeCell ref="I73:AI74"/>
    <mergeCell ref="AD82:AD83"/>
    <mergeCell ref="AC82:AC83"/>
    <mergeCell ref="AC86:AC87"/>
    <mergeCell ref="AD86:AD87"/>
    <mergeCell ref="AC84:AC85"/>
    <mergeCell ref="AD84:AD85"/>
    <mergeCell ref="AD90:AD91"/>
    <mergeCell ref="AC95:AH95"/>
    <mergeCell ref="AC92:AC93"/>
    <mergeCell ref="AC77:AH77"/>
    <mergeCell ref="AD78:AD79"/>
    <mergeCell ref="AC80:AC81"/>
    <mergeCell ref="AD80:AD81"/>
    <mergeCell ref="AC78:AC79"/>
    <mergeCell ref="AK120:AN121"/>
    <mergeCell ref="AC120:AJ120"/>
    <mergeCell ref="AI111:AI112"/>
    <mergeCell ref="AC116:AD117"/>
    <mergeCell ref="AD92:AD93"/>
    <mergeCell ref="AD96:AD97"/>
    <mergeCell ref="AC98:AC99"/>
    <mergeCell ref="AD98:AD99"/>
    <mergeCell ref="AO118:AO119"/>
    <mergeCell ref="AC119:AJ119"/>
    <mergeCell ref="AC108:AC109"/>
    <mergeCell ref="AD108:AD109"/>
    <mergeCell ref="AK111:AP112"/>
    <mergeCell ref="AK113:AK114"/>
    <mergeCell ref="AN113:AN114"/>
    <mergeCell ref="AK116:AN117"/>
    <mergeCell ref="AO116:AO117"/>
    <mergeCell ref="D3:F3"/>
    <mergeCell ref="D4:F4"/>
    <mergeCell ref="AK77:AO82"/>
    <mergeCell ref="AC90:AC91"/>
    <mergeCell ref="AK126:AS127"/>
    <mergeCell ref="AK118:AN119"/>
    <mergeCell ref="AC100:AC101"/>
    <mergeCell ref="AD100:AD101"/>
    <mergeCell ref="AC96:AC97"/>
    <mergeCell ref="AC102:AC103"/>
    <mergeCell ref="AD102:AD103"/>
    <mergeCell ref="AC106:AC107"/>
    <mergeCell ref="AD106:AD107"/>
    <mergeCell ref="AC105:AH105"/>
    <mergeCell ref="AE116:AE117"/>
    <mergeCell ref="AC111:AH112"/>
    <mergeCell ref="AC113:AC114"/>
    <mergeCell ref="AD113:AD114"/>
    <mergeCell ref="AS111:AS112"/>
    <mergeCell ref="AO120:AO121"/>
    <mergeCell ref="AK83:AO89"/>
    <mergeCell ref="AK90:AO93"/>
    <mergeCell ref="AC88:AC89"/>
    <mergeCell ref="AD88:AD89"/>
    <mergeCell ref="Z40:AE41"/>
    <mergeCell ref="AF40:AF41"/>
    <mergeCell ref="AG40:AG41"/>
    <mergeCell ref="Z54:AE55"/>
    <mergeCell ref="AF54:AF55"/>
    <mergeCell ref="AG54:AG55"/>
    <mergeCell ref="Z56:AE57"/>
    <mergeCell ref="AF56:AF57"/>
    <mergeCell ref="AG56:AG57"/>
    <mergeCell ref="AK46:AP47"/>
    <mergeCell ref="AQ46:AQ47"/>
    <mergeCell ref="AR46:AR47"/>
    <mergeCell ref="AK48:AP49"/>
    <mergeCell ref="AQ48:AQ49"/>
    <mergeCell ref="AR48:AR49"/>
    <mergeCell ref="AK58:AP59"/>
    <mergeCell ref="AQ58:AQ59"/>
    <mergeCell ref="AR58:AR59"/>
    <mergeCell ref="AK60:AP61"/>
    <mergeCell ref="AQ60:AQ61"/>
    <mergeCell ref="AR60:AR61"/>
    <mergeCell ref="AL57:AQ57"/>
    <mergeCell ref="E65:F66"/>
    <mergeCell ref="G65:M66"/>
    <mergeCell ref="N65:O66"/>
    <mergeCell ref="P65:W66"/>
    <mergeCell ref="X65:Y66"/>
    <mergeCell ref="Z65:AF66"/>
    <mergeCell ref="O58:T59"/>
    <mergeCell ref="U58:U59"/>
    <mergeCell ref="V58:V59"/>
    <mergeCell ref="AI65:AR66"/>
    <mergeCell ref="AI64:AR64"/>
  </mergeCells>
  <phoneticPr fontId="0" type="noConversion"/>
  <conditionalFormatting sqref="AO113">
    <cfRule type="expression" dxfId="10" priority="8" stopIfTrue="1">
      <formula>100*$AP113+$AS113&gt;100*$AP114+$AS114</formula>
    </cfRule>
  </conditionalFormatting>
  <conditionalFormatting sqref="AO114">
    <cfRule type="expression" dxfId="9" priority="9" stopIfTrue="1">
      <formula>100*$AP114+$AS114&gt;100*$AP113+$AS113</formula>
    </cfRule>
  </conditionalFormatting>
  <conditionalFormatting sqref="N105:V105 N113:V113 N81:V81 N97:V97 N89:V89 N121:V121 N129:V129 N137:V137">
    <cfRule type="expression" dxfId="8" priority="10" stopIfTrue="1">
      <formula>OR($M81&lt;3)</formula>
    </cfRule>
  </conditionalFormatting>
  <conditionalFormatting sqref="N106:V106 N114:V114 N82:V82 N98:V98 N90:V90 N122:V122 N130:V130 N138:V138">
    <cfRule type="expression" dxfId="7" priority="11" stopIfTrue="1">
      <formula>$M82&lt;3</formula>
    </cfRule>
  </conditionalFormatting>
  <conditionalFormatting sqref="AE116:AG117 AO116:AO121">
    <cfRule type="cellIs" dxfId="6" priority="27" stopIfTrue="1" operator="notEqual">
      <formula>"-"</formula>
    </cfRule>
  </conditionalFormatting>
  <conditionalFormatting sqref="AE96:AG96 AE98:AG98 AE100:AG100 AE102:AG102 AE106:AG106 AE108:AG108 AE113:AG113">
    <cfRule type="expression" dxfId="4" priority="3" stopIfTrue="1">
      <formula>100*$AH96+$AI96&gt;100*$AH97+$AI97</formula>
    </cfRule>
  </conditionalFormatting>
  <conditionalFormatting sqref="AE97:AG97 AE99:AG99 AE101:AG101 AE103:AG103 AE107:AG107 AE109:AG109 AE114:AG114">
    <cfRule type="expression" dxfId="3" priority="4" stopIfTrue="1">
      <formula>100*$AH97+$AI97&gt;100*$AH96+$AI96</formula>
    </cfRule>
  </conditionalFormatting>
  <conditionalFormatting sqref="AE78:AG78 AE80:AG80 AE82:AG82 AE84:AG84 AE86:AG86 AE88:AG88 AE90:AG90 AE92:AG92">
    <cfRule type="expression" dxfId="2" priority="1" stopIfTrue="1">
      <formula>100*$AH78+$AI78&gt;100*$AH79+$AI79</formula>
    </cfRule>
  </conditionalFormatting>
  <conditionalFormatting sqref="AE79:AG79 AE81:AG81 AE83:AG83 AE85:AG85 AE87:AG87 AE89:AG89 AE91:AG91 AE93:AG93">
    <cfRule type="expression" dxfId="1" priority="2" stopIfTrue="1">
      <formula>100*$AH79+$AI79&gt;100*$AH78+$AI78</formula>
    </cfRule>
  </conditionalFormatting>
  <hyperlinks>
    <hyperlink ref="AK90:AO93" r:id="rId1" display="Cliquez ici"/>
  </hyperlinks>
  <pageMargins left="0.78740157480314965" right="0.78740157480314965" top="0.31" bottom="0.44" header="0.32" footer="0.3"/>
  <pageSetup paperSize="9" scale="70" orientation="landscape" horizontalDpi="4294967293" r:id="rId2"/>
  <headerFooter alignWithMargins="0"/>
  <ignoredErrors>
    <ignoredError sqref="D80:D83 N83 R87:T91 R95:T123 D136:D139 N139 D112:D117 D120:D125 D128:D133 I136:I139 AH94:AI94 AH115:AI117 AN100 AN98:AP99 AN118:AP121 AN115:AP117 I80:I83 I88:I91 D96:D101 D104:D109 AJ113:AJ114 D88:D91 T78 T86 T94 R127:T138 AN112:AP112 AJ111 AN111:AP111 AN101:AP110 AJ99:AJ103 AJ96 AO113:AO114 I96:I101 I112:I117 I120:I125 I128:I133 I104:I109 AP100 M79:N79 R79:T82 G78:H83 G86:H139 AP22 AP8 AH5:AK8 AH17:AK22 AJ112:AK112 AJ115:AK117 AH118:AK121 AK98:AK104 AJ105:AK110 W17:Z22 W5:Z8 L5:O8 L17:O22 M127:O138 M95:O123 M87:O91 M80:O82 B17:D22 B5:D8 I22 I8 T8 AC118:AE121 AE19 AE8 AC115:AE117 AC94:AE94 B16 L16:M16 W16:X16 AH16:AI16 B12:K14 L9 W9 AH9 M11:V14 X11:AG14 AI11:AR14 B25:K28 M25:V28 X25:AG28 AI25:AR28 Z38:AE57 O34:T41 D33:I40 O54:T61 E61:I61 E62:I62 E58:I58 E57:I57 D59:I60 D47:I48 D55:I56 D41:I46 D58 D49:I54 D61 D57 D62 P52:T52 O53:T53 P50:T50 O51:T51 P44:T44 O45:T49 P42:T42 O43:T43 O42 O44 O50 O52 AK50:AQ57 AK46:AP49 AK58:AP61 I5 I6 I7 T5 T6 T7 AE5 AE6 AE7 AP5 AP6 AP7 I17 I18 I19 I20 I21 T17 T18 T19 T20 T21 T22 AE17 AE18 AE22 AE20 AE21 AP17 AP18 AP19 AP20 AP21 C11:K11" unlockedFormula="1"/>
    <ignoredError sqref="AJ98 AJ97" formula="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outs:outSpaceData xmlns:outs="http://schemas.microsoft.com/office/2009/outspace/metadata">
  <outs:relatedDates>
    <outs:relatedDate>
      <outs:type>3</outs:type>
      <outs:displayName>Last Modified</outs:displayName>
      <outs:dateTime>2009-10-11T18:56:16Z</outs:dateTime>
      <outs:isPinned>true</outs:isPinned>
    </outs:relatedDate>
    <outs:relatedDate>
      <outs:type>2</outs:type>
      <outs:displayName>Created</outs:displayName>
      <outs:dateTime>2002-03-22T16:01:46Z</outs:dateTime>
      <outs:isPinned>true</outs:isPinned>
    </outs:relatedDate>
    <outs:relatedDate>
      <outs:type>4</outs:type>
      <outs:displayName>Last Printed</outs:displayName>
      <outs:dateTime>2006-06-20T04:29:08Z</outs:dateTime>
      <outs:isPinned>true</outs:isPinned>
    </outs:relatedDate>
  </outs:relatedDates>
  <outs:relatedDocuments>
    <outs:relatedDocument>
      <outs:type>2</outs:type>
      <outs:displayName>Other documents in current folder</outs:displayName>
      <outs:uri/>
      <outs:isPinned>true</outs:isPinned>
    </outs:relatedDocument>
  </outs:relatedDocuments>
  <outs:relatedPeople>
    <outs:relatedPeopleItem>
      <outs:category>Author</outs:category>
      <outs:people>
        <outs:relatedPerson>
          <outs:displayName>XaMaLa</outs:displayName>
          <outs:accountName/>
        </outs:relatedPerson>
      </outs:people>
      <outs:source>0</outs:source>
      <outs:isPinned>true</outs:isPinned>
    </outs:relatedPeopleItem>
    <outs:relatedPeopleItem>
      <outs:category>Last modified by</outs:category>
      <outs:people>
        <outs:relatedPerson>
          <outs:displayName>franckha</outs:displayName>
          <outs:accountName/>
        </outs:relatedPerson>
      </outs:people>
      <outs:source>0</outs:source>
      <outs:isPinned>true</outs:isPinned>
    </outs:relatedPeopleItem>
    <outs:relatedPeopleItem>
      <outs:category>Manager</outs:category>
      <outs:people/>
      <outs:source>0</outs:source>
      <outs:isPinned>false</outs:isPinned>
    </outs:relatedPeopleItem>
  </outs:relatedPeople>
  <propertyMetadataList xmlns="http://schemas.microsoft.com/office/2009/outspace/metadata">
    <propertyMetadata>
      <type>0</type>
      <propertyId>2228224</propertyId>
      <propertyName/>
      <isPinned>true</isPinned>
    </propertyMetadata>
    <propertyMetadata>
      <type>0</type>
      <propertyId>14</propertyId>
      <propertyName/>
      <isPinned>true</isPinned>
    </propertyMetadata>
    <propertyMetadata>
      <type>0</type>
      <propertyId>8</propertyId>
      <propertyName/>
      <isPinned>true</isPinned>
    </propertyMetadata>
    <propertyMetadata>
      <type>0</type>
      <propertyId>6</propertyId>
      <propertyName/>
      <isPinned>false</isPinned>
    </propertyMetadata>
    <propertyMetadata>
      <type>0</type>
      <propertyId>655365</propertyId>
      <propertyName/>
      <isPinned>false</isPinned>
    </propertyMetadata>
    <propertyMetadata>
      <type>0</type>
      <propertyId>1</propertyId>
      <propertyName/>
      <isPinned>false</isPinned>
    </propertyMetadata>
    <propertyMetadata>
      <type>0</type>
      <propertyId>0</propertyId>
      <propertyName/>
      <isPinned>true</isPinned>
    </propertyMetadata>
    <propertyMetadata>
      <type>0</type>
      <propertyId>13</propertyId>
      <propertyName/>
      <isPinned>false</isPinned>
    </propertyMetadata>
    <propertyMetadata>
      <type>0</type>
      <propertyId>1179653</propertyId>
      <propertyName/>
      <isPinned>false</isPinned>
    </propertyMetadata>
    <propertyMetadata>
      <type>0</type>
      <propertyId>22</propertyId>
      <propertyName/>
      <isPinned>false</isPinned>
    </propertyMetadata>
  </propertyMetadataList>
  <outs:corruptMetadataWasLost/>
</outs:outSpaceData>
</file>

<file path=customXml/itemProps1.xml><?xml version="1.0" encoding="utf-8"?>
<ds:datastoreItem xmlns:ds="http://schemas.openxmlformats.org/officeDocument/2006/customXml" ds:itemID="{8D14C11E-F36A-4CB3-BD28-4B060C18DA9C}">
  <ds:schemaRefs>
    <ds:schemaRef ds:uri="http://schemas.microsoft.com/office/2009/outspace/metadat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Votre sélection</vt:lpstr>
      <vt:lpstr>Vos pronos</vt:lpstr>
      <vt:lpstr>'Vos pronos'!Zone_d_impression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Coupe du Monde 2014</dc:title>
  <cp:lastModifiedBy>PISCINE</cp:lastModifiedBy>
  <cp:lastPrinted>2006-06-20T04:29:08Z</cp:lastPrinted>
  <dcterms:created xsi:type="dcterms:W3CDTF">2002-03-22T16:01:46Z</dcterms:created>
  <dcterms:modified xsi:type="dcterms:W3CDTF">2014-03-26T10:38:12Z</dcterms:modified>
</cp:coreProperties>
</file>