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iagrams/layout1.xml" ContentType="application/vnd.openxmlformats-officedocument.drawingml.diagramLayout+xml"/>
  <Override PartName="/xl/diagrams/quickStyle1.xml" ContentType="application/vnd.openxmlformats-officedocument.drawingml.diagramStyle+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diagrams/data1.xml" ContentType="application/vnd.openxmlformats-officedocument.drawingml.diagramData+xml"/>
  <Override PartName="/xl/diagrams/colors1.xml" ContentType="application/vnd.openxmlformats-officedocument.drawingml.diagramColors+xml"/>
  <Override PartName="/xl/webextensions/webextension1.xml" ContentType="application/vnd.ms-office.webextension+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0" windowWidth="19200" windowHeight="6765" tabRatio="799" activeTab="1"/>
  </bookViews>
  <sheets>
    <sheet name="Prise en Main" sheetId="5" r:id="rId1"/>
    <sheet name="Tableau des Matches" sheetId="2" r:id="rId2"/>
    <sheet name="Carte des Buts" sheetId="4" r:id="rId3"/>
    <sheet name="Composition équipe de France" sheetId="3" r:id="rId4"/>
  </sheets>
  <definedNames>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3000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_xlnm.Print_Area" localSheetId="1">'Tableau des Matches'!$A$2:$AC$69</definedName>
  </definedNames>
  <calcPr calcId="125725"/>
</workbook>
</file>

<file path=xl/calcChain.xml><?xml version="1.0" encoding="utf-8"?>
<calcChain xmlns="http://schemas.openxmlformats.org/spreadsheetml/2006/main">
  <c r="C31" i="4"/>
  <c r="C27"/>
  <c r="C23"/>
  <c r="C19"/>
  <c r="C15"/>
  <c r="C11"/>
  <c r="C7"/>
  <c r="C3"/>
  <c r="G34" i="2" l="1"/>
  <c r="G42"/>
  <c r="X26" l="1"/>
  <c r="X33"/>
  <c r="X32"/>
  <c r="X31"/>
  <c r="X30"/>
  <c r="X29"/>
  <c r="X28"/>
  <c r="X27"/>
  <c r="G13" l="1"/>
  <c r="I57" l="1"/>
  <c r="AM57"/>
  <c r="E27" i="4" s="1"/>
  <c r="AO57" i="2"/>
  <c r="F27" i="4" s="1"/>
  <c r="AP57" i="2"/>
  <c r="AS57"/>
  <c r="AR58" s="1"/>
  <c r="AT57"/>
  <c r="AR59" s="1"/>
  <c r="AU57"/>
  <c r="AM58"/>
  <c r="E28" i="4" s="1"/>
  <c r="AO58" i="2"/>
  <c r="F28" i="4" s="1"/>
  <c r="AP58" i="2"/>
  <c r="G28" i="4" s="1"/>
  <c r="AU58" i="2"/>
  <c r="AM59"/>
  <c r="E29" i="4" s="1"/>
  <c r="AO59" i="2"/>
  <c r="F29" i="4" s="1"/>
  <c r="AP59" i="2"/>
  <c r="G29" i="4" s="1"/>
  <c r="AS59" i="2"/>
  <c r="AT58" s="1"/>
  <c r="AU59"/>
  <c r="H29" i="4" l="1"/>
  <c r="H28"/>
  <c r="AQ57" i="2"/>
  <c r="G27" i="4"/>
  <c r="H27" s="1"/>
  <c r="BC58" i="2"/>
  <c r="BC59"/>
  <c r="AN58"/>
  <c r="AQ59"/>
  <c r="AN57"/>
  <c r="AN59"/>
  <c r="AQ58"/>
  <c r="AW57" s="1"/>
  <c r="BA58"/>
  <c r="AZ58"/>
  <c r="BA57"/>
  <c r="AZ57"/>
  <c r="BB59"/>
  <c r="AZ59"/>
  <c r="BB57"/>
  <c r="D19"/>
  <c r="AX57" l="1"/>
  <c r="AV59"/>
  <c r="AX58"/>
  <c r="AV58"/>
  <c r="AW59"/>
  <c r="BW7"/>
  <c r="N8"/>
  <c r="I9"/>
  <c r="AM9"/>
  <c r="E3" i="4" s="1"/>
  <c r="AO9" i="2"/>
  <c r="F3" i="4" s="1"/>
  <c r="AP9" i="2"/>
  <c r="G3" i="4" s="1"/>
  <c r="AS9" i="2"/>
  <c r="AR10" s="1"/>
  <c r="AT9"/>
  <c r="AR11" s="1"/>
  <c r="AU9"/>
  <c r="D10"/>
  <c r="G10"/>
  <c r="AM10"/>
  <c r="E4" i="4" s="1"/>
  <c r="AO10" i="2"/>
  <c r="F4" i="4" s="1"/>
  <c r="H4" s="1"/>
  <c r="AP10" i="2"/>
  <c r="G4" i="4" s="1"/>
  <c r="AU10" i="2"/>
  <c r="AS12" s="1"/>
  <c r="D11"/>
  <c r="G11"/>
  <c r="AM11"/>
  <c r="E5" i="4" s="1"/>
  <c r="AO11" i="2"/>
  <c r="F5" i="4" s="1"/>
  <c r="AP11" i="2"/>
  <c r="G5" i="4" s="1"/>
  <c r="AS11" i="2"/>
  <c r="AT10" s="1"/>
  <c r="AU11"/>
  <c r="AT12" s="1"/>
  <c r="D12"/>
  <c r="G12"/>
  <c r="AM12"/>
  <c r="E6" i="4" s="1"/>
  <c r="AO12" i="2"/>
  <c r="F6" i="4" s="1"/>
  <c r="AP12" i="2"/>
  <c r="G6" i="4" s="1"/>
  <c r="D13" i="2"/>
  <c r="N16"/>
  <c r="I17"/>
  <c r="AM17"/>
  <c r="E7" i="4" s="1"/>
  <c r="AO17" i="2"/>
  <c r="F7" i="4" s="1"/>
  <c r="AP17" i="2"/>
  <c r="G7" i="4" s="1"/>
  <c r="AS17" i="2"/>
  <c r="AR18" s="1"/>
  <c r="AT17"/>
  <c r="AR19" s="1"/>
  <c r="AU17"/>
  <c r="D18"/>
  <c r="G18"/>
  <c r="AM18"/>
  <c r="E8" i="4" s="1"/>
  <c r="AO18" i="2"/>
  <c r="F8" i="4" s="1"/>
  <c r="AP18" i="2"/>
  <c r="G8" i="4" s="1"/>
  <c r="AU18" i="2"/>
  <c r="AS20" s="1"/>
  <c r="G19"/>
  <c r="AM19"/>
  <c r="AO19"/>
  <c r="F9" i="4" s="1"/>
  <c r="AP19" i="2"/>
  <c r="G9" i="4" s="1"/>
  <c r="AS19" i="2"/>
  <c r="AT18" s="1"/>
  <c r="AU19"/>
  <c r="AT20" s="1"/>
  <c r="D20"/>
  <c r="G20"/>
  <c r="AM20"/>
  <c r="E10" i="4" s="1"/>
  <c r="AO20" i="2"/>
  <c r="F10" i="4" s="1"/>
  <c r="AP20" i="2"/>
  <c r="G10" i="4" s="1"/>
  <c r="D21" i="2"/>
  <c r="G21"/>
  <c r="N24"/>
  <c r="I25"/>
  <c r="AM25"/>
  <c r="E11" i="4" s="1"/>
  <c r="AO25" i="2"/>
  <c r="F11" i="4" s="1"/>
  <c r="AP25" i="2"/>
  <c r="G11" i="4" s="1"/>
  <c r="AS25" i="2"/>
  <c r="AT25"/>
  <c r="AR27" s="1"/>
  <c r="AU25"/>
  <c r="D26"/>
  <c r="G26"/>
  <c r="AM26"/>
  <c r="E12" i="4" s="1"/>
  <c r="AO26" i="2"/>
  <c r="F12" i="4" s="1"/>
  <c r="AP26" i="2"/>
  <c r="G12" i="4" s="1"/>
  <c r="AR26" i="2"/>
  <c r="AU26"/>
  <c r="AS28" s="1"/>
  <c r="D27"/>
  <c r="G27"/>
  <c r="AM27"/>
  <c r="E13" i="4" s="1"/>
  <c r="AO27" i="2"/>
  <c r="F13" i="4" s="1"/>
  <c r="AP27" i="2"/>
  <c r="G13" i="4" s="1"/>
  <c r="AS27" i="2"/>
  <c r="AT26" s="1"/>
  <c r="AU27"/>
  <c r="D28"/>
  <c r="G28"/>
  <c r="AM28"/>
  <c r="E14" i="4" s="1"/>
  <c r="AO28" i="2"/>
  <c r="F14" i="4" s="1"/>
  <c r="AP28" i="2"/>
  <c r="G14" i="4" s="1"/>
  <c r="D29" i="2"/>
  <c r="G29"/>
  <c r="N32"/>
  <c r="I33"/>
  <c r="AM33"/>
  <c r="E15" i="4" s="1"/>
  <c r="AO33" i="2"/>
  <c r="F15" i="4" s="1"/>
  <c r="AP33" i="2"/>
  <c r="G15" i="4" s="1"/>
  <c r="AS33" i="2"/>
  <c r="AR34" s="1"/>
  <c r="AT33"/>
  <c r="AR35" s="1"/>
  <c r="AU33"/>
  <c r="AR36" s="1"/>
  <c r="D34"/>
  <c r="AM34"/>
  <c r="E16" i="4" s="1"/>
  <c r="AO34" i="2"/>
  <c r="F16" i="4" s="1"/>
  <c r="AP34" i="2"/>
  <c r="G16" i="4" s="1"/>
  <c r="AU34" i="2"/>
  <c r="AS36" s="1"/>
  <c r="D35"/>
  <c r="G35"/>
  <c r="AM35"/>
  <c r="E17" i="4" s="1"/>
  <c r="AO35" i="2"/>
  <c r="F17" i="4" s="1"/>
  <c r="AP35" i="2"/>
  <c r="G17" i="4" s="1"/>
  <c r="AS35" i="2"/>
  <c r="AT34" s="1"/>
  <c r="AU35"/>
  <c r="AT36" s="1"/>
  <c r="D36"/>
  <c r="G36"/>
  <c r="AM36"/>
  <c r="E18" i="4" s="1"/>
  <c r="AO36" i="2"/>
  <c r="F18" i="4" s="1"/>
  <c r="AP36" i="2"/>
  <c r="G18" i="4" s="1"/>
  <c r="D37" i="2"/>
  <c r="G37"/>
  <c r="N40"/>
  <c r="I41"/>
  <c r="AM41"/>
  <c r="E19" i="4" s="1"/>
  <c r="AO41" i="2"/>
  <c r="F19" i="4" s="1"/>
  <c r="AP41" i="2"/>
  <c r="G19" i="4" s="1"/>
  <c r="AS41" i="2"/>
  <c r="AR42" s="1"/>
  <c r="AT41"/>
  <c r="AR43" s="1"/>
  <c r="AU41"/>
  <c r="AR44" s="1"/>
  <c r="D42"/>
  <c r="AM42"/>
  <c r="E20" i="4" s="1"/>
  <c r="AO42" i="2"/>
  <c r="F20" i="4" s="1"/>
  <c r="AP42" i="2"/>
  <c r="G20" i="4" s="1"/>
  <c r="AU42" i="2"/>
  <c r="AS44" s="1"/>
  <c r="D43"/>
  <c r="G43"/>
  <c r="AM43"/>
  <c r="E21" i="4" s="1"/>
  <c r="AO43" i="2"/>
  <c r="F21" i="4" s="1"/>
  <c r="AP43" i="2"/>
  <c r="G21" i="4" s="1"/>
  <c r="AS43" i="2"/>
  <c r="AT42" s="1"/>
  <c r="AU43"/>
  <c r="AT44" s="1"/>
  <c r="D44"/>
  <c r="G44"/>
  <c r="AM44"/>
  <c r="E22" i="4" s="1"/>
  <c r="AO44" i="2"/>
  <c r="F22" i="4" s="1"/>
  <c r="H22" s="1"/>
  <c r="AP44" i="2"/>
  <c r="G22" i="4" s="1"/>
  <c r="D45" i="2"/>
  <c r="G45"/>
  <c r="N48"/>
  <c r="I49"/>
  <c r="AM49"/>
  <c r="E23" i="4" s="1"/>
  <c r="AO49" i="2"/>
  <c r="F23" i="4" s="1"/>
  <c r="AP49" i="2"/>
  <c r="G23" i="4" s="1"/>
  <c r="AS49" i="2"/>
  <c r="AR50" s="1"/>
  <c r="AT49"/>
  <c r="AR51" s="1"/>
  <c r="AU49"/>
  <c r="AR52" s="1"/>
  <c r="D50"/>
  <c r="G50"/>
  <c r="AM50"/>
  <c r="E24" i="4" s="1"/>
  <c r="AO50" i="2"/>
  <c r="F24" i="4" s="1"/>
  <c r="AP50" i="2"/>
  <c r="G24" i="4" s="1"/>
  <c r="AU50" i="2"/>
  <c r="AS52" s="1"/>
  <c r="D51"/>
  <c r="G51"/>
  <c r="AM51"/>
  <c r="E25" i="4" s="1"/>
  <c r="AO51" i="2"/>
  <c r="F25" i="4" s="1"/>
  <c r="AP51" i="2"/>
  <c r="G25" i="4" s="1"/>
  <c r="AS51" i="2"/>
  <c r="AT50" s="1"/>
  <c r="AU51"/>
  <c r="AT52" s="1"/>
  <c r="D52"/>
  <c r="G52"/>
  <c r="AM52"/>
  <c r="E26" i="4" s="1"/>
  <c r="AO52" i="2"/>
  <c r="F26" i="4" s="1"/>
  <c r="AP52" i="2"/>
  <c r="G26" i="4" s="1"/>
  <c r="D53" i="2"/>
  <c r="G53"/>
  <c r="N56"/>
  <c r="D58"/>
  <c r="G58"/>
  <c r="D59"/>
  <c r="G59"/>
  <c r="D60"/>
  <c r="G60"/>
  <c r="AM60"/>
  <c r="E30" i="4" s="1"/>
  <c r="AO60" i="2"/>
  <c r="F30" i="4" s="1"/>
  <c r="AP60" i="2"/>
  <c r="G30" i="4" s="1"/>
  <c r="AR60" i="2"/>
  <c r="AS60"/>
  <c r="D61"/>
  <c r="G61"/>
  <c r="N64"/>
  <c r="I65"/>
  <c r="AM65"/>
  <c r="E31" i="4" s="1"/>
  <c r="AO65" i="2"/>
  <c r="F31" i="4" s="1"/>
  <c r="AP65" i="2"/>
  <c r="G31" i="4" s="1"/>
  <c r="AS65" i="2"/>
  <c r="AR66" s="1"/>
  <c r="AT65"/>
  <c r="AR67" s="1"/>
  <c r="AU65"/>
  <c r="AR68" s="1"/>
  <c r="D66"/>
  <c r="G66"/>
  <c r="AM66"/>
  <c r="E32" i="4" s="1"/>
  <c r="AO66" i="2"/>
  <c r="F32" i="4" s="1"/>
  <c r="AP66" i="2"/>
  <c r="G32" i="4" s="1"/>
  <c r="AU66" i="2"/>
  <c r="AS68" s="1"/>
  <c r="D67"/>
  <c r="G67"/>
  <c r="AM67"/>
  <c r="E33" i="4" s="1"/>
  <c r="AO67" i="2"/>
  <c r="F33" i="4" s="1"/>
  <c r="AP67" i="2"/>
  <c r="G33" i="4" s="1"/>
  <c r="AS67" i="2"/>
  <c r="AT66" s="1"/>
  <c r="AU67"/>
  <c r="AT68" s="1"/>
  <c r="D68"/>
  <c r="G68"/>
  <c r="AM68"/>
  <c r="E34" i="4" s="1"/>
  <c r="AO68" i="2"/>
  <c r="F34" i="4" s="1"/>
  <c r="AP68" i="2"/>
  <c r="G34" i="4" s="1"/>
  <c r="D69" i="2"/>
  <c r="G69"/>
  <c r="H19" i="4" l="1"/>
  <c r="H30"/>
  <c r="H16"/>
  <c r="H12"/>
  <c r="H11"/>
  <c r="H5"/>
  <c r="H34"/>
  <c r="H9"/>
  <c r="H17"/>
  <c r="H14"/>
  <c r="H3"/>
  <c r="H32"/>
  <c r="H31"/>
  <c r="H21"/>
  <c r="H18"/>
  <c r="H33"/>
  <c r="H24"/>
  <c r="H23"/>
  <c r="H20"/>
  <c r="H13"/>
  <c r="H6"/>
  <c r="H26"/>
  <c r="H25"/>
  <c r="H15"/>
  <c r="H10"/>
  <c r="H8"/>
  <c r="H7"/>
  <c r="BA60" i="2"/>
  <c r="BC51"/>
  <c r="AZ67"/>
  <c r="AZ65"/>
  <c r="BB52"/>
  <c r="BB49"/>
  <c r="AZ49"/>
  <c r="BB27"/>
  <c r="BA65"/>
  <c r="AQ50"/>
  <c r="BB43"/>
  <c r="BA33"/>
  <c r="AQ49"/>
  <c r="BB17"/>
  <c r="BA49"/>
  <c r="BA50"/>
  <c r="BC44"/>
  <c r="BA44"/>
  <c r="BB41"/>
  <c r="AQ27"/>
  <c r="BA26"/>
  <c r="BB25"/>
  <c r="AR20"/>
  <c r="BB20" s="1"/>
  <c r="BC19"/>
  <c r="AZ19"/>
  <c r="AQ17"/>
  <c r="BB9"/>
  <c r="AZ9"/>
  <c r="AZ33"/>
  <c r="AQ36"/>
  <c r="AQ35"/>
  <c r="AR28"/>
  <c r="BA28" s="1"/>
  <c r="AT28"/>
  <c r="BC28" s="1"/>
  <c r="AQ68"/>
  <c r="AQ65"/>
  <c r="AQ41"/>
  <c r="BA34"/>
  <c r="AQ33"/>
  <c r="AQ25"/>
  <c r="AZ17"/>
  <c r="AQ20"/>
  <c r="BB19"/>
  <c r="AQ18"/>
  <c r="BA17"/>
  <c r="BA18"/>
  <c r="AQ67"/>
  <c r="AX68" s="1"/>
  <c r="BA66"/>
  <c r="BB65"/>
  <c r="AQ51"/>
  <c r="BC43"/>
  <c r="BA36"/>
  <c r="BC35"/>
  <c r="BB33"/>
  <c r="AQ19"/>
  <c r="BA68"/>
  <c r="AQ66"/>
  <c r="AY66" s="1"/>
  <c r="AT60"/>
  <c r="BC60" s="1"/>
  <c r="AQ52"/>
  <c r="AQ43"/>
  <c r="BA42"/>
  <c r="BA41"/>
  <c r="BC68"/>
  <c r="BB68"/>
  <c r="BC67"/>
  <c r="AQ60"/>
  <c r="AV60" s="1"/>
  <c r="AQ44"/>
  <c r="AQ42"/>
  <c r="AQ34"/>
  <c r="BB36"/>
  <c r="BA25"/>
  <c r="BC27"/>
  <c r="AQ26"/>
  <c r="AQ28"/>
  <c r="AQ10"/>
  <c r="BC11"/>
  <c r="AQ11"/>
  <c r="AR12"/>
  <c r="BA12" s="1"/>
  <c r="BC12"/>
  <c r="AQ12"/>
  <c r="BA10"/>
  <c r="BB11"/>
  <c r="BA9"/>
  <c r="AQ9"/>
  <c r="AN51"/>
  <c r="BB51"/>
  <c r="AZ51"/>
  <c r="AN35"/>
  <c r="BB35"/>
  <c r="AZ35"/>
  <c r="AN67"/>
  <c r="BB67"/>
  <c r="BA52"/>
  <c r="BC52"/>
  <c r="AN44"/>
  <c r="AN43"/>
  <c r="AN41"/>
  <c r="AN27"/>
  <c r="AN25"/>
  <c r="AN11"/>
  <c r="AN9"/>
  <c r="AN68"/>
  <c r="AN65"/>
  <c r="AN52"/>
  <c r="AN49"/>
  <c r="BB44"/>
  <c r="AZ43"/>
  <c r="AZ41"/>
  <c r="BC36"/>
  <c r="AN36"/>
  <c r="AN33"/>
  <c r="AZ27"/>
  <c r="AZ25"/>
  <c r="BC20"/>
  <c r="AN19"/>
  <c r="AN17"/>
  <c r="AZ11"/>
  <c r="AZ66"/>
  <c r="BC66"/>
  <c r="AZ50"/>
  <c r="BC50"/>
  <c r="AZ42"/>
  <c r="BC42"/>
  <c r="AZ34"/>
  <c r="BC34"/>
  <c r="AN66"/>
  <c r="AN50"/>
  <c r="AN42"/>
  <c r="AN34"/>
  <c r="AZ26"/>
  <c r="BC26"/>
  <c r="AZ18"/>
  <c r="BC18"/>
  <c r="AZ10"/>
  <c r="BC10"/>
  <c r="AN26"/>
  <c r="AN18"/>
  <c r="AN10"/>
  <c r="AX60" l="1"/>
  <c r="AW33"/>
  <c r="AW68"/>
  <c r="AV44"/>
  <c r="AY67"/>
  <c r="AN20"/>
  <c r="BH17" s="1"/>
  <c r="AX66"/>
  <c r="AV68"/>
  <c r="AW67"/>
  <c r="AY49"/>
  <c r="AV50"/>
  <c r="AW52"/>
  <c r="AW49"/>
  <c r="AY35"/>
  <c r="AY43"/>
  <c r="AV27"/>
  <c r="AW28"/>
  <c r="AY9"/>
  <c r="AV66"/>
  <c r="AV67"/>
  <c r="AN60"/>
  <c r="BH57" s="1"/>
  <c r="AW60"/>
  <c r="AY59"/>
  <c r="AY57"/>
  <c r="AY58"/>
  <c r="AY50"/>
  <c r="AV43"/>
  <c r="AV34"/>
  <c r="AX26"/>
  <c r="AV28"/>
  <c r="AX49"/>
  <c r="AV51"/>
  <c r="AX41"/>
  <c r="AW25"/>
  <c r="AX28"/>
  <c r="AY25"/>
  <c r="BA20"/>
  <c r="AX17"/>
  <c r="AV12"/>
  <c r="BB12"/>
  <c r="AN12"/>
  <c r="BH9" s="1"/>
  <c r="AW9"/>
  <c r="AV19"/>
  <c r="AW17"/>
  <c r="AY17"/>
  <c r="AV42"/>
  <c r="AW41"/>
  <c r="AX18"/>
  <c r="AX42"/>
  <c r="AX50"/>
  <c r="AY51"/>
  <c r="AW51"/>
  <c r="AW27"/>
  <c r="AW44"/>
  <c r="AW65"/>
  <c r="AX65"/>
  <c r="AV20"/>
  <c r="AV35"/>
  <c r="BB60"/>
  <c r="AV52"/>
  <c r="AX52"/>
  <c r="AV26"/>
  <c r="AY65"/>
  <c r="AY34"/>
  <c r="AW35"/>
  <c r="AW36"/>
  <c r="AX33"/>
  <c r="AV36"/>
  <c r="AX36"/>
  <c r="AX34"/>
  <c r="AY33"/>
  <c r="AY27"/>
  <c r="BB28"/>
  <c r="AN28"/>
  <c r="BH25" s="1"/>
  <c r="AY26"/>
  <c r="AX25"/>
  <c r="AW12"/>
  <c r="AY19"/>
  <c r="AX20"/>
  <c r="AY18"/>
  <c r="AV18"/>
  <c r="AW19"/>
  <c r="AW20"/>
  <c r="AX10"/>
  <c r="AW11"/>
  <c r="AY10"/>
  <c r="AV10"/>
  <c r="AY11"/>
  <c r="AX12"/>
  <c r="AX9"/>
  <c r="AV11"/>
  <c r="AX44"/>
  <c r="AY42"/>
  <c r="AW43"/>
  <c r="AY41"/>
  <c r="BH33"/>
  <c r="BH41"/>
  <c r="BH49"/>
  <c r="BH65"/>
  <c r="BI57" l="1"/>
  <c r="BJ57"/>
  <c r="BL57"/>
  <c r="BK57"/>
  <c r="BI65"/>
  <c r="BJ65"/>
  <c r="BK65"/>
  <c r="BL65"/>
  <c r="BI49"/>
  <c r="BJ49"/>
  <c r="BK49"/>
  <c r="BL49"/>
  <c r="BI41"/>
  <c r="BJ41"/>
  <c r="BK41"/>
  <c r="BL41"/>
  <c r="BI33"/>
  <c r="BJ33"/>
  <c r="BK33"/>
  <c r="BL33"/>
  <c r="BI25"/>
  <c r="BJ25"/>
  <c r="BK25"/>
  <c r="BL25"/>
  <c r="BI17"/>
  <c r="BJ17"/>
  <c r="BK17"/>
  <c r="BL17"/>
  <c r="BI9"/>
  <c r="BJ9"/>
  <c r="BK9"/>
  <c r="BL9"/>
  <c r="BN41" l="1"/>
  <c r="BV41" s="1"/>
  <c r="BF41" s="1"/>
  <c r="BD43" s="1"/>
  <c r="BM49"/>
  <c r="BU49" s="1"/>
  <c r="BE49" s="1"/>
  <c r="BD50" s="1"/>
  <c r="BQ65"/>
  <c r="BW66" s="1"/>
  <c r="BG66" s="1"/>
  <c r="BE68" s="1"/>
  <c r="BN65"/>
  <c r="BV65" s="1"/>
  <c r="BF65" s="1"/>
  <c r="BD67" s="1"/>
  <c r="BM65"/>
  <c r="BU65" s="1"/>
  <c r="BE65" s="1"/>
  <c r="BD66" s="1"/>
  <c r="BQ57"/>
  <c r="BW58" s="1"/>
  <c r="BG58" s="1"/>
  <c r="BE60" s="1"/>
  <c r="BM57"/>
  <c r="BU57" s="1"/>
  <c r="BE57" s="1"/>
  <c r="BN25"/>
  <c r="BV25" s="1"/>
  <c r="BF25" s="1"/>
  <c r="BD27" s="1"/>
  <c r="BQ17"/>
  <c r="BW18" s="1"/>
  <c r="BG18" s="1"/>
  <c r="BE20" s="1"/>
  <c r="BR57"/>
  <c r="BW59" s="1"/>
  <c r="BG59" s="1"/>
  <c r="BF60" s="1"/>
  <c r="BP57"/>
  <c r="BV58" s="1"/>
  <c r="BF58" s="1"/>
  <c r="BE59" s="1"/>
  <c r="BO57"/>
  <c r="BW57" s="1"/>
  <c r="BG57" s="1"/>
  <c r="BD60" s="1"/>
  <c r="BN57"/>
  <c r="BV57" s="1"/>
  <c r="BF57" s="1"/>
  <c r="BD59" s="1"/>
  <c r="BP25"/>
  <c r="BV26" s="1"/>
  <c r="BF26" s="1"/>
  <c r="BE27" s="1"/>
  <c r="BQ49"/>
  <c r="BW50" s="1"/>
  <c r="BG50" s="1"/>
  <c r="BE52" s="1"/>
  <c r="BP65"/>
  <c r="BV66" s="1"/>
  <c r="BF66" s="1"/>
  <c r="BE67" s="1"/>
  <c r="BM17"/>
  <c r="BU17" s="1"/>
  <c r="BE17" s="1"/>
  <c r="BD18" s="1"/>
  <c r="BR25"/>
  <c r="BW27" s="1"/>
  <c r="BG27" s="1"/>
  <c r="BF28" s="1"/>
  <c r="BM25"/>
  <c r="BU25" s="1"/>
  <c r="BE25" s="1"/>
  <c r="BD26" s="1"/>
  <c r="BP41"/>
  <c r="BV42" s="1"/>
  <c r="BF42" s="1"/>
  <c r="BE43" s="1"/>
  <c r="BR49"/>
  <c r="BW51" s="1"/>
  <c r="BG51" s="1"/>
  <c r="BF52" s="1"/>
  <c r="BR65"/>
  <c r="BW67" s="1"/>
  <c r="BG67" s="1"/>
  <c r="BF68" s="1"/>
  <c r="BM33"/>
  <c r="BU33" s="1"/>
  <c r="BE33" s="1"/>
  <c r="BD34" s="1"/>
  <c r="BQ33"/>
  <c r="BW34" s="1"/>
  <c r="BG34" s="1"/>
  <c r="BE36" s="1"/>
  <c r="BO65"/>
  <c r="BR17"/>
  <c r="BW19" s="1"/>
  <c r="BG19" s="1"/>
  <c r="BF20" s="1"/>
  <c r="BR33"/>
  <c r="BW35" s="1"/>
  <c r="BG35" s="1"/>
  <c r="BF36" s="1"/>
  <c r="BN9"/>
  <c r="BV9" s="1"/>
  <c r="BF9" s="1"/>
  <c r="BD11" s="1"/>
  <c r="BR9"/>
  <c r="BW11" s="1"/>
  <c r="BG11" s="1"/>
  <c r="BF12" s="1"/>
  <c r="BR41"/>
  <c r="BW43" s="1"/>
  <c r="BG43" s="1"/>
  <c r="BF44" s="1"/>
  <c r="BM41"/>
  <c r="BU41" s="1"/>
  <c r="BE41" s="1"/>
  <c r="BO49"/>
  <c r="BW49" s="1"/>
  <c r="BG49" s="1"/>
  <c r="BD52" s="1"/>
  <c r="BN49"/>
  <c r="BV49" s="1"/>
  <c r="BF49" s="1"/>
  <c r="BD51" s="1"/>
  <c r="BN33"/>
  <c r="BV33" s="1"/>
  <c r="BF33" s="1"/>
  <c r="BD35" s="1"/>
  <c r="BO33"/>
  <c r="BW33" s="1"/>
  <c r="BG33" s="1"/>
  <c r="BD36" s="1"/>
  <c r="BN17"/>
  <c r="BV17" s="1"/>
  <c r="BF17" s="1"/>
  <c r="BD19" s="1"/>
  <c r="BO17"/>
  <c r="BW17" s="1"/>
  <c r="BG17" s="1"/>
  <c r="BD20" s="1"/>
  <c r="BM9"/>
  <c r="BU9" s="1"/>
  <c r="BE9" s="1"/>
  <c r="BP9"/>
  <c r="BV10" s="1"/>
  <c r="BF10" s="1"/>
  <c r="BE11" s="1"/>
  <c r="BQ9"/>
  <c r="BW10" s="1"/>
  <c r="BG10" s="1"/>
  <c r="BE12" s="1"/>
  <c r="BO9"/>
  <c r="BW9" s="1"/>
  <c r="BG9" s="1"/>
  <c r="BD12" s="1"/>
  <c r="BP17"/>
  <c r="BV18" s="1"/>
  <c r="BF18" s="1"/>
  <c r="BE19" s="1"/>
  <c r="BQ25"/>
  <c r="BW26" s="1"/>
  <c r="BG26" s="1"/>
  <c r="BE28" s="1"/>
  <c r="BO25"/>
  <c r="BW25" s="1"/>
  <c r="BG25" s="1"/>
  <c r="BD28" s="1"/>
  <c r="BP33"/>
  <c r="BV34" s="1"/>
  <c r="BF34" s="1"/>
  <c r="BE35" s="1"/>
  <c r="BQ41"/>
  <c r="BW42" s="1"/>
  <c r="BG42" s="1"/>
  <c r="BE44" s="1"/>
  <c r="BO41"/>
  <c r="BW41" s="1"/>
  <c r="BG41" s="1"/>
  <c r="BD44" s="1"/>
  <c r="BP49"/>
  <c r="BV50" s="1"/>
  <c r="BF50" s="1"/>
  <c r="BE51" s="1"/>
  <c r="AL66" l="1"/>
  <c r="BU7"/>
  <c r="AL67"/>
  <c r="AL35"/>
  <c r="AL27"/>
  <c r="AL20"/>
  <c r="AL59"/>
  <c r="AL57"/>
  <c r="BD58"/>
  <c r="AL58" s="1"/>
  <c r="BS57" a="1"/>
  <c r="BS57" s="1"/>
  <c r="AL19"/>
  <c r="AL52"/>
  <c r="AL60"/>
  <c r="AL36"/>
  <c r="AL28"/>
  <c r="AL44"/>
  <c r="AL49"/>
  <c r="BW65"/>
  <c r="BG65" s="1"/>
  <c r="BS65" a="1"/>
  <c r="BS65" s="1"/>
  <c r="AL11"/>
  <c r="AL51"/>
  <c r="BD42"/>
  <c r="AL42" s="1"/>
  <c r="AL41"/>
  <c r="AL43"/>
  <c r="AL33"/>
  <c r="AL26"/>
  <c r="AL25"/>
  <c r="AL17"/>
  <c r="AL50"/>
  <c r="AL34"/>
  <c r="AL18"/>
  <c r="BD10"/>
  <c r="AL10" s="1"/>
  <c r="AL9"/>
  <c r="AL12"/>
  <c r="BS17" a="1"/>
  <c r="BS17" s="1"/>
  <c r="BS49" a="1"/>
  <c r="BS49" s="1"/>
  <c r="BS33" a="1"/>
  <c r="BS33" s="1"/>
  <c r="BS41" a="1"/>
  <c r="BS41" s="1"/>
  <c r="BS25" a="1"/>
  <c r="BS25" s="1"/>
  <c r="BS9" a="1"/>
  <c r="BS9" s="1"/>
  <c r="AK57" l="1"/>
  <c r="AJ57" s="1"/>
  <c r="AK59"/>
  <c r="AJ59" s="1"/>
  <c r="AK58"/>
  <c r="AI58" s="1"/>
  <c r="AK26"/>
  <c r="J26" s="1"/>
  <c r="BD68"/>
  <c r="AL68" s="1"/>
  <c r="AL65"/>
  <c r="AK60"/>
  <c r="AK42"/>
  <c r="AK44"/>
  <c r="AK41"/>
  <c r="AK43"/>
  <c r="AK28"/>
  <c r="AK25"/>
  <c r="AK27"/>
  <c r="AK49"/>
  <c r="AK51"/>
  <c r="AK50"/>
  <c r="AK52"/>
  <c r="AK34"/>
  <c r="AK36"/>
  <c r="AK33"/>
  <c r="AK35"/>
  <c r="AK17"/>
  <c r="AK19"/>
  <c r="AK18"/>
  <c r="AK20"/>
  <c r="AK9"/>
  <c r="AK11"/>
  <c r="AK12"/>
  <c r="AK10"/>
  <c r="AI59" l="1"/>
  <c r="AI60" s="1"/>
  <c r="AJ58"/>
  <c r="J57"/>
  <c r="N26"/>
  <c r="K26"/>
  <c r="L26"/>
  <c r="AJ26"/>
  <c r="M26"/>
  <c r="AK65"/>
  <c r="AK66"/>
  <c r="AK68"/>
  <c r="AK67"/>
  <c r="K60"/>
  <c r="M60"/>
  <c r="AJ60"/>
  <c r="J60"/>
  <c r="L60"/>
  <c r="N60"/>
  <c r="K59"/>
  <c r="M59"/>
  <c r="J59"/>
  <c r="L59"/>
  <c r="N59"/>
  <c r="J58"/>
  <c r="L58"/>
  <c r="N58"/>
  <c r="K58"/>
  <c r="M58"/>
  <c r="K57"/>
  <c r="M57"/>
  <c r="L57"/>
  <c r="N57"/>
  <c r="J43"/>
  <c r="L43"/>
  <c r="N43"/>
  <c r="AJ43"/>
  <c r="K43"/>
  <c r="M43"/>
  <c r="J44"/>
  <c r="L44"/>
  <c r="N44"/>
  <c r="K44"/>
  <c r="M44"/>
  <c r="AJ44"/>
  <c r="AJ41"/>
  <c r="J41"/>
  <c r="L41"/>
  <c r="N41"/>
  <c r="K41"/>
  <c r="M41"/>
  <c r="K42"/>
  <c r="M42"/>
  <c r="AI42"/>
  <c r="I42" s="1"/>
  <c r="J42"/>
  <c r="L42"/>
  <c r="N42"/>
  <c r="AJ42"/>
  <c r="K25"/>
  <c r="M25"/>
  <c r="AJ25"/>
  <c r="J25"/>
  <c r="L25"/>
  <c r="N25"/>
  <c r="K27"/>
  <c r="M27"/>
  <c r="J27"/>
  <c r="L27"/>
  <c r="N27"/>
  <c r="AJ27"/>
  <c r="K28"/>
  <c r="M28"/>
  <c r="AJ28"/>
  <c r="J28"/>
  <c r="L28"/>
  <c r="N28"/>
  <c r="AI26"/>
  <c r="I26" s="1"/>
  <c r="U10" s="1"/>
  <c r="J52"/>
  <c r="L52"/>
  <c r="N52"/>
  <c r="AJ52"/>
  <c r="K52"/>
  <c r="M52"/>
  <c r="K51"/>
  <c r="M51"/>
  <c r="J51"/>
  <c r="L51"/>
  <c r="N51"/>
  <c r="AJ51"/>
  <c r="J50"/>
  <c r="L50"/>
  <c r="N50"/>
  <c r="AJ50"/>
  <c r="K50"/>
  <c r="M50"/>
  <c r="AI50"/>
  <c r="I50" s="1"/>
  <c r="K49"/>
  <c r="M49"/>
  <c r="AJ49"/>
  <c r="J49"/>
  <c r="L49"/>
  <c r="N49"/>
  <c r="K33"/>
  <c r="M33"/>
  <c r="AJ33"/>
  <c r="L33"/>
  <c r="J33"/>
  <c r="N33"/>
  <c r="K35"/>
  <c r="M35"/>
  <c r="J35"/>
  <c r="N35"/>
  <c r="L35"/>
  <c r="AJ35"/>
  <c r="J36"/>
  <c r="L36"/>
  <c r="N36"/>
  <c r="AJ36"/>
  <c r="K36"/>
  <c r="M36"/>
  <c r="J34"/>
  <c r="L34"/>
  <c r="N34"/>
  <c r="AJ34"/>
  <c r="K34"/>
  <c r="M34"/>
  <c r="AI34"/>
  <c r="I34" s="1"/>
  <c r="U14" s="1"/>
  <c r="J18"/>
  <c r="L18"/>
  <c r="N18"/>
  <c r="AJ18"/>
  <c r="K18"/>
  <c r="AI18"/>
  <c r="I18" s="1"/>
  <c r="M18"/>
  <c r="J20"/>
  <c r="L20"/>
  <c r="N20"/>
  <c r="AJ20"/>
  <c r="K20"/>
  <c r="M20"/>
  <c r="K19"/>
  <c r="M19"/>
  <c r="J19"/>
  <c r="L19"/>
  <c r="AJ19"/>
  <c r="N19"/>
  <c r="K17"/>
  <c r="M17"/>
  <c r="AJ17"/>
  <c r="J17"/>
  <c r="L17"/>
  <c r="N17"/>
  <c r="K12"/>
  <c r="M12"/>
  <c r="J12"/>
  <c r="N12"/>
  <c r="AJ12"/>
  <c r="L12"/>
  <c r="K10"/>
  <c r="M10"/>
  <c r="AI10"/>
  <c r="I10" s="1"/>
  <c r="J10"/>
  <c r="N10"/>
  <c r="L10"/>
  <c r="AJ10"/>
  <c r="J11"/>
  <c r="L11"/>
  <c r="N11"/>
  <c r="AJ11"/>
  <c r="K11"/>
  <c r="M11"/>
  <c r="J9"/>
  <c r="L9"/>
  <c r="N9"/>
  <c r="K9"/>
  <c r="M9"/>
  <c r="AJ9"/>
  <c r="U20" l="1"/>
  <c r="U16"/>
  <c r="U12"/>
  <c r="U8"/>
  <c r="AI19"/>
  <c r="I19" s="1"/>
  <c r="U9" s="1"/>
  <c r="AI11"/>
  <c r="I11" s="1"/>
  <c r="U13" s="1"/>
  <c r="I58"/>
  <c r="U18" s="1"/>
  <c r="J67"/>
  <c r="L67"/>
  <c r="N67"/>
  <c r="K67"/>
  <c r="M67"/>
  <c r="AJ67"/>
  <c r="J66"/>
  <c r="L66"/>
  <c r="N66"/>
  <c r="AJ66"/>
  <c r="K66"/>
  <c r="M66"/>
  <c r="AI66"/>
  <c r="I66" s="1"/>
  <c r="J68"/>
  <c r="L68"/>
  <c r="N68"/>
  <c r="K68"/>
  <c r="M68"/>
  <c r="AJ68"/>
  <c r="K65"/>
  <c r="M65"/>
  <c r="AJ65"/>
  <c r="J65"/>
  <c r="L65"/>
  <c r="N65"/>
  <c r="AI51"/>
  <c r="AI43"/>
  <c r="AI35"/>
  <c r="AI27"/>
  <c r="AI20"/>
  <c r="I20" s="1"/>
  <c r="AI12"/>
  <c r="I12" s="1"/>
  <c r="U22" l="1"/>
  <c r="J21"/>
  <c r="U26"/>
  <c r="J13"/>
  <c r="U28"/>
  <c r="I60"/>
  <c r="I59"/>
  <c r="U23" s="1"/>
  <c r="AI67"/>
  <c r="I51"/>
  <c r="U17" s="1"/>
  <c r="AI52"/>
  <c r="I52" s="1"/>
  <c r="I43"/>
  <c r="U21" s="1"/>
  <c r="AI44"/>
  <c r="I44" s="1"/>
  <c r="I35"/>
  <c r="U11" s="1"/>
  <c r="U27" s="1"/>
  <c r="AI36"/>
  <c r="I36" s="1"/>
  <c r="I27"/>
  <c r="U15" s="1"/>
  <c r="AI28"/>
  <c r="I28" s="1"/>
  <c r="U36" l="1"/>
  <c r="I67"/>
  <c r="U19" s="1"/>
  <c r="AI68"/>
  <c r="I68" s="1"/>
  <c r="U33"/>
  <c r="J61"/>
  <c r="J53"/>
  <c r="U30"/>
  <c r="U32"/>
  <c r="J45"/>
  <c r="J37"/>
  <c r="AA43"/>
  <c r="AA50" s="1"/>
  <c r="J29"/>
  <c r="U29"/>
  <c r="U39" l="1"/>
  <c r="AA44" s="1"/>
  <c r="AA48" s="1"/>
  <c r="U38"/>
  <c r="U37"/>
  <c r="U43" s="1"/>
  <c r="U44"/>
  <c r="U31"/>
  <c r="J69"/>
  <c r="U46" l="1"/>
  <c r="AA46"/>
</calcChain>
</file>

<file path=xl/sharedStrings.xml><?xml version="1.0" encoding="utf-8"?>
<sst xmlns="http://schemas.openxmlformats.org/spreadsheetml/2006/main" count="669" uniqueCount="195">
  <si>
    <t>Pts</t>
  </si>
  <si>
    <t>GF</t>
  </si>
  <si>
    <t>GA</t>
  </si>
  <si>
    <t>GD</t>
  </si>
  <si>
    <t>Ag1</t>
  </si>
  <si>
    <t>Ag2</t>
  </si>
  <si>
    <t>Ag3</t>
  </si>
  <si>
    <t>Ag4</t>
  </si>
  <si>
    <t>T12</t>
  </si>
  <si>
    <t>Rk1</t>
  </si>
  <si>
    <t>Rk2</t>
  </si>
  <si>
    <t>Rk3</t>
  </si>
  <si>
    <t>Rk4</t>
  </si>
  <si>
    <t>Rank</t>
  </si>
  <si>
    <t>Team</t>
  </si>
  <si>
    <t>x</t>
  </si>
  <si>
    <t>T123</t>
  </si>
  <si>
    <t>T124</t>
  </si>
  <si>
    <t>T134</t>
  </si>
  <si>
    <t>T234</t>
  </si>
  <si>
    <t>T1234</t>
  </si>
  <si>
    <t>T13</t>
  </si>
  <si>
    <t>T14</t>
  </si>
  <si>
    <t>T23</t>
  </si>
  <si>
    <t>T24</t>
  </si>
  <si>
    <t>T34</t>
  </si>
  <si>
    <t>NoT</t>
  </si>
  <si>
    <t>Sp1</t>
  </si>
  <si>
    <t>Sp2</t>
  </si>
  <si>
    <t>Sp3</t>
  </si>
  <si>
    <t>Sp4</t>
  </si>
  <si>
    <t>Vainqueur</t>
  </si>
  <si>
    <t>Finale</t>
  </si>
  <si>
    <t>Demi-finales</t>
  </si>
  <si>
    <t>Quarts de finale</t>
  </si>
  <si>
    <t>Groupe A</t>
  </si>
  <si>
    <t>Groupe B</t>
  </si>
  <si>
    <t>Groupe C</t>
  </si>
  <si>
    <t>Groupe D</t>
  </si>
  <si>
    <t>BP</t>
  </si>
  <si>
    <t>BC</t>
  </si>
  <si>
    <t>Groupe E</t>
  </si>
  <si>
    <t>Groupe H</t>
  </si>
  <si>
    <t>Groupe G</t>
  </si>
  <si>
    <t>Groupe F</t>
  </si>
  <si>
    <t>Huitièmes de finale</t>
  </si>
  <si>
    <t>Finaliste</t>
  </si>
  <si>
    <t>Troisième</t>
  </si>
  <si>
    <t>Quatrième</t>
  </si>
  <si>
    <t>Petite Finale</t>
  </si>
  <si>
    <t>AJ</t>
  </si>
  <si>
    <t>AK</t>
  </si>
  <si>
    <t>AL</t>
  </si>
  <si>
    <t>AM</t>
  </si>
  <si>
    <t>AN</t>
  </si>
  <si>
    <t>AO</t>
  </si>
  <si>
    <t>AP</t>
  </si>
  <si>
    <t>AQ</t>
  </si>
  <si>
    <t>AR</t>
  </si>
  <si>
    <t>AS</t>
  </si>
  <si>
    <t>AT</t>
  </si>
  <si>
    <t>AU</t>
  </si>
  <si>
    <t>AV</t>
  </si>
  <si>
    <t>AW</t>
  </si>
  <si>
    <t>AX</t>
  </si>
  <si>
    <t>AY</t>
  </si>
  <si>
    <t>AZ</t>
  </si>
  <si>
    <t>BA</t>
  </si>
  <si>
    <t>BB</t>
  </si>
  <si>
    <t>BD</t>
  </si>
  <si>
    <t>BE</t>
  </si>
  <si>
    <t>BF</t>
  </si>
  <si>
    <t>BG</t>
  </si>
  <si>
    <t>BH</t>
  </si>
  <si>
    <t>BI</t>
  </si>
  <si>
    <t>BJ</t>
  </si>
  <si>
    <t>BK</t>
  </si>
  <si>
    <t>BL</t>
  </si>
  <si>
    <t>BM</t>
  </si>
  <si>
    <t>BN</t>
  </si>
  <si>
    <t>BO</t>
  </si>
  <si>
    <t>sRk3</t>
  </si>
  <si>
    <t>sRk2</t>
  </si>
  <si>
    <t>sRk1</t>
  </si>
  <si>
    <t>sRk4</t>
  </si>
  <si>
    <t>Pen</t>
  </si>
  <si>
    <t>Ribery</t>
  </si>
  <si>
    <t>Lloris</t>
  </si>
  <si>
    <t>Carrasso</t>
  </si>
  <si>
    <t>Abidal</t>
  </si>
  <si>
    <t>Clichy</t>
  </si>
  <si>
    <t>Gallas</t>
  </si>
  <si>
    <t>Planus</t>
  </si>
  <si>
    <t>Sagna</t>
  </si>
  <si>
    <t>Diaby</t>
  </si>
  <si>
    <t>Gourcuff</t>
  </si>
  <si>
    <t>Cissé</t>
  </si>
  <si>
    <t>Valbuena</t>
  </si>
  <si>
    <t>Henry</t>
  </si>
  <si>
    <t>Mandanda</t>
  </si>
  <si>
    <t>Evra</t>
  </si>
  <si>
    <t>Réveillère</t>
  </si>
  <si>
    <t>Malouda</t>
  </si>
  <si>
    <t>Toulalan</t>
  </si>
  <si>
    <t>Gignac</t>
  </si>
  <si>
    <t>Govou</t>
  </si>
  <si>
    <t>Landreau (Eliminé)</t>
  </si>
  <si>
    <t>Fanni (Eliminé)</t>
  </si>
  <si>
    <t>Rami (Eliminé)</t>
  </si>
  <si>
    <t>Squillaci</t>
  </si>
  <si>
    <t>M'Vila (Eliminé)</t>
  </si>
  <si>
    <t>Benarfa (Eliminé)</t>
  </si>
  <si>
    <t>Briand (Eliminé)</t>
  </si>
  <si>
    <t>Diarra Alou</t>
  </si>
  <si>
    <t>Diarra Lassana (Blessé)</t>
  </si>
  <si>
    <t>Anelka (Exclu)</t>
  </si>
  <si>
    <t>La revanche de 1966 ! Pas besoin de vidéo : Tout s'équilre un jour :-)</t>
  </si>
  <si>
    <t>YEAH, mes ancêtres sont en finale !</t>
  </si>
  <si>
    <t>Soyez le meilleur aux pronostics avec Office 365</t>
  </si>
  <si>
    <t>Ce fichier Excel est optimisé pour Office 365</t>
  </si>
  <si>
    <t>Vous pouvez tester gratuitement une évaluation d'Office 365 sur</t>
  </si>
  <si>
    <t>Cliquez ICI</t>
  </si>
  <si>
    <t>Les 22 bleus de la coupe du monde 2010
Bientôt celle pour 2014</t>
  </si>
  <si>
    <t>Equipe</t>
  </si>
  <si>
    <t>Buts Contre</t>
  </si>
  <si>
    <t>Buts Pour</t>
  </si>
  <si>
    <t>Explications</t>
  </si>
  <si>
    <t>Brésil</t>
  </si>
  <si>
    <t>Espagne</t>
  </si>
  <si>
    <t>Colombie</t>
  </si>
  <si>
    <t>Uruguay</t>
  </si>
  <si>
    <t>Suisse</t>
  </si>
  <si>
    <t>Argentine</t>
  </si>
  <si>
    <t>Allemagne</t>
  </si>
  <si>
    <t>Belgique</t>
  </si>
  <si>
    <t>Italie</t>
  </si>
  <si>
    <t>Chili</t>
  </si>
  <si>
    <t>Cameroun</t>
  </si>
  <si>
    <t>Equateur</t>
  </si>
  <si>
    <t>Côte d'Ivoire</t>
  </si>
  <si>
    <t>Nigéria</t>
  </si>
  <si>
    <t>Ghana</t>
  </si>
  <si>
    <t>Algérie</t>
  </si>
  <si>
    <t>Mexique</t>
  </si>
  <si>
    <t>Australie</t>
  </si>
  <si>
    <t>Japon</t>
  </si>
  <si>
    <t>Costa Rica</t>
  </si>
  <si>
    <t>Honduras</t>
  </si>
  <si>
    <t>Iran</t>
  </si>
  <si>
    <t>Etats-Unis</t>
  </si>
  <si>
    <t>Corée du Sud</t>
  </si>
  <si>
    <t>Croatie</t>
  </si>
  <si>
    <t>Pays-Bas</t>
  </si>
  <si>
    <t>Grèce</t>
  </si>
  <si>
    <t>Angleterre</t>
  </si>
  <si>
    <t>France</t>
  </si>
  <si>
    <t>Bosnie-Herzégovine</t>
  </si>
  <si>
    <t>Portugal</t>
  </si>
  <si>
    <t>Russie</t>
  </si>
  <si>
    <t xml:space="preserve"> </t>
  </si>
  <si>
    <t>Partager vos pronostics sur SkyDrive, espace de stockage en ligne.</t>
  </si>
  <si>
    <t>Comment faire ?</t>
  </si>
  <si>
    <t>1. Allez sur le site SkyDrive,</t>
  </si>
  <si>
    <t>3. Une fois connecté, laissez-vous guider et :</t>
  </si>
  <si>
    <t>Vous aurez ainsi compiler tous les paris en un seul endroit et organiser votre concours.</t>
  </si>
  <si>
    <t>apprenez à partager vos tableaux</t>
  </si>
  <si>
    <t>Chile</t>
  </si>
  <si>
    <t>Office Store</t>
  </si>
  <si>
    <t>Le blog Office</t>
  </si>
  <si>
    <t>Faites nous vos commentaies et propositions damélioration sur</t>
  </si>
  <si>
    <t>Puis laissez vous guider. En savoir plus sur :</t>
  </si>
  <si>
    <t>Facebook</t>
  </si>
  <si>
    <t>Twitter</t>
  </si>
  <si>
    <t>Youtube</t>
  </si>
  <si>
    <t>Prise en main du tableau</t>
  </si>
  <si>
    <t>1. Comment Remplir le tableau pour réaliser vos pronostic ?</t>
  </si>
  <si>
    <t>2. Comment organiser un concours ?</t>
  </si>
  <si>
    <t>Différence</t>
  </si>
  <si>
    <t>Excel vous permet d'installer des applis complémentaires afin d'enrichir vos usages.
Ici, nous avons ajouté l'appli "Bing Maps" qui permet de visualiser les buts marqués et encaissés par chaque équipe sur une carte. Vous pouvez zoomer, cliquer sur un pays pour voir le détail,...
Si vous n'avez pas "Bing Maps", téléchargez la gratuitement sur le Store Office :</t>
  </si>
  <si>
    <t>2. Connectez-vous avec un Compte Microsoft - Si vous n’en n’avez pas, cliquez sur «qu’est-ce que c’est ?»</t>
  </si>
  <si>
    <t>Class.</t>
  </si>
  <si>
    <t>Difficulté</t>
  </si>
  <si>
    <t>Groupe</t>
  </si>
  <si>
    <t>A</t>
  </si>
  <si>
    <t>B</t>
  </si>
  <si>
    <t>C</t>
  </si>
  <si>
    <t>D</t>
  </si>
  <si>
    <t>E</t>
  </si>
  <si>
    <t>F</t>
  </si>
  <si>
    <t>G</t>
  </si>
  <si>
    <t>H</t>
  </si>
  <si>
    <t>Donnez-nous vos commentaires pour améliorer le Tableau. Merci !</t>
  </si>
  <si>
    <t>Que pensez-vous du Tableau de la Coupe du Monde ?</t>
  </si>
  <si>
    <t>Votre avis nous intéresse pour améliorer le Tableau et qu'il soit fin prêt en juin 2014.
Merci !</t>
  </si>
  <si>
    <t>Cliquez ici</t>
  </si>
</sst>
</file>

<file path=xl/styles.xml><?xml version="1.0" encoding="utf-8"?>
<styleSheet xmlns="http://schemas.openxmlformats.org/spreadsheetml/2006/main">
  <numFmts count="2">
    <numFmt numFmtId="6" formatCode="#,##0\ &quot;€&quot;;[Red]\-#,##0\ &quot;€&quot;"/>
    <numFmt numFmtId="164" formatCode="0.0"/>
  </numFmts>
  <fonts count="39">
    <font>
      <sz val="10"/>
      <name val="Arial"/>
    </font>
    <font>
      <u/>
      <sz val="10"/>
      <color indexed="12"/>
      <name val="Arial"/>
      <family val="2"/>
    </font>
    <font>
      <sz val="8"/>
      <name val="Arial"/>
      <family val="2"/>
    </font>
    <font>
      <b/>
      <sz val="8"/>
      <color indexed="9"/>
      <name val="Arial"/>
      <family val="2"/>
    </font>
    <font>
      <sz val="12"/>
      <name val="Arial"/>
      <family val="2"/>
    </font>
    <font>
      <sz val="8"/>
      <color indexed="13"/>
      <name val="Arial"/>
      <family val="2"/>
    </font>
    <font>
      <b/>
      <sz val="8"/>
      <name val="Arial"/>
      <family val="2"/>
    </font>
    <font>
      <b/>
      <sz val="10"/>
      <name val="Arial"/>
      <family val="2"/>
    </font>
    <font>
      <b/>
      <sz val="12"/>
      <name val="Arial"/>
      <family val="2"/>
    </font>
    <font>
      <b/>
      <sz val="14"/>
      <name val="Arial"/>
      <family val="2"/>
    </font>
    <font>
      <u/>
      <sz val="11"/>
      <color indexed="12"/>
      <name val="Arial"/>
      <family val="2"/>
    </font>
    <font>
      <sz val="8"/>
      <color theme="0"/>
      <name val="Arial"/>
      <family val="2"/>
    </font>
    <font>
      <b/>
      <sz val="8"/>
      <color theme="0"/>
      <name val="Arial"/>
      <family val="2"/>
    </font>
    <font>
      <u/>
      <sz val="11"/>
      <color theme="0"/>
      <name val="Arial"/>
      <family val="2"/>
    </font>
    <font>
      <b/>
      <sz val="11"/>
      <name val="Arial"/>
      <family val="2"/>
    </font>
    <font>
      <b/>
      <sz val="9"/>
      <name val="Arial"/>
      <family val="2"/>
    </font>
    <font>
      <b/>
      <sz val="9"/>
      <name val="Calibri"/>
      <family val="2"/>
    </font>
    <font>
      <sz val="11"/>
      <name val="Arial"/>
      <family val="2"/>
    </font>
    <font>
      <b/>
      <sz val="10"/>
      <name val="Segoe UI Symbol"/>
      <family val="2"/>
    </font>
    <font>
      <sz val="10"/>
      <name val="Segoe UI Symbol"/>
      <family val="2"/>
    </font>
    <font>
      <sz val="10"/>
      <color theme="0"/>
      <name val="Arial"/>
      <family val="2"/>
    </font>
    <font>
      <b/>
      <sz val="10"/>
      <color theme="0"/>
      <name val="Arial"/>
      <family val="2"/>
    </font>
    <font>
      <sz val="8"/>
      <color rgb="FFFF0000"/>
      <name val="Arial"/>
      <family val="2"/>
    </font>
    <font>
      <b/>
      <sz val="18"/>
      <name val="Arial"/>
      <family val="2"/>
    </font>
    <font>
      <b/>
      <sz val="12"/>
      <color theme="0"/>
      <name val="Arial"/>
      <family val="2"/>
    </font>
    <font>
      <b/>
      <u/>
      <sz val="10"/>
      <color indexed="12"/>
      <name val="Arial"/>
      <family val="2"/>
    </font>
    <font>
      <b/>
      <sz val="11"/>
      <color theme="0"/>
      <name val="Arial"/>
      <family val="2"/>
    </font>
    <font>
      <sz val="25"/>
      <color rgb="FFDC3C00"/>
      <name val="Segoe UI Light"/>
      <family val="2"/>
    </font>
    <font>
      <sz val="10"/>
      <color rgb="FFDC3C00"/>
      <name val="Arial"/>
      <family val="2"/>
    </font>
    <font>
      <b/>
      <sz val="25"/>
      <color rgb="FFDC3C00"/>
      <name val="Segoe UI Light"/>
      <family val="2"/>
    </font>
    <font>
      <sz val="10"/>
      <color rgb="FF007233"/>
      <name val="Arial"/>
      <family val="2"/>
    </font>
    <font>
      <b/>
      <u/>
      <sz val="14"/>
      <color rgb="FF007233"/>
      <name val="Segoe UI Semibold"/>
      <family val="2"/>
    </font>
    <font>
      <sz val="10"/>
      <name val="Arial"/>
      <family val="2"/>
    </font>
    <font>
      <b/>
      <u/>
      <sz val="14"/>
      <color rgb="FFDC3C00"/>
      <name val="Segoe UI Semibold"/>
      <family val="2"/>
    </font>
    <font>
      <b/>
      <sz val="10"/>
      <name val="Segoe UI Semilight"/>
      <family val="2"/>
    </font>
    <font>
      <sz val="12"/>
      <color rgb="FF00BCF2"/>
      <name val="Segoe UI"/>
      <family val="2"/>
    </font>
    <font>
      <b/>
      <sz val="16"/>
      <name val="Arial"/>
      <family val="2"/>
    </font>
    <font>
      <sz val="14"/>
      <name val="Arial"/>
      <family val="2"/>
    </font>
    <font>
      <u/>
      <sz val="22"/>
      <color indexed="12"/>
      <name val="Arial"/>
      <family val="2"/>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8"/>
        <bgColor indexed="64"/>
      </patternFill>
    </fill>
    <fill>
      <patternFill patternType="solid">
        <fgColor indexed="17"/>
        <bgColor indexed="64"/>
      </patternFill>
    </fill>
    <fill>
      <patternFill patternType="solid">
        <fgColor theme="1"/>
        <bgColor indexed="64"/>
      </patternFill>
    </fill>
    <fill>
      <patternFill patternType="solid">
        <fgColor rgb="FFF20000"/>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s>
  <borders count="26">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alignment vertical="top"/>
      <protection locked="0"/>
    </xf>
  </cellStyleXfs>
  <cellXfs count="244">
    <xf numFmtId="0" fontId="0" fillId="0" borderId="0" xfId="0"/>
    <xf numFmtId="0" fontId="2" fillId="2" borderId="4"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3" borderId="0" xfId="0" applyFont="1" applyFill="1" applyBorder="1" applyProtection="1">
      <protection locked="0"/>
    </xf>
    <xf numFmtId="20" fontId="2" fillId="3" borderId="0" xfId="0" applyNumberFormat="1" applyFont="1" applyFill="1" applyBorder="1" applyProtection="1">
      <protection locked="0"/>
    </xf>
    <xf numFmtId="0" fontId="2" fillId="3" borderId="0" xfId="0" applyFont="1" applyFill="1" applyAlignment="1" applyProtection="1">
      <alignment horizontal="center"/>
      <protection locked="0"/>
    </xf>
    <xf numFmtId="0" fontId="2" fillId="3" borderId="0" xfId="0" applyFont="1" applyFill="1" applyBorder="1" applyAlignment="1" applyProtection="1">
      <alignment horizontal="right"/>
      <protection locked="0"/>
    </xf>
    <xf numFmtId="0" fontId="2" fillId="3" borderId="0" xfId="0" applyFont="1" applyFill="1" applyProtection="1">
      <protection locked="0"/>
    </xf>
    <xf numFmtId="0" fontId="2" fillId="3" borderId="0" xfId="0" applyFont="1" applyFill="1" applyProtection="1">
      <protection hidden="1"/>
    </xf>
    <xf numFmtId="0" fontId="2" fillId="3" borderId="0" xfId="0" applyFont="1" applyFill="1" applyBorder="1" applyProtection="1">
      <protection hidden="1"/>
    </xf>
    <xf numFmtId="0" fontId="3" fillId="4" borderId="7" xfId="0" applyFont="1" applyFill="1" applyBorder="1" applyAlignment="1" applyProtection="1">
      <alignment horizontal="center" vertical="center"/>
      <protection hidden="1"/>
    </xf>
    <xf numFmtId="0" fontId="3" fillId="4" borderId="3" xfId="0" applyFont="1" applyFill="1" applyBorder="1" applyAlignment="1" applyProtection="1">
      <alignment horizontal="center" vertical="center"/>
      <protection hidden="1"/>
    </xf>
    <xf numFmtId="0" fontId="3" fillId="4" borderId="6" xfId="0" applyFont="1" applyFill="1" applyBorder="1" applyAlignment="1" applyProtection="1">
      <alignment horizontal="center" vertical="center"/>
      <protection hidden="1"/>
    </xf>
    <xf numFmtId="0" fontId="3" fillId="4" borderId="4" xfId="0" applyFont="1" applyFill="1" applyBorder="1" applyAlignment="1" applyProtection="1">
      <alignment horizontal="center" vertical="center"/>
      <protection hidden="1"/>
    </xf>
    <xf numFmtId="0" fontId="2" fillId="3" borderId="8" xfId="0" applyFont="1" applyFill="1" applyBorder="1" applyProtection="1">
      <protection hidden="1"/>
    </xf>
    <xf numFmtId="0" fontId="2" fillId="3" borderId="0" xfId="0" applyFont="1" applyFill="1" applyBorder="1" applyAlignment="1" applyProtection="1">
      <alignment horizontal="center"/>
      <protection hidden="1"/>
    </xf>
    <xf numFmtId="0" fontId="2" fillId="3" borderId="9" xfId="0"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164" fontId="2" fillId="3" borderId="0" xfId="0" applyNumberFormat="1" applyFont="1" applyFill="1" applyBorder="1" applyAlignment="1" applyProtection="1">
      <alignment horizontal="center"/>
      <protection hidden="1"/>
    </xf>
    <xf numFmtId="164" fontId="2" fillId="3" borderId="10" xfId="0" applyNumberFormat="1" applyFont="1" applyFill="1" applyBorder="1" applyAlignment="1" applyProtection="1">
      <alignment horizontal="center"/>
      <protection hidden="1"/>
    </xf>
    <xf numFmtId="0" fontId="2" fillId="3" borderId="11" xfId="0" applyFont="1" applyFill="1" applyBorder="1" applyAlignment="1" applyProtection="1">
      <alignment horizontal="center"/>
      <protection hidden="1"/>
    </xf>
    <xf numFmtId="0" fontId="2" fillId="3" borderId="5" xfId="0" applyFont="1" applyFill="1" applyBorder="1" applyAlignment="1" applyProtection="1">
      <alignment horizontal="center"/>
      <protection hidden="1"/>
    </xf>
    <xf numFmtId="164" fontId="2" fillId="3" borderId="9" xfId="0" applyNumberFormat="1" applyFont="1" applyFill="1" applyBorder="1" applyAlignment="1" applyProtection="1">
      <alignment horizontal="center"/>
      <protection hidden="1"/>
    </xf>
    <xf numFmtId="0" fontId="2" fillId="3" borderId="12" xfId="0" applyFont="1" applyFill="1" applyBorder="1" applyProtection="1">
      <protection hidden="1"/>
    </xf>
    <xf numFmtId="0" fontId="2" fillId="3" borderId="13" xfId="0" applyFont="1" applyFill="1" applyBorder="1" applyAlignment="1" applyProtection="1">
      <alignment horizontal="center"/>
      <protection hidden="1"/>
    </xf>
    <xf numFmtId="164" fontId="2" fillId="3" borderId="13" xfId="0" applyNumberFormat="1" applyFont="1" applyFill="1" applyBorder="1" applyAlignment="1" applyProtection="1">
      <alignment horizontal="center"/>
      <protection hidden="1"/>
    </xf>
    <xf numFmtId="164" fontId="2" fillId="3" borderId="11" xfId="0" applyNumberFormat="1" applyFont="1" applyFill="1" applyBorder="1" applyAlignment="1" applyProtection="1">
      <alignment horizontal="center"/>
      <protection hidden="1"/>
    </xf>
    <xf numFmtId="0" fontId="2" fillId="3" borderId="0" xfId="0" applyFont="1" applyFill="1" applyAlignment="1" applyProtection="1">
      <alignment horizontal="center"/>
      <protection hidden="1"/>
    </xf>
    <xf numFmtId="164" fontId="2" fillId="3" borderId="0" xfId="0" applyNumberFormat="1" applyFont="1" applyFill="1" applyBorder="1" applyProtection="1">
      <protection hidden="1"/>
    </xf>
    <xf numFmtId="2" fontId="2" fillId="3" borderId="0" xfId="0" applyNumberFormat="1" applyFont="1" applyFill="1" applyBorder="1" applyProtection="1">
      <protection hidden="1"/>
    </xf>
    <xf numFmtId="2" fontId="2" fillId="3" borderId="1" xfId="0" applyNumberFormat="1" applyFont="1" applyFill="1" applyBorder="1" applyAlignment="1" applyProtection="1">
      <alignment horizontal="center"/>
      <protection hidden="1"/>
    </xf>
    <xf numFmtId="2" fontId="2" fillId="3" borderId="8" xfId="0" applyNumberFormat="1" applyFont="1" applyFill="1" applyBorder="1" applyAlignment="1" applyProtection="1">
      <alignment horizontal="center"/>
      <protection hidden="1"/>
    </xf>
    <xf numFmtId="2" fontId="2" fillId="3" borderId="12" xfId="0" applyNumberFormat="1" applyFont="1" applyFill="1" applyBorder="1" applyAlignment="1" applyProtection="1">
      <alignment horizontal="center"/>
      <protection hidden="1"/>
    </xf>
    <xf numFmtId="0" fontId="2" fillId="3" borderId="3" xfId="0"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2" fillId="3" borderId="0" xfId="0" quotePrefix="1" applyFont="1" applyFill="1" applyProtection="1">
      <protection hidden="1"/>
    </xf>
    <xf numFmtId="0" fontId="2" fillId="3" borderId="0" xfId="0" quotePrefix="1" applyFont="1" applyFill="1" applyAlignment="1" applyProtection="1">
      <alignment horizontal="center"/>
      <protection hidden="1"/>
    </xf>
    <xf numFmtId="164" fontId="2" fillId="3" borderId="0" xfId="0" applyNumberFormat="1" applyFont="1" applyFill="1" applyProtection="1">
      <protection hidden="1"/>
    </xf>
    <xf numFmtId="0" fontId="6" fillId="0" borderId="1"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8" fillId="3" borderId="0" xfId="0" applyFont="1" applyFill="1" applyAlignment="1" applyProtection="1">
      <alignment vertical="top"/>
      <protection locked="0"/>
    </xf>
    <xf numFmtId="0" fontId="2" fillId="3" borderId="0" xfId="0" applyFont="1" applyFill="1" applyAlignment="1" applyProtection="1">
      <alignment vertical="top"/>
      <protection locked="0"/>
    </xf>
    <xf numFmtId="0" fontId="8" fillId="3" borderId="0" xfId="0" applyFont="1" applyFill="1" applyBorder="1" applyProtection="1">
      <protection locked="0"/>
    </xf>
    <xf numFmtId="0" fontId="2" fillId="6" borderId="0" xfId="0" applyFont="1" applyFill="1" applyProtection="1">
      <protection locked="0"/>
    </xf>
    <xf numFmtId="0" fontId="2" fillId="6" borderId="0" xfId="0" applyFont="1" applyFill="1" applyBorder="1" applyProtection="1">
      <protection locked="0"/>
    </xf>
    <xf numFmtId="20" fontId="2" fillId="6" borderId="0" xfId="0" applyNumberFormat="1" applyFont="1" applyFill="1" applyBorder="1" applyProtection="1">
      <protection locked="0"/>
    </xf>
    <xf numFmtId="0" fontId="2" fillId="6" borderId="0" xfId="0" applyFont="1" applyFill="1" applyAlignment="1" applyProtection="1">
      <alignment horizontal="center"/>
      <protection locked="0"/>
    </xf>
    <xf numFmtId="0" fontId="2" fillId="6" borderId="0" xfId="0" applyFont="1" applyFill="1" applyBorder="1" applyAlignment="1" applyProtection="1">
      <alignment horizontal="right"/>
      <protection locked="0"/>
    </xf>
    <xf numFmtId="0" fontId="2" fillId="6" borderId="0" xfId="0" applyFont="1" applyFill="1" applyProtection="1">
      <protection hidden="1"/>
    </xf>
    <xf numFmtId="0" fontId="2" fillId="6" borderId="0" xfId="0" applyNumberFormat="1" applyFont="1" applyFill="1" applyBorder="1" applyProtection="1">
      <protection locked="0"/>
    </xf>
    <xf numFmtId="0" fontId="2" fillId="6" borderId="0" xfId="0" applyNumberFormat="1" applyFont="1" applyFill="1" applyBorder="1" applyAlignment="1" applyProtection="1">
      <alignment horizontal="right"/>
      <protection locked="0"/>
    </xf>
    <xf numFmtId="0" fontId="10" fillId="6" borderId="0" xfId="1" applyFont="1" applyFill="1" applyAlignment="1" applyProtection="1">
      <alignment horizontal="left"/>
      <protection locked="0"/>
    </xf>
    <xf numFmtId="0" fontId="13" fillId="6" borderId="0" xfId="1" applyFont="1" applyFill="1" applyAlignment="1" applyProtection="1">
      <alignment horizontal="left"/>
      <protection locked="0"/>
    </xf>
    <xf numFmtId="0" fontId="2" fillId="8" borderId="0" xfId="0" applyFont="1" applyFill="1" applyProtection="1">
      <protection locked="0"/>
    </xf>
    <xf numFmtId="0" fontId="2" fillId="8" borderId="0" xfId="0" applyFont="1" applyFill="1" applyProtection="1">
      <protection hidden="1"/>
    </xf>
    <xf numFmtId="0" fontId="3" fillId="8" borderId="7" xfId="0" applyFon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0" fontId="3" fillId="8" borderId="4" xfId="0" applyFont="1" applyFill="1" applyBorder="1" applyAlignment="1" applyProtection="1">
      <alignment horizontal="center" vertical="center"/>
      <protection hidden="1"/>
    </xf>
    <xf numFmtId="164" fontId="2" fillId="8" borderId="0" xfId="0" applyNumberFormat="1" applyFont="1" applyFill="1" applyProtection="1">
      <protection hidden="1"/>
    </xf>
    <xf numFmtId="164" fontId="2" fillId="8" borderId="0" xfId="0" applyNumberFormat="1" applyFont="1" applyFill="1" applyBorder="1" applyProtection="1">
      <protection hidden="1"/>
    </xf>
    <xf numFmtId="2" fontId="2" fillId="8" borderId="0" xfId="0" applyNumberFormat="1" applyFont="1" applyFill="1" applyBorder="1" applyProtection="1">
      <protection hidden="1"/>
    </xf>
    <xf numFmtId="2" fontId="2" fillId="8" borderId="1" xfId="0" applyNumberFormat="1" applyFont="1" applyFill="1" applyBorder="1" applyAlignment="1" applyProtection="1">
      <alignment horizontal="center"/>
      <protection hidden="1"/>
    </xf>
    <xf numFmtId="0" fontId="2" fillId="8" borderId="8" xfId="0" applyFont="1" applyFill="1" applyBorder="1" applyProtection="1">
      <protection hidden="1"/>
    </xf>
    <xf numFmtId="0" fontId="2" fillId="8" borderId="0" xfId="0" applyFont="1" applyFill="1" applyBorder="1" applyAlignment="1" applyProtection="1">
      <alignment horizontal="center"/>
      <protection hidden="1"/>
    </xf>
    <xf numFmtId="0" fontId="2" fillId="8" borderId="9" xfId="0" applyFont="1" applyFill="1" applyBorder="1" applyAlignment="1" applyProtection="1">
      <alignment horizontal="center"/>
      <protection hidden="1"/>
    </xf>
    <xf numFmtId="0" fontId="2" fillId="8" borderId="10" xfId="0" applyFont="1" applyFill="1" applyBorder="1" applyAlignment="1" applyProtection="1">
      <alignment horizontal="center"/>
      <protection hidden="1"/>
    </xf>
    <xf numFmtId="164" fontId="2" fillId="8" borderId="0" xfId="0" applyNumberFormat="1" applyFont="1" applyFill="1" applyBorder="1" applyAlignment="1" applyProtection="1">
      <alignment horizontal="center"/>
      <protection hidden="1"/>
    </xf>
    <xf numFmtId="164" fontId="2" fillId="8" borderId="10" xfId="0" applyNumberFormat="1" applyFont="1" applyFill="1" applyBorder="1" applyAlignment="1" applyProtection="1">
      <alignment horizontal="center"/>
      <protection hidden="1"/>
    </xf>
    <xf numFmtId="0" fontId="2" fillId="8" borderId="11" xfId="0" applyFont="1" applyFill="1" applyBorder="1" applyAlignment="1" applyProtection="1">
      <alignment horizontal="center"/>
      <protection hidden="1"/>
    </xf>
    <xf numFmtId="2" fontId="2" fillId="8" borderId="8" xfId="0" applyNumberFormat="1" applyFont="1" applyFill="1" applyBorder="1" applyAlignment="1" applyProtection="1">
      <alignment horizontal="center"/>
      <protection hidden="1"/>
    </xf>
    <xf numFmtId="164" fontId="2" fillId="8" borderId="9" xfId="0" applyNumberFormat="1" applyFont="1" applyFill="1" applyBorder="1" applyAlignment="1" applyProtection="1">
      <alignment horizontal="center"/>
      <protection hidden="1"/>
    </xf>
    <xf numFmtId="0" fontId="2" fillId="8" borderId="0" xfId="0" applyFont="1" applyFill="1" applyBorder="1" applyProtection="1">
      <protection hidden="1"/>
    </xf>
    <xf numFmtId="2" fontId="2" fillId="8" borderId="12" xfId="0" applyNumberFormat="1" applyFont="1" applyFill="1" applyBorder="1" applyAlignment="1" applyProtection="1">
      <alignment horizontal="center"/>
      <protection hidden="1"/>
    </xf>
    <xf numFmtId="0" fontId="2" fillId="8" borderId="12" xfId="0" applyFont="1" applyFill="1" applyBorder="1" applyProtection="1">
      <protection hidden="1"/>
    </xf>
    <xf numFmtId="0" fontId="2" fillId="8" borderId="13" xfId="0" applyFont="1" applyFill="1" applyBorder="1" applyAlignment="1" applyProtection="1">
      <alignment horizontal="center"/>
      <protection hidden="1"/>
    </xf>
    <xf numFmtId="0" fontId="2" fillId="8" borderId="5" xfId="0" applyFont="1" applyFill="1" applyBorder="1" applyAlignment="1" applyProtection="1">
      <alignment horizontal="center"/>
      <protection hidden="1"/>
    </xf>
    <xf numFmtId="164" fontId="2" fillId="8" borderId="13" xfId="0" applyNumberFormat="1" applyFont="1" applyFill="1" applyBorder="1" applyAlignment="1" applyProtection="1">
      <alignment horizontal="center"/>
      <protection hidden="1"/>
    </xf>
    <xf numFmtId="164" fontId="2" fillId="8" borderId="11" xfId="0" applyNumberFormat="1" applyFont="1" applyFill="1" applyBorder="1" applyAlignment="1" applyProtection="1">
      <alignment horizontal="center"/>
      <protection hidden="1"/>
    </xf>
    <xf numFmtId="0" fontId="8" fillId="8" borderId="0" xfId="0" applyFont="1" applyFill="1" applyAlignment="1" applyProtection="1">
      <alignment vertical="top"/>
      <protection locked="0"/>
    </xf>
    <xf numFmtId="0" fontId="14" fillId="3" borderId="0" xfId="0" applyFont="1" applyFill="1" applyAlignment="1" applyProtection="1">
      <alignment vertical="top"/>
      <protection locked="0"/>
    </xf>
    <xf numFmtId="0" fontId="1" fillId="3" borderId="0" xfId="1" applyFont="1" applyFill="1" applyAlignment="1" applyProtection="1">
      <protection hidden="1"/>
    </xf>
    <xf numFmtId="0" fontId="2" fillId="3" borderId="0" xfId="0" applyFont="1" applyFill="1" applyAlignment="1" applyProtection="1">
      <protection hidden="1"/>
    </xf>
    <xf numFmtId="0" fontId="1" fillId="6" borderId="0" xfId="1" applyFont="1" applyFill="1" applyAlignment="1" applyProtection="1">
      <protection hidden="1"/>
    </xf>
    <xf numFmtId="0" fontId="2" fillId="6" borderId="0" xfId="0" applyFont="1" applyFill="1" applyAlignment="1" applyProtection="1">
      <protection hidden="1"/>
    </xf>
    <xf numFmtId="0" fontId="6" fillId="6" borderId="0" xfId="0" applyFont="1" applyFill="1" applyProtection="1">
      <protection hidden="1"/>
    </xf>
    <xf numFmtId="0" fontId="8" fillId="6" borderId="0" xfId="0" applyFont="1" applyFill="1" applyAlignment="1" applyProtection="1">
      <alignment vertical="top"/>
      <protection locked="0"/>
    </xf>
    <xf numFmtId="0" fontId="9" fillId="6" borderId="0" xfId="0" applyFont="1" applyFill="1" applyAlignment="1" applyProtection="1">
      <alignment vertical="top"/>
      <protection locked="0"/>
    </xf>
    <xf numFmtId="0" fontId="14" fillId="6" borderId="0" xfId="0" applyFont="1" applyFill="1" applyAlignment="1" applyProtection="1">
      <alignment vertical="top"/>
      <protection locked="0"/>
    </xf>
    <xf numFmtId="0" fontId="0" fillId="0" borderId="0" xfId="0" applyAlignment="1">
      <alignment horizontal="center"/>
    </xf>
    <xf numFmtId="0" fontId="0" fillId="6" borderId="0" xfId="0" applyFill="1"/>
    <xf numFmtId="0" fontId="20" fillId="6" borderId="0" xfId="0" applyFont="1" applyFill="1" applyAlignment="1">
      <alignment horizontal="center"/>
    </xf>
    <xf numFmtId="0" fontId="20" fillId="6" borderId="0" xfId="0" applyFont="1" applyFill="1"/>
    <xf numFmtId="0" fontId="17" fillId="6" borderId="0" xfId="0" applyFont="1" applyFill="1" applyAlignment="1">
      <alignment vertical="top" wrapText="1"/>
    </xf>
    <xf numFmtId="0" fontId="0" fillId="8" borderId="0" xfId="0" applyFill="1"/>
    <xf numFmtId="0" fontId="7" fillId="8" borderId="0" xfId="0" applyFont="1" applyFill="1"/>
    <xf numFmtId="0" fontId="21" fillId="6" borderId="0" xfId="0" applyFont="1" applyFill="1" applyAlignment="1">
      <alignment horizontal="center" vertical="center"/>
    </xf>
    <xf numFmtId="0" fontId="21" fillId="6" borderId="0" xfId="0" applyFont="1" applyFill="1" applyAlignment="1">
      <alignment vertical="center"/>
    </xf>
    <xf numFmtId="0" fontId="21" fillId="9" borderId="0" xfId="0" applyFont="1" applyFill="1" applyAlignment="1">
      <alignment vertical="center"/>
    </xf>
    <xf numFmtId="0" fontId="15" fillId="6" borderId="0" xfId="0" applyFont="1" applyFill="1" applyAlignment="1" applyProtection="1">
      <alignment horizontal="left" vertical="top"/>
      <protection locked="0"/>
    </xf>
    <xf numFmtId="0" fontId="7" fillId="6" borderId="0" xfId="0" applyFont="1" applyFill="1" applyAlignment="1" applyProtection="1">
      <alignment horizontal="left"/>
      <protection locked="0"/>
    </xf>
    <xf numFmtId="0" fontId="16" fillId="6" borderId="0" xfId="0" applyFont="1" applyFill="1" applyAlignment="1">
      <alignment vertical="center"/>
    </xf>
    <xf numFmtId="0" fontId="7" fillId="6" borderId="0" xfId="0" applyFont="1" applyFill="1" applyAlignment="1" applyProtection="1">
      <alignment vertical="top"/>
      <protection locked="0"/>
    </xf>
    <xf numFmtId="16" fontId="2" fillId="3" borderId="14" xfId="0" applyNumberFormat="1" applyFont="1" applyFill="1" applyBorder="1" applyAlignment="1" applyProtection="1">
      <alignment vertical="center" wrapText="1"/>
      <protection locked="0"/>
    </xf>
    <xf numFmtId="20" fontId="2" fillId="3" borderId="2" xfId="0" applyNumberFormat="1" applyFont="1" applyFill="1" applyBorder="1" applyAlignment="1" applyProtection="1">
      <alignment vertical="center"/>
      <protection locked="0"/>
    </xf>
    <xf numFmtId="0" fontId="2" fillId="3" borderId="14" xfId="0" applyFont="1" applyFill="1" applyBorder="1" applyAlignment="1" applyProtection="1">
      <alignment vertical="center"/>
      <protection locked="0"/>
    </xf>
    <xf numFmtId="0" fontId="2" fillId="3" borderId="2" xfId="0" applyFont="1" applyFill="1" applyBorder="1" applyAlignment="1" applyProtection="1">
      <alignment horizontal="right" vertical="center"/>
      <protection locked="0"/>
    </xf>
    <xf numFmtId="16" fontId="2" fillId="3" borderId="9" xfId="0" applyNumberFormat="1" applyFont="1" applyFill="1" applyBorder="1" applyAlignment="1" applyProtection="1">
      <alignment vertical="center" wrapText="1"/>
      <protection locked="0"/>
    </xf>
    <xf numFmtId="20" fontId="2" fillId="3" borderId="10" xfId="0" applyNumberFormat="1" applyFont="1" applyFill="1" applyBorder="1" applyAlignment="1" applyProtection="1">
      <alignment vertical="center"/>
      <protection locked="0"/>
    </xf>
    <xf numFmtId="0" fontId="2" fillId="3" borderId="9" xfId="0" applyFont="1" applyFill="1" applyBorder="1" applyAlignment="1" applyProtection="1">
      <alignment vertical="center"/>
      <protection locked="0"/>
    </xf>
    <xf numFmtId="0" fontId="2" fillId="3" borderId="10" xfId="0" applyFont="1" applyFill="1" applyBorder="1" applyAlignment="1" applyProtection="1">
      <alignment horizontal="right" vertical="center"/>
      <protection locked="0"/>
    </xf>
    <xf numFmtId="16" fontId="2" fillId="3" borderId="13" xfId="0" applyNumberFormat="1" applyFont="1" applyFill="1" applyBorder="1" applyAlignment="1" applyProtection="1">
      <alignment vertical="center" wrapText="1"/>
      <protection locked="0"/>
    </xf>
    <xf numFmtId="20" fontId="2" fillId="3" borderId="5" xfId="0" applyNumberFormat="1" applyFont="1" applyFill="1" applyBorder="1" applyAlignment="1" applyProtection="1">
      <alignment vertical="center"/>
      <protection locked="0"/>
    </xf>
    <xf numFmtId="0" fontId="2" fillId="3" borderId="13" xfId="0" applyFont="1" applyFill="1" applyBorder="1" applyAlignment="1" applyProtection="1">
      <alignment vertical="center"/>
      <protection locked="0"/>
    </xf>
    <xf numFmtId="0" fontId="2" fillId="3" borderId="5" xfId="0" applyFont="1" applyFill="1" applyBorder="1" applyAlignment="1" applyProtection="1">
      <alignment horizontal="right" vertical="center"/>
      <protection locked="0"/>
    </xf>
    <xf numFmtId="20" fontId="5" fillId="7" borderId="15" xfId="0" applyNumberFormat="1" applyFont="1" applyFill="1" applyBorder="1" applyAlignment="1" applyProtection="1">
      <alignment vertical="center"/>
      <protection locked="0"/>
    </xf>
    <xf numFmtId="0" fontId="5" fillId="7" borderId="6" xfId="0" applyFont="1" applyFill="1" applyBorder="1" applyAlignment="1" applyProtection="1">
      <alignment vertical="center"/>
      <protection locked="0"/>
    </xf>
    <xf numFmtId="0" fontId="5" fillId="7" borderId="6" xfId="0" applyFont="1" applyFill="1" applyBorder="1" applyAlignment="1" applyProtection="1">
      <alignment horizontal="center" vertical="center"/>
      <protection locked="0"/>
    </xf>
    <xf numFmtId="0" fontId="5" fillId="7" borderId="4" xfId="0" applyNumberFormat="1" applyFont="1" applyFill="1" applyBorder="1" applyAlignment="1" applyProtection="1">
      <alignment horizontal="right" vertical="center"/>
      <protection locked="0"/>
    </xf>
    <xf numFmtId="0" fontId="2" fillId="6" borderId="0" xfId="0" applyFont="1" applyFill="1" applyAlignment="1" applyProtection="1">
      <alignment vertical="center"/>
      <protection locked="0"/>
    </xf>
    <xf numFmtId="0" fontId="12" fillId="7" borderId="14" xfId="0" applyNumberFormat="1" applyFont="1" applyFill="1" applyBorder="1" applyAlignment="1" applyProtection="1">
      <alignment vertical="center"/>
      <protection locked="0"/>
    </xf>
    <xf numFmtId="0" fontId="13" fillId="6" borderId="0" xfId="1" applyFont="1" applyFill="1" applyAlignment="1" applyProtection="1">
      <alignment horizontal="left" vertical="center"/>
      <protection locked="0"/>
    </xf>
    <xf numFmtId="1" fontId="2" fillId="3" borderId="1" xfId="0" applyNumberFormat="1" applyFont="1" applyFill="1" applyBorder="1" applyAlignment="1" applyProtection="1">
      <alignment horizontal="center" vertical="center"/>
      <protection locked="0"/>
    </xf>
    <xf numFmtId="0" fontId="5" fillId="5" borderId="15" xfId="0" applyFont="1" applyFill="1" applyBorder="1" applyAlignment="1" applyProtection="1">
      <alignment vertical="center"/>
      <protection locked="0"/>
    </xf>
    <xf numFmtId="0" fontId="5" fillId="5" borderId="1" xfId="0" applyFont="1" applyFill="1" applyBorder="1" applyAlignment="1" applyProtection="1">
      <alignment horizontal="center" vertical="center"/>
      <protection locked="0"/>
    </xf>
    <xf numFmtId="0" fontId="5" fillId="5" borderId="14" xfId="0" applyFont="1" applyFill="1" applyBorder="1" applyAlignment="1" applyProtection="1">
      <alignment horizontal="center" vertical="center"/>
      <protection locked="0"/>
    </xf>
    <xf numFmtId="0" fontId="5" fillId="5" borderId="2" xfId="0" applyFont="1" applyFill="1" applyBorder="1" applyAlignment="1" applyProtection="1">
      <alignment horizontal="center" vertical="center"/>
      <protection locked="0"/>
    </xf>
    <xf numFmtId="1" fontId="2" fillId="3" borderId="8" xfId="0" applyNumberFormat="1" applyFont="1" applyFill="1" applyBorder="1" applyAlignment="1" applyProtection="1">
      <alignment horizontal="center" vertical="center"/>
      <protection locked="0"/>
    </xf>
    <xf numFmtId="0" fontId="5" fillId="5" borderId="0" xfId="0" applyFont="1" applyFill="1" applyBorder="1" applyAlignment="1" applyProtection="1">
      <alignment vertical="center"/>
      <protection locked="0"/>
    </xf>
    <xf numFmtId="0" fontId="5" fillId="5" borderId="8" xfId="0" applyFont="1" applyFill="1" applyBorder="1" applyAlignment="1" applyProtection="1">
      <alignment horizontal="center" vertical="center"/>
      <protection locked="0"/>
    </xf>
    <xf numFmtId="0" fontId="5" fillId="5" borderId="9" xfId="0" applyFont="1" applyFill="1" applyBorder="1" applyAlignment="1" applyProtection="1">
      <alignment horizontal="center" vertical="center"/>
      <protection locked="0"/>
    </xf>
    <xf numFmtId="0" fontId="5" fillId="5" borderId="10" xfId="0"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1" fontId="2" fillId="3" borderId="12" xfId="0" applyNumberFormat="1" applyFont="1" applyFill="1" applyBorder="1" applyAlignment="1" applyProtection="1">
      <alignment horizontal="center" vertical="center"/>
      <protection locked="0"/>
    </xf>
    <xf numFmtId="0" fontId="2" fillId="3" borderId="12" xfId="0" applyFont="1" applyFill="1" applyBorder="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2" fillId="6" borderId="0" xfId="0" applyFont="1" applyFill="1" applyAlignment="1" applyProtection="1">
      <alignment vertical="center"/>
      <protection locked="0"/>
    </xf>
    <xf numFmtId="0" fontId="11"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5" fillId="5" borderId="14" xfId="0" applyFont="1" applyFill="1" applyBorder="1" applyAlignment="1" applyProtection="1">
      <alignment vertical="center"/>
      <protection locked="0"/>
    </xf>
    <xf numFmtId="0" fontId="5" fillId="5" borderId="9" xfId="0" applyFont="1" applyFill="1" applyBorder="1" applyAlignment="1" applyProtection="1">
      <alignment vertical="center"/>
      <protection locked="0"/>
    </xf>
    <xf numFmtId="0" fontId="22" fillId="6" borderId="0" xfId="0" applyFont="1" applyFill="1" applyAlignment="1" applyProtection="1">
      <alignment vertical="center"/>
      <protection locked="0"/>
    </xf>
    <xf numFmtId="0" fontId="5" fillId="6" borderId="0" xfId="0" applyFont="1" applyFill="1" applyAlignment="1" applyProtection="1">
      <alignment vertical="center"/>
      <protection locked="0"/>
    </xf>
    <xf numFmtId="0" fontId="6" fillId="6" borderId="0" xfId="0" applyFont="1" applyFill="1" applyAlignment="1" applyProtection="1">
      <alignment vertical="center"/>
      <protection locked="0"/>
    </xf>
    <xf numFmtId="0" fontId="15" fillId="6" borderId="0" xfId="0" applyFont="1" applyFill="1" applyAlignment="1" applyProtection="1">
      <alignment horizontal="right" vertical="center"/>
      <protection locked="0"/>
    </xf>
    <xf numFmtId="0" fontId="7" fillId="6" borderId="0" xfId="0" applyFont="1" applyFill="1" applyAlignment="1" applyProtection="1">
      <alignment vertical="center"/>
      <protection locked="0"/>
    </xf>
    <xf numFmtId="0" fontId="14" fillId="6" borderId="0" xfId="0" applyFont="1" applyFill="1" applyAlignment="1" applyProtection="1">
      <alignment vertical="center"/>
      <protection locked="0"/>
    </xf>
    <xf numFmtId="0" fontId="15" fillId="6"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0" fillId="8" borderId="0" xfId="0" applyFill="1" applyBorder="1"/>
    <xf numFmtId="6" fontId="18" fillId="8" borderId="0" xfId="0" applyNumberFormat="1" applyFont="1" applyFill="1" applyBorder="1" applyAlignment="1">
      <alignment horizontal="center" vertical="center" wrapText="1"/>
    </xf>
    <xf numFmtId="0" fontId="7" fillId="8" borderId="0" xfId="0" applyFont="1" applyFill="1" applyBorder="1"/>
    <xf numFmtId="0" fontId="19" fillId="8" borderId="0" xfId="0" applyFont="1" applyFill="1" applyBorder="1" applyAlignment="1">
      <alignment horizontal="center" vertical="center" wrapText="1"/>
    </xf>
    <xf numFmtId="0" fontId="18" fillId="8" borderId="0" xfId="0" applyFont="1" applyFill="1" applyBorder="1" applyAlignment="1">
      <alignment horizontal="center" vertical="center" wrapText="1"/>
    </xf>
    <xf numFmtId="0" fontId="1" fillId="8" borderId="0" xfId="1" applyFill="1" applyBorder="1" applyAlignment="1" applyProtection="1">
      <alignment horizontal="center" vertical="center" wrapText="1"/>
    </xf>
    <xf numFmtId="0" fontId="21" fillId="7" borderId="0" xfId="0" applyNumberFormat="1" applyFont="1" applyFill="1" applyBorder="1" applyAlignment="1" applyProtection="1">
      <alignment horizontal="center" vertical="center"/>
      <protection locked="0"/>
    </xf>
    <xf numFmtId="0" fontId="29" fillId="8" borderId="0" xfId="0" applyFont="1" applyFill="1"/>
    <xf numFmtId="0" fontId="27" fillId="8" borderId="0" xfId="0" applyFont="1" applyFill="1"/>
    <xf numFmtId="0" fontId="28" fillId="8" borderId="0" xfId="0" applyFont="1" applyFill="1"/>
    <xf numFmtId="0" fontId="30" fillId="8" borderId="0" xfId="0" applyFont="1" applyFill="1"/>
    <xf numFmtId="0" fontId="31" fillId="8" borderId="0" xfId="0" applyFont="1" applyFill="1"/>
    <xf numFmtId="0" fontId="32" fillId="8" borderId="0" xfId="0" applyFont="1" applyFill="1"/>
    <xf numFmtId="0" fontId="33" fillId="8" borderId="0" xfId="0" applyFont="1" applyFill="1"/>
    <xf numFmtId="0" fontId="34" fillId="8" borderId="0" xfId="0" applyFont="1" applyFill="1"/>
    <xf numFmtId="0" fontId="4" fillId="8" borderId="0" xfId="0" applyFont="1" applyFill="1"/>
    <xf numFmtId="0" fontId="35" fillId="0" borderId="0" xfId="0" applyFont="1"/>
    <xf numFmtId="0" fontId="0" fillId="8" borderId="0" xfId="0" applyFill="1" applyAlignment="1">
      <alignment vertical="top" wrapText="1"/>
    </xf>
    <xf numFmtId="0" fontId="1" fillId="8" borderId="0" xfId="1" applyFill="1" applyAlignment="1" applyProtection="1">
      <alignment horizontal="center" vertical="top" wrapText="1"/>
    </xf>
    <xf numFmtId="0" fontId="0" fillId="0" borderId="15" xfId="0" applyBorder="1"/>
    <xf numFmtId="0" fontId="0" fillId="0" borderId="2" xfId="0" applyBorder="1"/>
    <xf numFmtId="0" fontId="0" fillId="0" borderId="0" xfId="0" applyBorder="1"/>
    <xf numFmtId="0" fontId="0" fillId="0" borderId="10" xfId="0" applyBorder="1"/>
    <xf numFmtId="0" fontId="0" fillId="0" borderId="11" xfId="0" applyBorder="1"/>
    <xf numFmtId="0" fontId="0" fillId="0" borderId="5" xfId="0" applyBorder="1"/>
    <xf numFmtId="0" fontId="21" fillId="6" borderId="16" xfId="0" applyFont="1" applyFill="1" applyBorder="1"/>
    <xf numFmtId="0" fontId="20" fillId="6" borderId="16" xfId="0" applyFont="1" applyFill="1" applyBorder="1"/>
    <xf numFmtId="0" fontId="1" fillId="8" borderId="0" xfId="1" applyFill="1" applyAlignment="1" applyProtection="1"/>
    <xf numFmtId="0" fontId="1" fillId="0" borderId="0" xfId="1" applyBorder="1" applyAlignment="1" applyProtection="1">
      <alignment horizontal="left" vertical="center"/>
    </xf>
    <xf numFmtId="0" fontId="7" fillId="8" borderId="0" xfId="0" applyFont="1" applyFill="1" applyAlignment="1">
      <alignment horizontal="center"/>
    </xf>
    <xf numFmtId="0" fontId="1" fillId="8" borderId="0" xfId="1" applyFill="1" applyAlignment="1" applyProtection="1">
      <alignment horizontal="left"/>
    </xf>
    <xf numFmtId="0" fontId="23" fillId="3" borderId="0" xfId="0" applyFont="1" applyFill="1" applyBorder="1" applyAlignment="1" applyProtection="1">
      <alignment horizontal="center" vertical="center"/>
      <protection locked="0"/>
    </xf>
    <xf numFmtId="20" fontId="2" fillId="3" borderId="2" xfId="0" applyNumberFormat="1" applyFont="1" applyFill="1" applyBorder="1" applyAlignment="1" applyProtection="1">
      <alignment horizontal="center" vertical="center"/>
      <protection locked="0"/>
    </xf>
    <xf numFmtId="20" fontId="2" fillId="3" borderId="5" xfId="0" applyNumberFormat="1" applyFont="1" applyFill="1" applyBorder="1" applyAlignment="1" applyProtection="1">
      <alignment horizontal="center" vertical="center"/>
      <protection locked="0"/>
    </xf>
    <xf numFmtId="16" fontId="2" fillId="3" borderId="14" xfId="0" applyNumberFormat="1" applyFont="1" applyFill="1" applyBorder="1" applyAlignment="1" applyProtection="1">
      <alignment horizontal="center" vertical="center" wrapText="1"/>
      <protection locked="0"/>
    </xf>
    <xf numFmtId="16" fontId="2" fillId="3" borderId="13" xfId="0" applyNumberFormat="1" applyFont="1" applyFill="1" applyBorder="1" applyAlignment="1" applyProtection="1">
      <alignment horizontal="center" vertical="center" wrapText="1"/>
      <protection locked="0"/>
    </xf>
    <xf numFmtId="0" fontId="12" fillId="7" borderId="7" xfId="0" applyNumberFormat="1" applyFont="1" applyFill="1" applyBorder="1" applyAlignment="1" applyProtection="1">
      <alignment horizontal="left" vertical="center"/>
      <protection locked="0"/>
    </xf>
    <xf numFmtId="0" fontId="12" fillId="7" borderId="6" xfId="0" applyNumberFormat="1" applyFont="1" applyFill="1" applyBorder="1" applyAlignment="1" applyProtection="1">
      <alignment horizontal="left" vertical="center"/>
      <protection locked="0"/>
    </xf>
    <xf numFmtId="0" fontId="12" fillId="7" borderId="4" xfId="0" applyNumberFormat="1" applyFont="1" applyFill="1" applyBorder="1" applyAlignment="1" applyProtection="1">
      <alignment horizontal="left" vertical="center"/>
      <protection locked="0"/>
    </xf>
    <xf numFmtId="0" fontId="37" fillId="8" borderId="0" xfId="1" applyFont="1" applyFill="1" applyAlignment="1" applyProtection="1">
      <alignment horizontal="center" vertical="center" wrapText="1"/>
      <protection locked="0"/>
    </xf>
    <xf numFmtId="0" fontId="38" fillId="10" borderId="0" xfId="1" applyFont="1" applyFill="1" applyAlignment="1" applyProtection="1">
      <alignment horizontal="center" vertical="center" wrapText="1"/>
      <protection locked="0"/>
    </xf>
    <xf numFmtId="0" fontId="12" fillId="7" borderId="14" xfId="0" applyFont="1" applyFill="1" applyBorder="1" applyAlignment="1" applyProtection="1">
      <alignment horizontal="center" vertical="center"/>
      <protection locked="0"/>
    </xf>
    <xf numFmtId="0" fontId="12" fillId="7" borderId="2" xfId="0" applyFont="1" applyFill="1" applyBorder="1" applyAlignment="1" applyProtection="1">
      <alignment horizontal="center" vertical="center"/>
      <protection locked="0"/>
    </xf>
    <xf numFmtId="0" fontId="12" fillId="7" borderId="13"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2" fillId="6" borderId="0" xfId="0" applyFont="1" applyFill="1" applyAlignment="1" applyProtection="1">
      <alignment horizontal="center" vertical="center"/>
      <protection locked="0"/>
    </xf>
    <xf numFmtId="0" fontId="2" fillId="6" borderId="10"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1" fillId="6" borderId="0" xfId="1" applyFont="1" applyFill="1" applyAlignment="1" applyProtection="1">
      <alignment horizontal="center" vertical="center"/>
      <protection locked="0"/>
    </xf>
    <xf numFmtId="0" fontId="1" fillId="6" borderId="10" xfId="1" applyFont="1" applyFill="1" applyBorder="1" applyAlignment="1" applyProtection="1">
      <alignment horizontal="center" vertical="center"/>
      <protection locked="0"/>
    </xf>
    <xf numFmtId="0" fontId="12" fillId="7" borderId="14" xfId="0" applyFont="1" applyFill="1" applyBorder="1" applyAlignment="1" applyProtection="1">
      <alignment horizontal="left" vertical="center"/>
      <protection locked="0"/>
    </xf>
    <xf numFmtId="0" fontId="12" fillId="7" borderId="15" xfId="0" applyFont="1" applyFill="1" applyBorder="1" applyAlignment="1" applyProtection="1">
      <alignment horizontal="left" vertical="center"/>
      <protection locked="0"/>
    </xf>
    <xf numFmtId="0" fontId="12" fillId="7" borderId="2" xfId="0" applyFont="1" applyFill="1" applyBorder="1" applyAlignment="1" applyProtection="1">
      <alignment horizontal="left" vertical="center"/>
      <protection locked="0"/>
    </xf>
    <xf numFmtId="0" fontId="12" fillId="7" borderId="13" xfId="0" applyFont="1" applyFill="1" applyBorder="1" applyAlignment="1" applyProtection="1">
      <alignment horizontal="left" vertical="center"/>
      <protection locked="0"/>
    </xf>
    <xf numFmtId="0" fontId="12" fillId="7" borderId="11" xfId="0" applyFont="1" applyFill="1" applyBorder="1" applyAlignment="1" applyProtection="1">
      <alignment horizontal="left" vertical="center"/>
      <protection locked="0"/>
    </xf>
    <xf numFmtId="0" fontId="12" fillId="7" borderId="5" xfId="0" applyFont="1" applyFill="1" applyBorder="1" applyAlignment="1" applyProtection="1">
      <alignment horizontal="left" vertical="center"/>
      <protection locked="0"/>
    </xf>
    <xf numFmtId="0" fontId="36" fillId="8" borderId="0" xfId="1" applyFont="1" applyFill="1" applyAlignment="1" applyProtection="1">
      <alignment horizontal="center" vertical="center" wrapText="1"/>
      <protection locked="0"/>
    </xf>
    <xf numFmtId="0" fontId="9" fillId="6" borderId="0" xfId="0" applyFont="1" applyFill="1" applyAlignment="1" applyProtection="1">
      <alignment horizontal="left" vertical="center"/>
      <protection locked="0"/>
    </xf>
    <xf numFmtId="0" fontId="8" fillId="3" borderId="2"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26" fillId="7" borderId="15" xfId="0" applyNumberFormat="1" applyFont="1" applyFill="1" applyBorder="1" applyAlignment="1" applyProtection="1">
      <alignment horizontal="center" vertical="center"/>
      <protection locked="0"/>
    </xf>
    <xf numFmtId="0" fontId="26" fillId="7" borderId="0" xfId="0" applyNumberFormat="1" applyFont="1" applyFill="1" applyBorder="1" applyAlignment="1" applyProtection="1">
      <alignment horizontal="center" vertical="center"/>
      <protection locked="0"/>
    </xf>
    <xf numFmtId="0" fontId="0" fillId="8" borderId="0" xfId="0" applyFill="1" applyAlignment="1">
      <alignment horizontal="left" vertical="top" wrapText="1"/>
    </xf>
    <xf numFmtId="0" fontId="21" fillId="6" borderId="17" xfId="0" applyFont="1" applyFill="1" applyBorder="1" applyAlignment="1">
      <alignment horizontal="center" vertical="center"/>
    </xf>
    <xf numFmtId="0" fontId="21" fillId="6" borderId="18" xfId="0" applyFont="1" applyFill="1" applyBorder="1" applyAlignment="1">
      <alignment horizontal="center" vertical="center"/>
    </xf>
    <xf numFmtId="0" fontId="21" fillId="6" borderId="19" xfId="0" applyFont="1" applyFill="1" applyBorder="1" applyAlignment="1">
      <alignment horizontal="center" vertical="center"/>
    </xf>
    <xf numFmtId="0" fontId="7" fillId="6" borderId="17" xfId="0" applyFont="1" applyFill="1" applyBorder="1" applyAlignment="1">
      <alignment horizontal="center" vertical="center"/>
    </xf>
    <xf numFmtId="0" fontId="7" fillId="6" borderId="18" xfId="0" applyFont="1" applyFill="1" applyBorder="1" applyAlignment="1">
      <alignment horizontal="center" vertical="center"/>
    </xf>
    <xf numFmtId="0" fontId="7" fillId="6" borderId="19" xfId="0" applyFont="1" applyFill="1" applyBorder="1" applyAlignment="1">
      <alignment horizontal="center" vertical="center"/>
    </xf>
    <xf numFmtId="0" fontId="18" fillId="8" borderId="0" xfId="0" applyFont="1" applyFill="1" applyBorder="1" applyAlignment="1">
      <alignment horizontal="center" vertical="center" wrapText="1"/>
    </xf>
    <xf numFmtId="0" fontId="1" fillId="8" borderId="0" xfId="1" applyFill="1" applyBorder="1" applyAlignment="1" applyProtection="1">
      <alignment horizontal="center" vertical="center" wrapText="1"/>
    </xf>
    <xf numFmtId="0" fontId="24" fillId="9" borderId="0" xfId="0" applyFont="1" applyFill="1" applyAlignment="1">
      <alignment horizontal="center" vertical="top" wrapText="1"/>
    </xf>
    <xf numFmtId="0" fontId="25" fillId="0" borderId="0" xfId="1" applyFont="1" applyAlignment="1" applyProtection="1">
      <alignment horizontal="center"/>
    </xf>
    <xf numFmtId="6" fontId="18" fillId="8" borderId="0" xfId="0" applyNumberFormat="1" applyFont="1" applyFill="1" applyBorder="1" applyAlignment="1">
      <alignment horizontal="center" vertical="center" wrapText="1"/>
    </xf>
    <xf numFmtId="0" fontId="19" fillId="8" borderId="0" xfId="0" applyFont="1" applyFill="1" applyBorder="1" applyAlignment="1">
      <alignment horizontal="center" vertical="center" wrapText="1"/>
    </xf>
    <xf numFmtId="0" fontId="36" fillId="8" borderId="20" xfId="1" applyFont="1" applyFill="1" applyBorder="1" applyAlignment="1" applyProtection="1">
      <alignment horizontal="center" vertical="center" wrapText="1"/>
      <protection locked="0"/>
    </xf>
    <xf numFmtId="0" fontId="36" fillId="8" borderId="21" xfId="1" applyFont="1" applyFill="1" applyBorder="1" applyAlignment="1" applyProtection="1">
      <alignment horizontal="center" vertical="center" wrapText="1"/>
      <protection locked="0"/>
    </xf>
    <xf numFmtId="0" fontId="36" fillId="8" borderId="22" xfId="1" applyFont="1" applyFill="1" applyBorder="1" applyAlignment="1" applyProtection="1">
      <alignment horizontal="center" vertical="center" wrapText="1"/>
      <protection locked="0"/>
    </xf>
    <xf numFmtId="0" fontId="36" fillId="8" borderId="23" xfId="1" applyFont="1" applyFill="1" applyBorder="1" applyAlignment="1" applyProtection="1">
      <alignment horizontal="center" vertical="center" wrapText="1"/>
      <protection locked="0"/>
    </xf>
    <xf numFmtId="0" fontId="37" fillId="8" borderId="22" xfId="1" applyFont="1" applyFill="1" applyBorder="1" applyAlignment="1" applyProtection="1">
      <alignment horizontal="center" vertical="center" wrapText="1"/>
      <protection locked="0"/>
    </xf>
    <xf numFmtId="0" fontId="37" fillId="8" borderId="23" xfId="1" applyFont="1" applyFill="1" applyBorder="1" applyAlignment="1" applyProtection="1">
      <alignment horizontal="center" vertical="center" wrapText="1"/>
      <protection locked="0"/>
    </xf>
    <xf numFmtId="0" fontId="38" fillId="10" borderId="22" xfId="1" applyFont="1" applyFill="1" applyBorder="1" applyAlignment="1" applyProtection="1">
      <alignment horizontal="center" vertical="center" wrapText="1"/>
      <protection locked="0"/>
    </xf>
    <xf numFmtId="0" fontId="38" fillId="10" borderId="23" xfId="1" applyFont="1" applyFill="1" applyBorder="1" applyAlignment="1" applyProtection="1">
      <alignment horizontal="center" vertical="center" wrapText="1"/>
      <protection locked="0"/>
    </xf>
    <xf numFmtId="0" fontId="38" fillId="10" borderId="24" xfId="1" applyFont="1" applyFill="1" applyBorder="1" applyAlignment="1" applyProtection="1">
      <alignment horizontal="center" vertical="center" wrapText="1"/>
      <protection locked="0"/>
    </xf>
    <xf numFmtId="0" fontId="38" fillId="10" borderId="25" xfId="1" applyFont="1" applyFill="1" applyBorder="1" applyAlignment="1" applyProtection="1">
      <alignment horizontal="center" vertical="center" wrapText="1"/>
      <protection locked="0"/>
    </xf>
  </cellXfs>
  <cellStyles count="2">
    <cellStyle name="Lien hypertexte" xfId="1" builtinId="8"/>
    <cellStyle name="Normal" xfId="0" builtinId="0"/>
  </cellStyles>
  <dxfs count="7">
    <dxf>
      <font>
        <b/>
        <i val="0"/>
        <condense val="0"/>
        <extend val="0"/>
        <color indexed="16"/>
      </font>
      <fill>
        <patternFill>
          <bgColor indexed="52"/>
        </patternFill>
      </fill>
    </dxf>
    <dxf>
      <font>
        <condense val="0"/>
        <extend val="0"/>
        <color indexed="13"/>
      </font>
      <fill>
        <patternFill>
          <bgColor indexed="17"/>
        </patternFill>
      </fill>
    </dxf>
    <dxf>
      <font>
        <condense val="0"/>
        <extend val="0"/>
        <color indexed="13"/>
      </font>
      <fill>
        <patternFill>
          <bgColor indexed="17"/>
        </patternFill>
      </fill>
    </dxf>
    <dxf>
      <font>
        <b/>
        <i val="0"/>
        <condense val="0"/>
        <extend val="0"/>
        <color indexed="13"/>
      </font>
      <fill>
        <patternFill>
          <bgColor indexed="58"/>
        </patternFill>
      </fill>
    </dxf>
    <dxf>
      <font>
        <b/>
        <i val="0"/>
        <condense val="0"/>
        <extend val="0"/>
        <color indexed="13"/>
      </font>
      <fill>
        <patternFill>
          <bgColor indexed="58"/>
        </patternFill>
      </fill>
    </dxf>
    <dxf>
      <font>
        <b/>
        <i val="0"/>
        <condense val="0"/>
        <extend val="0"/>
        <color indexed="13"/>
      </font>
      <fill>
        <patternFill>
          <bgColor indexed="58"/>
        </patternFill>
      </fill>
    </dxf>
    <dxf>
      <font>
        <b/>
        <i val="0"/>
        <condense val="0"/>
        <extend val="0"/>
        <color indexed="13"/>
      </font>
      <fill>
        <patternFill>
          <bgColor indexed="58"/>
        </patternFill>
      </fill>
    </dxf>
  </dxfs>
  <tableStyles count="0" defaultTableStyle="TableStyleMedium9" defaultPivotStyle="PivotStyleLight16"/>
  <colors>
    <mruColors>
      <color rgb="FFDC3C00"/>
      <color rgb="FF007233"/>
      <color rgb="FFF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colorful1#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31B38D2-B545-4CB9-9BE0-96CA319E4A87}" type="doc">
      <dgm:prSet loTypeId="urn:microsoft.com/office/officeart/2005/8/layout/chevron1" loCatId="process" qsTypeId="urn:microsoft.com/office/officeart/2005/8/quickstyle/3d9" qsCatId="3D" csTypeId="urn:microsoft.com/office/officeart/2005/8/colors/colorful1#1" csCatId="colorful" phldr="1"/>
      <dgm:spPr/>
    </dgm:pt>
    <dgm:pt modelId="{0261F97F-38EB-4DBB-9393-47F7261DAA95}">
      <dgm:prSet phldrT="[Texte]"/>
      <dgm:spPr>
        <a:solidFill>
          <a:schemeClr val="tx2">
            <a:lumMod val="60000"/>
            <a:lumOff val="40000"/>
          </a:schemeClr>
        </a:solidFill>
      </dgm:spPr>
      <dgm:t>
        <a:bodyPr/>
        <a:lstStyle/>
        <a:p>
          <a:r>
            <a:rPr lang="fr-FR"/>
            <a:t>Et 1</a:t>
          </a:r>
        </a:p>
      </dgm:t>
    </dgm:pt>
    <dgm:pt modelId="{6482C77E-49F8-41BC-A72E-B69995C09A11}" type="parTrans" cxnId="{41AF7ACB-5B84-4427-A0D4-ED176B4DF4F4}">
      <dgm:prSet/>
      <dgm:spPr/>
      <dgm:t>
        <a:bodyPr/>
        <a:lstStyle/>
        <a:p>
          <a:endParaRPr lang="fr-FR"/>
        </a:p>
      </dgm:t>
    </dgm:pt>
    <dgm:pt modelId="{736E8BF1-B751-4129-800F-48B726EB0ED3}" type="sibTrans" cxnId="{41AF7ACB-5B84-4427-A0D4-ED176B4DF4F4}">
      <dgm:prSet/>
      <dgm:spPr/>
      <dgm:t>
        <a:bodyPr/>
        <a:lstStyle/>
        <a:p>
          <a:endParaRPr lang="fr-FR"/>
        </a:p>
      </dgm:t>
    </dgm:pt>
    <dgm:pt modelId="{0D3BA470-A7E7-4172-B431-059D82F14B35}">
      <dgm:prSet phldrT="[Texte]"/>
      <dgm:spPr>
        <a:solidFill>
          <a:schemeClr val="bg1"/>
        </a:solidFill>
      </dgm:spPr>
      <dgm:t>
        <a:bodyPr/>
        <a:lstStyle/>
        <a:p>
          <a:r>
            <a:rPr lang="fr-FR">
              <a:ln>
                <a:solidFill>
                  <a:sysClr val="windowText" lastClr="000000"/>
                </a:solidFill>
              </a:ln>
            </a:rPr>
            <a:t>Et 2</a:t>
          </a:r>
        </a:p>
      </dgm:t>
    </dgm:pt>
    <dgm:pt modelId="{92FC28FF-0657-4AFD-A8C6-CBC410BE17B1}" type="parTrans" cxnId="{40E19FDC-42C9-4909-84EB-77345510ACDA}">
      <dgm:prSet/>
      <dgm:spPr/>
      <dgm:t>
        <a:bodyPr/>
        <a:lstStyle/>
        <a:p>
          <a:endParaRPr lang="fr-FR"/>
        </a:p>
      </dgm:t>
    </dgm:pt>
    <dgm:pt modelId="{01920881-A65D-435B-A602-85827A1BC56B}" type="sibTrans" cxnId="{40E19FDC-42C9-4909-84EB-77345510ACDA}">
      <dgm:prSet/>
      <dgm:spPr/>
      <dgm:t>
        <a:bodyPr/>
        <a:lstStyle/>
        <a:p>
          <a:endParaRPr lang="fr-FR"/>
        </a:p>
      </dgm:t>
    </dgm:pt>
    <dgm:pt modelId="{681EE601-E99F-4570-9266-34DEE1F1D882}">
      <dgm:prSet phldrT="[Texte]"/>
      <dgm:spPr>
        <a:solidFill>
          <a:srgbClr val="FF0000"/>
        </a:solidFill>
      </dgm:spPr>
      <dgm:t>
        <a:bodyPr/>
        <a:lstStyle/>
        <a:p>
          <a:r>
            <a:rPr lang="fr-FR"/>
            <a:t>Et 3</a:t>
          </a:r>
        </a:p>
      </dgm:t>
    </dgm:pt>
    <dgm:pt modelId="{0AE46B4E-DD77-468A-A1A0-ED20A7E98AD9}" type="parTrans" cxnId="{60C1DA65-E0C7-49E1-917C-3DEFDCDE6EEA}">
      <dgm:prSet/>
      <dgm:spPr/>
      <dgm:t>
        <a:bodyPr/>
        <a:lstStyle/>
        <a:p>
          <a:endParaRPr lang="fr-FR"/>
        </a:p>
      </dgm:t>
    </dgm:pt>
    <dgm:pt modelId="{AC25A17B-DFA6-4197-B9A2-DAA63AACE5FA}" type="sibTrans" cxnId="{60C1DA65-E0C7-49E1-917C-3DEFDCDE6EEA}">
      <dgm:prSet/>
      <dgm:spPr/>
      <dgm:t>
        <a:bodyPr/>
        <a:lstStyle/>
        <a:p>
          <a:endParaRPr lang="fr-FR"/>
        </a:p>
      </dgm:t>
    </dgm:pt>
    <dgm:pt modelId="{BF2D2502-F56D-4557-81F6-8E3FE4F63BBF}" type="pres">
      <dgm:prSet presAssocID="{731B38D2-B545-4CB9-9BE0-96CA319E4A87}" presName="Name0" presStyleCnt="0">
        <dgm:presLayoutVars>
          <dgm:dir/>
          <dgm:animLvl val="lvl"/>
          <dgm:resizeHandles val="exact"/>
        </dgm:presLayoutVars>
      </dgm:prSet>
      <dgm:spPr/>
    </dgm:pt>
    <dgm:pt modelId="{F82E2159-77DC-47C0-9506-77F4E81E9E3D}" type="pres">
      <dgm:prSet presAssocID="{0261F97F-38EB-4DBB-9393-47F7261DAA95}" presName="parTxOnly" presStyleLbl="node1" presStyleIdx="0" presStyleCnt="3">
        <dgm:presLayoutVars>
          <dgm:chMax val="0"/>
          <dgm:chPref val="0"/>
          <dgm:bulletEnabled val="1"/>
        </dgm:presLayoutVars>
      </dgm:prSet>
      <dgm:spPr/>
      <dgm:t>
        <a:bodyPr/>
        <a:lstStyle/>
        <a:p>
          <a:endParaRPr lang="fr-FR"/>
        </a:p>
      </dgm:t>
    </dgm:pt>
    <dgm:pt modelId="{091F63E0-0E68-47B2-B30A-EF26EE7DA345}" type="pres">
      <dgm:prSet presAssocID="{736E8BF1-B751-4129-800F-48B726EB0ED3}" presName="parTxOnlySpace" presStyleCnt="0"/>
      <dgm:spPr/>
    </dgm:pt>
    <dgm:pt modelId="{7382747D-1B8D-4742-A7A7-40667CEF60C9}" type="pres">
      <dgm:prSet presAssocID="{0D3BA470-A7E7-4172-B431-059D82F14B35}" presName="parTxOnly" presStyleLbl="node1" presStyleIdx="1" presStyleCnt="3">
        <dgm:presLayoutVars>
          <dgm:chMax val="0"/>
          <dgm:chPref val="0"/>
          <dgm:bulletEnabled val="1"/>
        </dgm:presLayoutVars>
      </dgm:prSet>
      <dgm:spPr/>
      <dgm:t>
        <a:bodyPr/>
        <a:lstStyle/>
        <a:p>
          <a:endParaRPr lang="fr-FR"/>
        </a:p>
      </dgm:t>
    </dgm:pt>
    <dgm:pt modelId="{7055B219-90E4-45FE-9ADE-7CCC870EC0C6}" type="pres">
      <dgm:prSet presAssocID="{01920881-A65D-435B-A602-85827A1BC56B}" presName="parTxOnlySpace" presStyleCnt="0"/>
      <dgm:spPr/>
    </dgm:pt>
    <dgm:pt modelId="{FB3D1081-64E6-457D-82A1-C2248B8E8317}" type="pres">
      <dgm:prSet presAssocID="{681EE601-E99F-4570-9266-34DEE1F1D882}" presName="parTxOnly" presStyleLbl="node1" presStyleIdx="2" presStyleCnt="3">
        <dgm:presLayoutVars>
          <dgm:chMax val="0"/>
          <dgm:chPref val="0"/>
          <dgm:bulletEnabled val="1"/>
        </dgm:presLayoutVars>
      </dgm:prSet>
      <dgm:spPr/>
      <dgm:t>
        <a:bodyPr/>
        <a:lstStyle/>
        <a:p>
          <a:endParaRPr lang="fr-FR"/>
        </a:p>
      </dgm:t>
    </dgm:pt>
  </dgm:ptLst>
  <dgm:cxnLst>
    <dgm:cxn modelId="{60C1DA65-E0C7-49E1-917C-3DEFDCDE6EEA}" srcId="{731B38D2-B545-4CB9-9BE0-96CA319E4A87}" destId="{681EE601-E99F-4570-9266-34DEE1F1D882}" srcOrd="2" destOrd="0" parTransId="{0AE46B4E-DD77-468A-A1A0-ED20A7E98AD9}" sibTransId="{AC25A17B-DFA6-4197-B9A2-DAA63AACE5FA}"/>
    <dgm:cxn modelId="{ED17750F-1D44-4668-9EA1-51F4082E5485}" type="presOf" srcId="{0D3BA470-A7E7-4172-B431-059D82F14B35}" destId="{7382747D-1B8D-4742-A7A7-40667CEF60C9}" srcOrd="0" destOrd="0" presId="urn:microsoft.com/office/officeart/2005/8/layout/chevron1"/>
    <dgm:cxn modelId="{C306E1B1-31D4-4168-A114-2CCB244A0695}" type="presOf" srcId="{0261F97F-38EB-4DBB-9393-47F7261DAA95}" destId="{F82E2159-77DC-47C0-9506-77F4E81E9E3D}" srcOrd="0" destOrd="0" presId="urn:microsoft.com/office/officeart/2005/8/layout/chevron1"/>
    <dgm:cxn modelId="{7AC77758-90C0-4392-BDA6-2A22530ABD38}" type="presOf" srcId="{731B38D2-B545-4CB9-9BE0-96CA319E4A87}" destId="{BF2D2502-F56D-4557-81F6-8E3FE4F63BBF}" srcOrd="0" destOrd="0" presId="urn:microsoft.com/office/officeart/2005/8/layout/chevron1"/>
    <dgm:cxn modelId="{40E19FDC-42C9-4909-84EB-77345510ACDA}" srcId="{731B38D2-B545-4CB9-9BE0-96CA319E4A87}" destId="{0D3BA470-A7E7-4172-B431-059D82F14B35}" srcOrd="1" destOrd="0" parTransId="{92FC28FF-0657-4AFD-A8C6-CBC410BE17B1}" sibTransId="{01920881-A65D-435B-A602-85827A1BC56B}"/>
    <dgm:cxn modelId="{41AF7ACB-5B84-4427-A0D4-ED176B4DF4F4}" srcId="{731B38D2-B545-4CB9-9BE0-96CA319E4A87}" destId="{0261F97F-38EB-4DBB-9393-47F7261DAA95}" srcOrd="0" destOrd="0" parTransId="{6482C77E-49F8-41BC-A72E-B69995C09A11}" sibTransId="{736E8BF1-B751-4129-800F-48B726EB0ED3}"/>
    <dgm:cxn modelId="{8DAF82B8-602A-432D-BD73-CFC95A0CE571}" type="presOf" srcId="{681EE601-E99F-4570-9266-34DEE1F1D882}" destId="{FB3D1081-64E6-457D-82A1-C2248B8E8317}" srcOrd="0" destOrd="0" presId="urn:microsoft.com/office/officeart/2005/8/layout/chevron1"/>
    <dgm:cxn modelId="{92E646D0-9F95-401B-93FA-C4802916F637}" type="presParOf" srcId="{BF2D2502-F56D-4557-81F6-8E3FE4F63BBF}" destId="{F82E2159-77DC-47C0-9506-77F4E81E9E3D}" srcOrd="0" destOrd="0" presId="urn:microsoft.com/office/officeart/2005/8/layout/chevron1"/>
    <dgm:cxn modelId="{8A2D29FA-1FE6-49FF-8BB6-7E610F3AF142}" type="presParOf" srcId="{BF2D2502-F56D-4557-81F6-8E3FE4F63BBF}" destId="{091F63E0-0E68-47B2-B30A-EF26EE7DA345}" srcOrd="1" destOrd="0" presId="urn:microsoft.com/office/officeart/2005/8/layout/chevron1"/>
    <dgm:cxn modelId="{2953130C-E0F3-4535-885D-26B0AA25ABB8}" type="presParOf" srcId="{BF2D2502-F56D-4557-81F6-8E3FE4F63BBF}" destId="{7382747D-1B8D-4742-A7A7-40667CEF60C9}" srcOrd="2" destOrd="0" presId="urn:microsoft.com/office/officeart/2005/8/layout/chevron1"/>
    <dgm:cxn modelId="{58C015E3-12D4-410C-92FB-D70E51256857}" type="presParOf" srcId="{BF2D2502-F56D-4557-81F6-8E3FE4F63BBF}" destId="{7055B219-90E4-45FE-9ADE-7CCC870EC0C6}" srcOrd="3" destOrd="0" presId="urn:microsoft.com/office/officeart/2005/8/layout/chevron1"/>
    <dgm:cxn modelId="{EE0F4C4D-EB7F-4F96-9B8D-E74E6513CD78}" type="presParOf" srcId="{BF2D2502-F56D-4557-81F6-8E3FE4F63BBF}" destId="{FB3D1081-64E6-457D-82A1-C2248B8E8317}" srcOrd="4" destOrd="0" presId="urn:microsoft.com/office/officeart/2005/8/layout/chevron1"/>
  </dgm:cxnLst>
  <dgm:bg/>
  <dgm:whole/>
  <dgm:extLst>
    <a:ext uri="http://schemas.microsoft.com/office/drawing/2008/diagram">
      <dsp:dataModelExt xmlns:dsp="http://schemas.microsoft.com/office/drawing/2008/diagram" xmlns="" relId="rId12"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3d9">
  <dgm:title val=""/>
  <dgm:desc val=""/>
  <dgm:catLst>
    <dgm:cat type="3D" pri="11900"/>
  </dgm:catLst>
  <dgm:scene3d>
    <a:camera prst="perspectiveRelaxed">
      <a:rot lat="19149996" lon="20104178" rev="1577324"/>
    </a:camera>
    <a:lightRig rig="soft" dir="t"/>
    <a:backdrop>
      <a:anchor x="0" y="0" z="-210000"/>
      <a:norm dx="0" dy="0" dz="914400"/>
      <a:up dx="0" dy="914400" dz="0"/>
    </a:backdrop>
  </dgm:scene3d>
  <dgm:styleLbl name="node0">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extrusionH="152250" prstMaterial="matte">
      <a:bevelT w="165100" prst="coolSlant"/>
    </dgm:sp3d>
    <dgm:txPr>
      <a:sp3d extrusionH="28000" prstMaterial="matte"/>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dgm:scene3d>
    <dgm:sp3d extrusionH="152250" prstMaterial="matte">
      <a:bevelT w="165100" prst="coolSlant"/>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dgm:scene3d>
    <dgm:sp3d z="-227350" prstMaterial="matte"/>
    <dgm:txPr/>
    <dgm:style>
      <a:lnRef idx="0">
        <a:scrgbClr r="0" g="0" b="0"/>
      </a:lnRef>
      <a:fillRef idx="1">
        <a:scrgbClr r="0" g="0" b="0"/>
      </a:fillRef>
      <a:effectRef idx="0">
        <a:scrgbClr r="0" g="0" b="0"/>
      </a:effectRef>
      <a:fontRef idx="minor"/>
    </dgm:style>
  </dgm:styleLbl>
  <dgm:styleLbl name="sibTrans2D1">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prstMaterial="matte"/>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z="-22735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z="-227350" prstMaterial="matte"/>
    <dgm:txPr/>
    <dgm:style>
      <a:lnRef idx="0">
        <a:scrgbClr r="0" g="0" b="0"/>
      </a:lnRef>
      <a:fillRef idx="3">
        <a:scrgbClr r="0" g="0" b="0"/>
      </a:fillRef>
      <a:effectRef idx="0">
        <a:scrgbClr r="0" g="0" b="0"/>
      </a:effectRef>
      <a:fontRef idx="minor">
        <a:schemeClr val="lt1"/>
      </a:fontRef>
    </dgm:style>
  </dgm:styleLbl>
  <dgm:styleLbl name="parChTrans2D4">
    <dgm:scene3d>
      <a:camera prst="orthographicFront"/>
      <a:lightRig rig="threePt" dir="t"/>
    </dgm:scene3d>
    <dgm:sp3d z="-227350" prstMaterial="matte"/>
    <dgm:txPr/>
    <dgm:style>
      <a:lnRef idx="0">
        <a:scrgbClr r="0" g="0" b="0"/>
      </a:lnRef>
      <a:fillRef idx="3">
        <a:scrgbClr r="0" g="0" b="0"/>
      </a:fillRef>
      <a:effectRef idx="0">
        <a:scrgbClr r="0" g="0" b="0"/>
      </a:effectRef>
      <a:fontRef idx="minor">
        <a:schemeClr val="lt1"/>
      </a:fontRef>
    </dgm:style>
  </dgm:styleLbl>
  <dgm:styleLbl name="parChTrans1D1">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prstMaterial="matte"/>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trAlignAcc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bgAcc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prstMaterial="matte"/>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solidBgAcc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prstMaterial="matte"/>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fgAcc2">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fgAcc3">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fgAcc4">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bgShp">
    <dgm:scene3d>
      <a:camera prst="orthographicFront"/>
      <a:lightRig rig="threePt" dir="t"/>
    </dgm:scene3d>
    <dgm:sp3d z="-227350" prstMaterial="matte"/>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trBgShp">
    <dgm:scene3d>
      <a:camera prst="orthographicFront"/>
      <a:lightRig rig="threePt" dir="t"/>
    </dgm:scene3d>
    <dgm:sp3d z="-22735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prstMaterial="matte"/>
    <dgm:txPr/>
    <dgm:style>
      <a:lnRef idx="0">
        <a:scrgbClr r="0" g="0" b="0"/>
      </a:lnRef>
      <a:fillRef idx="1">
        <a:scrgbClr r="0" g="0" b="0"/>
      </a:fillRef>
      <a:effectRef idx="0">
        <a:scrgbClr r="0" g="0" b="0"/>
      </a:effectRef>
      <a:fontRef idx="minor">
        <a:schemeClr val="lt1"/>
      </a:fontRef>
    </dgm:style>
  </dgm:styleLbl>
  <dgm:styleLbl name="revTx">
    <dgm:scene3d>
      <a:camera prst="orthographicFront"/>
      <a:lightRig rig="threePt" dir="t"/>
    </dgm:scene3d>
    <dgm:sp3d/>
    <dgm:txPr>
      <a:sp3d extrusionH="28000" prstMaterial="matte"/>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Data" Target="../diagrams/data1.xml"/><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diagramDrawing" Target="../diagrams/drawing1.xml"/><Relationship Id="rId2" Type="http://schemas.openxmlformats.org/officeDocument/2006/relationships/image" Target="../media/image1.png"/><Relationship Id="rId1" Type="http://schemas.openxmlformats.org/officeDocument/2006/relationships/hyperlink" Target="http://blogs.microsoft.fr/office/tableau-coupe-du-monde-au-bresil-preparez-vos-pronostics-avec-excel.html" TargetMode="External"/><Relationship Id="rId6" Type="http://schemas.openxmlformats.org/officeDocument/2006/relationships/hyperlink" Target="https://skydrive.live.com/" TargetMode="External"/><Relationship Id="rId11" Type="http://schemas.openxmlformats.org/officeDocument/2006/relationships/diagramColors" Target="../diagrams/colors1.xml"/><Relationship Id="rId5" Type="http://schemas.openxmlformats.org/officeDocument/2006/relationships/image" Target="../media/image3.png"/><Relationship Id="rId10" Type="http://schemas.openxmlformats.org/officeDocument/2006/relationships/diagramQuickStyle" Target="../diagrams/quickStyle1.xml"/><Relationship Id="rId4" Type="http://schemas.openxmlformats.org/officeDocument/2006/relationships/hyperlink" Target="http://office.microsoft.com/fr-fr/store/bing-maps-WA102957661.aspx" TargetMode="External"/><Relationship Id="rId9" Type="http://schemas.openxmlformats.org/officeDocument/2006/relationships/diagramLayout" Target="../diagrams/layou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microsoft.com/office/2011/relationships/webextension" Target="../webextensions/webextension1.xml"/></Relationships>
</file>

<file path=xl/drawings/drawing1.xml><?xml version="1.0" encoding="utf-8"?>
<xdr:wsDr xmlns:xdr="http://schemas.openxmlformats.org/drawingml/2006/spreadsheetDrawing" xmlns:a="http://schemas.openxmlformats.org/drawingml/2006/main">
  <xdr:twoCellAnchor>
    <xdr:from>
      <xdr:col>1</xdr:col>
      <xdr:colOff>190500</xdr:colOff>
      <xdr:row>13</xdr:row>
      <xdr:rowOff>53659</xdr:rowOff>
    </xdr:from>
    <xdr:to>
      <xdr:col>4</xdr:col>
      <xdr:colOff>56445</xdr:colOff>
      <xdr:row>14</xdr:row>
      <xdr:rowOff>141112</xdr:rowOff>
    </xdr:to>
    <xdr:sp macro="" textlink="">
      <xdr:nvSpPr>
        <xdr:cNvPr id="4" name="ZoneTexte 8"/>
        <xdr:cNvSpPr txBox="1"/>
      </xdr:nvSpPr>
      <xdr:spPr>
        <a:xfrm>
          <a:off x="987778" y="2508992"/>
          <a:ext cx="2448278" cy="35556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200"/>
            <a:t>Entrez vos pronostics dans l'onglet "Tableau des Matches"</a:t>
          </a:r>
        </a:p>
      </xdr:txBody>
    </xdr:sp>
    <xdr:clientData/>
  </xdr:twoCellAnchor>
  <xdr:twoCellAnchor editAs="oneCell">
    <xdr:from>
      <xdr:col>0</xdr:col>
      <xdr:colOff>176388</xdr:colOff>
      <xdr:row>4</xdr:row>
      <xdr:rowOff>155221</xdr:rowOff>
    </xdr:from>
    <xdr:to>
      <xdr:col>7</xdr:col>
      <xdr:colOff>100182</xdr:colOff>
      <xdr:row>10</xdr:row>
      <xdr:rowOff>191078</xdr:rowOff>
    </xdr:to>
    <xdr:pic>
      <xdr:nvPicPr>
        <xdr:cNvPr id="12" name="Image 11">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76388" y="1044221"/>
          <a:ext cx="5695238" cy="1009524"/>
        </a:xfrm>
        <a:prstGeom prst="rect">
          <a:avLst/>
        </a:prstGeom>
      </xdr:spPr>
    </xdr:pic>
    <xdr:clientData/>
  </xdr:twoCellAnchor>
  <xdr:twoCellAnchor>
    <xdr:from>
      <xdr:col>2</xdr:col>
      <xdr:colOff>282222</xdr:colOff>
      <xdr:row>5</xdr:row>
      <xdr:rowOff>63500</xdr:rowOff>
    </xdr:from>
    <xdr:to>
      <xdr:col>3</xdr:col>
      <xdr:colOff>162278</xdr:colOff>
      <xdr:row>10</xdr:row>
      <xdr:rowOff>232833</xdr:rowOff>
    </xdr:to>
    <xdr:sp macro="" textlink="">
      <xdr:nvSpPr>
        <xdr:cNvPr id="13" name="Ellipse 12"/>
        <xdr:cNvSpPr/>
      </xdr:nvSpPr>
      <xdr:spPr>
        <a:xfrm>
          <a:off x="1876778" y="1114778"/>
          <a:ext cx="677333" cy="980722"/>
        </a:xfrm>
        <a:prstGeom prst="ellipse">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rgbClr val="FF0000"/>
            </a:solidFill>
          </a:endParaRPr>
        </a:p>
      </xdr:txBody>
    </xdr:sp>
    <xdr:clientData/>
  </xdr:twoCellAnchor>
  <xdr:twoCellAnchor>
    <xdr:from>
      <xdr:col>2</xdr:col>
      <xdr:colOff>617361</xdr:colOff>
      <xdr:row>10</xdr:row>
      <xdr:rowOff>232833</xdr:rowOff>
    </xdr:from>
    <xdr:to>
      <xdr:col>2</xdr:col>
      <xdr:colOff>620889</xdr:colOff>
      <xdr:row>13</xdr:row>
      <xdr:rowOff>53659</xdr:rowOff>
    </xdr:to>
    <xdr:cxnSp macro="">
      <xdr:nvCxnSpPr>
        <xdr:cNvPr id="14" name="Connecteur droit avec flèche 13"/>
        <xdr:cNvCxnSpPr>
          <a:stCxn id="13" idx="4"/>
          <a:endCxn id="4" idx="0"/>
        </xdr:cNvCxnSpPr>
      </xdr:nvCxnSpPr>
      <xdr:spPr>
        <a:xfrm flipH="1">
          <a:off x="2211917" y="2095500"/>
          <a:ext cx="3528" cy="41349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430391</xdr:colOff>
      <xdr:row>13</xdr:row>
      <xdr:rowOff>63500</xdr:rowOff>
    </xdr:from>
    <xdr:to>
      <xdr:col>7</xdr:col>
      <xdr:colOff>296336</xdr:colOff>
      <xdr:row>16</xdr:row>
      <xdr:rowOff>42332</xdr:rowOff>
    </xdr:to>
    <xdr:sp macro="" textlink="">
      <xdr:nvSpPr>
        <xdr:cNvPr id="18" name="ZoneTexte 8"/>
        <xdr:cNvSpPr txBox="1"/>
      </xdr:nvSpPr>
      <xdr:spPr>
        <a:xfrm>
          <a:off x="3619502" y="2518833"/>
          <a:ext cx="2257778" cy="515055"/>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200"/>
            <a:t>Le classement se mettra à jour automatiquement </a:t>
          </a:r>
        </a:p>
      </xdr:txBody>
    </xdr:sp>
    <xdr:clientData/>
  </xdr:twoCellAnchor>
  <xdr:twoCellAnchor>
    <xdr:from>
      <xdr:col>5</xdr:col>
      <xdr:colOff>762002</xdr:colOff>
      <xdr:row>10</xdr:row>
      <xdr:rowOff>246944</xdr:rowOff>
    </xdr:from>
    <xdr:to>
      <xdr:col>5</xdr:col>
      <xdr:colOff>769055</xdr:colOff>
      <xdr:row>13</xdr:row>
      <xdr:rowOff>63500</xdr:rowOff>
    </xdr:to>
    <xdr:cxnSp macro="">
      <xdr:nvCxnSpPr>
        <xdr:cNvPr id="19" name="Connecteur droit avec flèche 18"/>
        <xdr:cNvCxnSpPr>
          <a:endCxn id="18" idx="0"/>
        </xdr:cNvCxnSpPr>
      </xdr:nvCxnSpPr>
      <xdr:spPr>
        <a:xfrm flipH="1">
          <a:off x="4748391" y="2109611"/>
          <a:ext cx="7053" cy="40922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7057</xdr:colOff>
      <xdr:row>0</xdr:row>
      <xdr:rowOff>98781</xdr:rowOff>
    </xdr:from>
    <xdr:to>
      <xdr:col>11</xdr:col>
      <xdr:colOff>150775</xdr:colOff>
      <xdr:row>10</xdr:row>
      <xdr:rowOff>52917</xdr:rowOff>
    </xdr:to>
    <xdr:pic>
      <xdr:nvPicPr>
        <xdr:cNvPr id="23" name="Image 22">
          <a:hlinkClick xmlns:r="http://schemas.openxmlformats.org/officeDocument/2006/relationships" r:id="rId1"/>
        </xdr:cNvPr>
        <xdr:cNvPicPr>
          <a:picLocks noChangeAspect="1"/>
        </xdr:cNvPicPr>
      </xdr:nvPicPr>
      <xdr:blipFill>
        <a:blip xmlns:r="http://schemas.openxmlformats.org/officeDocument/2006/relationships" r:embed="rId3" cstate="print"/>
        <a:stretch>
          <a:fillRect/>
        </a:stretch>
      </xdr:blipFill>
      <xdr:spPr>
        <a:xfrm>
          <a:off x="6385279" y="98781"/>
          <a:ext cx="2535552" cy="1975553"/>
        </a:xfrm>
        <a:prstGeom prst="rect">
          <a:avLst/>
        </a:prstGeom>
      </xdr:spPr>
    </xdr:pic>
    <xdr:clientData/>
  </xdr:twoCellAnchor>
  <xdr:twoCellAnchor>
    <xdr:from>
      <xdr:col>8</xdr:col>
      <xdr:colOff>493449</xdr:colOff>
      <xdr:row>10</xdr:row>
      <xdr:rowOff>238125</xdr:rowOff>
    </xdr:from>
    <xdr:to>
      <xdr:col>8</xdr:col>
      <xdr:colOff>508000</xdr:colOff>
      <xdr:row>13</xdr:row>
      <xdr:rowOff>74787</xdr:rowOff>
    </xdr:to>
    <xdr:cxnSp macro="">
      <xdr:nvCxnSpPr>
        <xdr:cNvPr id="24" name="Connecteur droit avec flèche 23"/>
        <xdr:cNvCxnSpPr>
          <a:stCxn id="29" idx="0"/>
        </xdr:cNvCxnSpPr>
      </xdr:nvCxnSpPr>
      <xdr:spPr>
        <a:xfrm flipV="1">
          <a:off x="6970449" y="2079625"/>
          <a:ext cx="14551" cy="42403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232834</xdr:colOff>
      <xdr:row>13</xdr:row>
      <xdr:rowOff>74787</xdr:rowOff>
    </xdr:from>
    <xdr:to>
      <xdr:col>9</xdr:col>
      <xdr:colOff>635000</xdr:colOff>
      <xdr:row>16</xdr:row>
      <xdr:rowOff>53619</xdr:rowOff>
    </xdr:to>
    <xdr:sp macro="" textlink="">
      <xdr:nvSpPr>
        <xdr:cNvPr id="29" name="ZoneTexte 8"/>
        <xdr:cNvSpPr txBox="1"/>
      </xdr:nvSpPr>
      <xdr:spPr>
        <a:xfrm>
          <a:off x="6027209" y="2503662"/>
          <a:ext cx="1886479" cy="51858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200"/>
            <a:t>Et le tableau des huitièmes</a:t>
          </a:r>
          <a:r>
            <a:rPr lang="fr-FR" sz="1200" baseline="0"/>
            <a:t> de final sera complété</a:t>
          </a:r>
          <a:endParaRPr lang="fr-FR" sz="1200"/>
        </a:p>
      </xdr:txBody>
    </xdr:sp>
    <xdr:clientData/>
  </xdr:twoCellAnchor>
  <xdr:twoCellAnchor>
    <xdr:from>
      <xdr:col>9</xdr:col>
      <xdr:colOff>641522</xdr:colOff>
      <xdr:row>13</xdr:row>
      <xdr:rowOff>57887</xdr:rowOff>
    </xdr:from>
    <xdr:to>
      <xdr:col>11</xdr:col>
      <xdr:colOff>776112</xdr:colOff>
      <xdr:row>14</xdr:row>
      <xdr:rowOff>145340</xdr:rowOff>
    </xdr:to>
    <xdr:sp macro="" textlink="">
      <xdr:nvSpPr>
        <xdr:cNvPr id="35" name="ZoneTexte 8"/>
        <xdr:cNvSpPr txBox="1"/>
      </xdr:nvSpPr>
      <xdr:spPr>
        <a:xfrm>
          <a:off x="7817022" y="2513220"/>
          <a:ext cx="1729146" cy="35556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200"/>
            <a:t>Entrez vos pronostics.</a:t>
          </a:r>
        </a:p>
        <a:p>
          <a:pPr algn="ctr"/>
          <a:r>
            <a:rPr lang="fr-FR" sz="1200"/>
            <a:t>Et ainsi de suite... </a:t>
          </a:r>
        </a:p>
      </xdr:txBody>
    </xdr:sp>
    <xdr:clientData/>
  </xdr:twoCellAnchor>
  <xdr:twoCellAnchor>
    <xdr:from>
      <xdr:col>10</xdr:col>
      <xdr:colOff>324555</xdr:colOff>
      <xdr:row>0</xdr:row>
      <xdr:rowOff>21166</xdr:rowOff>
    </xdr:from>
    <xdr:to>
      <xdr:col>11</xdr:col>
      <xdr:colOff>275166</xdr:colOff>
      <xdr:row>10</xdr:row>
      <xdr:rowOff>225776</xdr:rowOff>
    </xdr:to>
    <xdr:sp macro="" textlink="">
      <xdr:nvSpPr>
        <xdr:cNvPr id="36" name="Ellipse 35"/>
        <xdr:cNvSpPr/>
      </xdr:nvSpPr>
      <xdr:spPr>
        <a:xfrm>
          <a:off x="8297333" y="21166"/>
          <a:ext cx="747889" cy="2067277"/>
        </a:xfrm>
        <a:prstGeom prst="ellipse">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rgbClr val="FF0000"/>
            </a:solidFill>
          </a:endParaRPr>
        </a:p>
      </xdr:txBody>
    </xdr:sp>
    <xdr:clientData/>
  </xdr:twoCellAnchor>
  <xdr:twoCellAnchor>
    <xdr:from>
      <xdr:col>10</xdr:col>
      <xdr:colOff>698500</xdr:colOff>
      <xdr:row>10</xdr:row>
      <xdr:rowOff>225776</xdr:rowOff>
    </xdr:from>
    <xdr:to>
      <xdr:col>10</xdr:col>
      <xdr:colOff>708817</xdr:colOff>
      <xdr:row>13</xdr:row>
      <xdr:rowOff>57887</xdr:rowOff>
    </xdr:to>
    <xdr:cxnSp macro="">
      <xdr:nvCxnSpPr>
        <xdr:cNvPr id="37" name="Connecteur droit avec flèche 36"/>
        <xdr:cNvCxnSpPr>
          <a:stCxn id="36" idx="4"/>
          <a:endCxn id="35" idx="0"/>
        </xdr:cNvCxnSpPr>
      </xdr:nvCxnSpPr>
      <xdr:spPr>
        <a:xfrm>
          <a:off x="8671278" y="2088443"/>
          <a:ext cx="10317" cy="42477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21167</xdr:colOff>
      <xdr:row>0</xdr:row>
      <xdr:rowOff>86747</xdr:rowOff>
    </xdr:from>
    <xdr:to>
      <xdr:col>14</xdr:col>
      <xdr:colOff>506671</xdr:colOff>
      <xdr:row>10</xdr:row>
      <xdr:rowOff>67027</xdr:rowOff>
    </xdr:to>
    <xdr:pic>
      <xdr:nvPicPr>
        <xdr:cNvPr id="48" name="Image 47">
          <a:hlinkClick xmlns:r="http://schemas.openxmlformats.org/officeDocument/2006/relationships" r:id="rId4"/>
        </xdr:cNvPr>
        <xdr:cNvPicPr>
          <a:picLocks noChangeAspect="1"/>
        </xdr:cNvPicPr>
      </xdr:nvPicPr>
      <xdr:blipFill rotWithShape="1">
        <a:blip xmlns:r="http://schemas.openxmlformats.org/officeDocument/2006/relationships" r:embed="rId5" cstate="print"/>
        <a:srcRect l="36939"/>
        <a:stretch/>
      </xdr:blipFill>
      <xdr:spPr>
        <a:xfrm>
          <a:off x="9666111" y="86747"/>
          <a:ext cx="2080060" cy="2001697"/>
        </a:xfrm>
        <a:prstGeom prst="rect">
          <a:avLst/>
        </a:prstGeom>
      </xdr:spPr>
    </xdr:pic>
    <xdr:clientData/>
  </xdr:twoCellAnchor>
  <xdr:twoCellAnchor>
    <xdr:from>
      <xdr:col>12</xdr:col>
      <xdr:colOff>7056</xdr:colOff>
      <xdr:row>13</xdr:row>
      <xdr:rowOff>57887</xdr:rowOff>
    </xdr:from>
    <xdr:to>
      <xdr:col>14</xdr:col>
      <xdr:colOff>536221</xdr:colOff>
      <xdr:row>14</xdr:row>
      <xdr:rowOff>145340</xdr:rowOff>
    </xdr:to>
    <xdr:sp macro="" textlink="">
      <xdr:nvSpPr>
        <xdr:cNvPr id="49" name="ZoneTexte 8"/>
        <xdr:cNvSpPr txBox="1"/>
      </xdr:nvSpPr>
      <xdr:spPr>
        <a:xfrm>
          <a:off x="9652000" y="2513220"/>
          <a:ext cx="2123721" cy="355564"/>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200"/>
            <a:t>Et la carte dans l'onglet "Carte des Buts"sera mise à jour</a:t>
          </a:r>
        </a:p>
      </xdr:txBody>
    </xdr:sp>
    <xdr:clientData/>
  </xdr:twoCellAnchor>
  <xdr:twoCellAnchor>
    <xdr:from>
      <xdr:col>13</xdr:col>
      <xdr:colOff>263919</xdr:colOff>
      <xdr:row>10</xdr:row>
      <xdr:rowOff>225777</xdr:rowOff>
    </xdr:from>
    <xdr:to>
      <xdr:col>13</xdr:col>
      <xdr:colOff>271639</xdr:colOff>
      <xdr:row>13</xdr:row>
      <xdr:rowOff>57887</xdr:rowOff>
    </xdr:to>
    <xdr:cxnSp macro="">
      <xdr:nvCxnSpPr>
        <xdr:cNvPr id="50" name="Connecteur droit avec flèche 49"/>
        <xdr:cNvCxnSpPr>
          <a:stCxn id="48" idx="2"/>
          <a:endCxn id="49" idx="0"/>
        </xdr:cNvCxnSpPr>
      </xdr:nvCxnSpPr>
      <xdr:spPr>
        <a:xfrm>
          <a:off x="10706141" y="2088444"/>
          <a:ext cx="7720" cy="42477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56449</xdr:colOff>
      <xdr:row>15</xdr:row>
      <xdr:rowOff>82475</xdr:rowOff>
    </xdr:from>
    <xdr:to>
      <xdr:col>14</xdr:col>
      <xdr:colOff>579438</xdr:colOff>
      <xdr:row>28</xdr:row>
      <xdr:rowOff>75454</xdr:rowOff>
    </xdr:to>
    <xdr:pic>
      <xdr:nvPicPr>
        <xdr:cNvPr id="2" name="Image 1">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8136824" y="3051100"/>
          <a:ext cx="3729739" cy="2286917"/>
        </a:xfrm>
        <a:prstGeom prst="rect">
          <a:avLst/>
        </a:prstGeom>
      </xdr:spPr>
    </xdr:pic>
    <xdr:clientData/>
  </xdr:twoCellAnchor>
  <xdr:twoCellAnchor>
    <xdr:from>
      <xdr:col>6</xdr:col>
      <xdr:colOff>452438</xdr:colOff>
      <xdr:row>19</xdr:row>
      <xdr:rowOff>150813</xdr:rowOff>
    </xdr:from>
    <xdr:to>
      <xdr:col>10</xdr:col>
      <xdr:colOff>388938</xdr:colOff>
      <xdr:row>30</xdr:row>
      <xdr:rowOff>22224</xdr:rowOff>
    </xdr:to>
    <xdr:graphicFrame macro="">
      <xdr:nvGraphicFramePr>
        <xdr:cNvPr id="7" name="Diagramme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31751</xdr:rowOff>
    </xdr:from>
    <xdr:to>
      <xdr:col>6</xdr:col>
      <xdr:colOff>2864</xdr:colOff>
      <xdr:row>4</xdr:row>
      <xdr:rowOff>31751</xdr:rowOff>
    </xdr:to>
    <xdr:pic>
      <xdr:nvPicPr>
        <xdr:cNvPr id="6" name="Image 5"/>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t="17675" b="20885"/>
        <a:stretch/>
      </xdr:blipFill>
      <xdr:spPr>
        <a:xfrm>
          <a:off x="101600" y="82551"/>
          <a:ext cx="2178050" cy="46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3173</xdr:colOff>
      <xdr:row>1</xdr:row>
      <xdr:rowOff>3</xdr:rowOff>
    </xdr:from>
    <xdr:to>
      <xdr:col>16</xdr:col>
      <xdr:colOff>127000</xdr:colOff>
      <xdr:row>34</xdr:row>
      <xdr:rowOff>15878</xdr:rowOff>
    </xdr:to>
    <mc:AlternateContent xmlns:mc="http://schemas.openxmlformats.org/markup-compatibility/2006">
      <mc:Choice xmlns="" xmlns:we="http://schemas.microsoft.com/office/webextensions/webextension/2010/11" Requires="we">
        <xdr:graphicFrame macro="">
          <xdr:nvGraphicFramePr>
            <xdr:cNvPr id="3" name="Application 2"/>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
            </a:graphicData>
          </a:graphic>
        </xdr:graphicFrame>
      </mc:Choice>
      <mc:Fallback>
        <xdr:pic>
          <xdr:nvPicPr>
            <xdr:cNvPr id="3" name="Application 2"/>
            <xdr:cNvPicPr/>
          </xdr:nvPicPr>
          <xdr:blipFill>
            <a:blip xmlns:r="http://schemas.openxmlformats.org/officeDocument/2006/relationships" r:embed="rId2" cstate="print"/>
            <a:stretch>
              <a:fillRect/>
            </a:stretch>
          </xdr:blipFill>
          <xdr:spPr>
            <a:prstGeom prst="rect">
              <a:avLst/>
            </a:prstGeom>
          </xdr:spPr>
        </xdr:pic>
      </mc:Fallback>
    </mc:AlternateContent>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61.png"/></Relationships>
</file>

<file path=xl/webextensions/webextension1.xml><?xml version="1.0" encoding="utf-8"?>
<we:webextension xmlns:we="http://schemas.microsoft.com/office/webextensions/webextension/2010/11" id="{2E441645-DAB4-4D69-A076-5B8679D8FB16}">
  <we:reference id="wa102957661" version="1.2.0.0" store="en-US" storeType="OMEX"/>
  <we:alternateReferences/>
  <we:properties>
    <we:property name="legendTop" value="454.14996337890625"/>
    <we:property name="legendLeft" value="60.30999803543091"/>
    <we:property name="showLegend" value="&quot;show&quot;"/>
    <we:property name="pointType" value="&quot;pie&quot;"/>
  </we:properties>
  <we:bindings>
    <we:binding id="Locations" type="matrix" appref="{C87FD463-937E-4078-9C43-DCC343D3CD1B}"/>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3" Type="http://schemas.openxmlformats.org/officeDocument/2006/relationships/hyperlink" Target="http://office.microsoft.com/fr-fr/web-apps-help/partager-une-feuille-de-calcul-un-document-une-presentation-ou-un-bloc-notes-dans-skydrive-HA101820121.aspx" TargetMode="External"/><Relationship Id="rId2" Type="http://schemas.openxmlformats.org/officeDocument/2006/relationships/hyperlink" Target="http://windows.microsoft.com/fr-fr/windows-live/sign-in-what-is-microsoft-account" TargetMode="External"/><Relationship Id="rId1" Type="http://schemas.openxmlformats.org/officeDocument/2006/relationships/hyperlink" Target="https://skydrive.live.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rv.ms/IEF0u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drv.ms/IEF0u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officefrance" TargetMode="External"/><Relationship Id="rId7" Type="http://schemas.openxmlformats.org/officeDocument/2006/relationships/drawing" Target="../drawings/drawing3.xml"/><Relationship Id="rId2" Type="http://schemas.openxmlformats.org/officeDocument/2006/relationships/hyperlink" Target="http://blogs.microsoft.fr/office/tableau-coupe-du-monde-au-bresil-preparez-vos-pronostics-avec-excel.html" TargetMode="External"/><Relationship Id="rId1" Type="http://schemas.openxmlformats.org/officeDocument/2006/relationships/hyperlink" Target="http://office.microsoft.com/fr-fr/store/bing-maps-WA102957661.aspx" TargetMode="External"/><Relationship Id="rId6" Type="http://schemas.openxmlformats.org/officeDocument/2006/relationships/printerSettings" Target="../printerSettings/printerSettings3.bin"/><Relationship Id="rId5" Type="http://schemas.openxmlformats.org/officeDocument/2006/relationships/hyperlink" Target="http://www.youtube.com/officefrance" TargetMode="External"/><Relationship Id="rId4" Type="http://schemas.openxmlformats.org/officeDocument/2006/relationships/hyperlink" Target="https://www.facebook.com/OfficeFranc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office.microsoft.com/fr-fr/essayer-microsoft-office-365-famille-premium-gratuitement-FX102858196.aspx?WT.mc_id=MSCOM_FR_FR_WorldCupXLSX_deeplink__Office365" TargetMode="External"/></Relationships>
</file>

<file path=xl/worksheets/sheet1.xml><?xml version="1.0" encoding="utf-8"?>
<worksheet xmlns="http://schemas.openxmlformats.org/spreadsheetml/2006/main" xmlns:r="http://schemas.openxmlformats.org/officeDocument/2006/relationships">
  <dimension ref="A1:I29"/>
  <sheetViews>
    <sheetView topLeftCell="A3" zoomScale="80" zoomScaleNormal="80" workbookViewId="0">
      <selection activeCell="B2" sqref="B2:F2"/>
    </sheetView>
  </sheetViews>
  <sheetFormatPr baseColWidth="10" defaultColWidth="11.42578125" defaultRowHeight="12.75"/>
  <cols>
    <col min="1" max="3" width="11.42578125" style="97"/>
    <col min="4" max="4" width="14.140625" style="97" customWidth="1"/>
    <col min="5" max="7" width="11.42578125" style="97"/>
    <col min="8" max="8" width="9.85546875" style="97" customWidth="1"/>
    <col min="9" max="16384" width="11.42578125" style="97"/>
  </cols>
  <sheetData>
    <row r="1" spans="1:8" ht="36.75">
      <c r="A1" s="163" t="s">
        <v>174</v>
      </c>
      <c r="B1" s="164"/>
      <c r="C1" s="164"/>
      <c r="D1" s="165"/>
      <c r="E1" s="165"/>
      <c r="F1" s="165"/>
      <c r="G1" s="165"/>
    </row>
    <row r="2" spans="1:8">
      <c r="B2" s="183" t="s">
        <v>191</v>
      </c>
      <c r="C2" s="183"/>
      <c r="D2" s="183"/>
      <c r="E2" s="183"/>
    </row>
    <row r="4" spans="1:8" ht="20.25">
      <c r="A4" s="167" t="s">
        <v>175</v>
      </c>
      <c r="B4" s="166"/>
      <c r="C4" s="166"/>
      <c r="D4" s="166"/>
    </row>
    <row r="11" spans="1:8" ht="20.25">
      <c r="B11" s="168"/>
      <c r="E11" s="167"/>
      <c r="F11" s="167"/>
      <c r="G11" s="167"/>
      <c r="H11" s="167"/>
    </row>
    <row r="14" spans="1:8" ht="20.25">
      <c r="B14" s="170" t="s">
        <v>159</v>
      </c>
      <c r="C14" s="170" t="s">
        <v>159</v>
      </c>
      <c r="D14" s="169"/>
    </row>
    <row r="15" spans="1:8" ht="20.25">
      <c r="B15" s="170"/>
      <c r="C15"/>
      <c r="D15" s="169"/>
    </row>
    <row r="16" spans="1:8" ht="20.25">
      <c r="B16" s="170"/>
      <c r="C16" s="169"/>
      <c r="D16" s="169"/>
    </row>
    <row r="17" spans="1:9" ht="20.25">
      <c r="A17" s="167" t="s">
        <v>176</v>
      </c>
    </row>
    <row r="19" spans="1:9">
      <c r="B19" s="97" t="s">
        <v>160</v>
      </c>
    </row>
    <row r="20" spans="1:9">
      <c r="B20" s="97" t="s">
        <v>164</v>
      </c>
    </row>
    <row r="22" spans="1:9">
      <c r="B22" s="185" t="s">
        <v>161</v>
      </c>
      <c r="C22" s="185"/>
    </row>
    <row r="23" spans="1:9">
      <c r="B23" s="184" t="s">
        <v>162</v>
      </c>
      <c r="C23" s="184"/>
    </row>
    <row r="24" spans="1:9">
      <c r="B24" s="184" t="s">
        <v>179</v>
      </c>
      <c r="C24" s="184"/>
      <c r="D24" s="184"/>
      <c r="E24" s="184"/>
      <c r="F24" s="184"/>
      <c r="G24" s="184"/>
      <c r="H24" s="184"/>
      <c r="I24" s="184"/>
    </row>
    <row r="25" spans="1:9">
      <c r="B25" s="168" t="s">
        <v>163</v>
      </c>
      <c r="E25" s="186" t="s">
        <v>165</v>
      </c>
      <c r="F25" s="186"/>
      <c r="G25" s="186"/>
    </row>
    <row r="27" spans="1:9">
      <c r="B27" s="168"/>
    </row>
    <row r="28" spans="1:9">
      <c r="B28" s="168"/>
    </row>
    <row r="29" spans="1:9" s="171" customFormat="1" ht="17.25">
      <c r="B29" s="172"/>
    </row>
  </sheetData>
  <mergeCells count="4">
    <mergeCell ref="B23:C23"/>
    <mergeCell ref="B24:I24"/>
    <mergeCell ref="B22:C22"/>
    <mergeCell ref="E25:G25"/>
  </mergeCells>
  <hyperlinks>
    <hyperlink ref="B23" r:id="rId1" display="https://skydrive.live.com/"/>
    <hyperlink ref="B24" r:id="rId2" display="http://windows.microsoft.com/fr-fr/windows-live/sign-in-what-is-microsoft-account"/>
    <hyperlink ref="E25" r:id="rId3" display="5. Apprenez à partager les documents"/>
    <hyperlink ref="B2:E2" r:id="rId4" display="Donnez-nous vos commentaires pour améliorer le Tableau. Merci !"/>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sheetPr codeName="Sheet2">
    <tabColor rgb="FF00B0F0"/>
  </sheetPr>
  <dimension ref="A1:DF95"/>
  <sheetViews>
    <sheetView showGridLines="0" tabSelected="1" topLeftCell="A22" zoomScale="130" zoomScaleNormal="130" workbookViewId="0">
      <selection activeCell="W16" sqref="W16"/>
    </sheetView>
  </sheetViews>
  <sheetFormatPr baseColWidth="10" defaultColWidth="11.42578125" defaultRowHeight="11.25"/>
  <cols>
    <col min="1" max="1" width="1.140625" style="8" customWidth="1"/>
    <col min="2" max="2" width="6.140625" style="4" customWidth="1"/>
    <col min="3" max="3" width="5.42578125" style="5" bestFit="1" customWidth="1"/>
    <col min="4" max="4" width="14.5703125" style="4" customWidth="1"/>
    <col min="5" max="6" width="2.5703125" style="6" customWidth="1"/>
    <col min="7" max="7" width="14.5703125" style="7" customWidth="1"/>
    <col min="8" max="8" width="2.5703125" style="8" customWidth="1"/>
    <col min="9" max="9" width="2.85546875" style="8" customWidth="1"/>
    <col min="10" max="10" width="15.28515625" style="8" customWidth="1"/>
    <col min="11" max="11" width="4" style="8" bestFit="1" customWidth="1"/>
    <col min="12" max="13" width="3.5703125" style="8" bestFit="1" customWidth="1"/>
    <col min="14" max="14" width="3.42578125" style="8" bestFit="1" customWidth="1"/>
    <col min="15" max="15" width="1.140625" style="8" customWidth="1"/>
    <col min="16" max="18" width="1.5703125" style="8" customWidth="1"/>
    <col min="19" max="19" width="8.5703125" style="8" customWidth="1"/>
    <col min="20" max="20" width="6.42578125" style="8" customWidth="1"/>
    <col min="21" max="21" width="20.42578125" style="8" customWidth="1"/>
    <col min="22" max="22" width="2.5703125" style="8" customWidth="1"/>
    <col min="23" max="23" width="3.85546875" style="8" customWidth="1"/>
    <col min="24" max="24" width="5.5703125" style="8" customWidth="1"/>
    <col min="25" max="26" width="9.5703125" style="8" customWidth="1"/>
    <col min="27" max="27" width="20.42578125" style="8" customWidth="1"/>
    <col min="28" max="28" width="3" style="8" customWidth="1"/>
    <col min="29" max="29" width="3.85546875" style="8" customWidth="1"/>
    <col min="30" max="31" width="9.5703125" style="8" customWidth="1"/>
    <col min="32" max="32" width="16.5703125" style="9" customWidth="1"/>
    <col min="33" max="33" width="38.5703125" style="9" customWidth="1"/>
    <col min="34" max="34" width="7.140625" style="9" customWidth="1"/>
    <col min="35" max="37" width="9.5703125" style="9" hidden="1" customWidth="1"/>
    <col min="38" max="38" width="5.140625" style="9" hidden="1" customWidth="1"/>
    <col min="39" max="39" width="11.42578125" style="9" hidden="1" customWidth="1"/>
    <col min="40" max="40" width="3.42578125" style="9" hidden="1" customWidth="1"/>
    <col min="41" max="41" width="3.140625" style="9" hidden="1" customWidth="1"/>
    <col min="42" max="43" width="3.42578125" style="9" hidden="1" customWidth="1"/>
    <col min="44" max="44" width="5.85546875" style="9" hidden="1" customWidth="1"/>
    <col min="45" max="47" width="4" style="9" hidden="1" customWidth="1"/>
    <col min="48" max="48" width="5.5703125" style="9" hidden="1" customWidth="1"/>
    <col min="49" max="51" width="5.85546875" style="9" hidden="1" customWidth="1"/>
    <col min="52" max="55" width="6" style="9" hidden="1" customWidth="1"/>
    <col min="56" max="59" width="5.42578125" style="9" hidden="1" customWidth="1"/>
    <col min="60" max="60" width="5.85546875" style="9" hidden="1" customWidth="1"/>
    <col min="61" max="71" width="5.5703125" style="9" hidden="1" customWidth="1"/>
    <col min="72" max="75" width="6.5703125" style="9" hidden="1" customWidth="1"/>
    <col min="76" max="76" width="11.42578125" style="8" customWidth="1"/>
    <col min="77" max="16384" width="11.42578125" style="8"/>
  </cols>
  <sheetData>
    <row r="1" spans="1:100" ht="4.3499999999999996" customHeight="1">
      <c r="A1" s="46"/>
      <c r="B1" s="47"/>
      <c r="C1" s="48"/>
      <c r="D1" s="47"/>
      <c r="E1" s="49"/>
      <c r="F1" s="49"/>
      <c r="G1" s="50"/>
      <c r="H1" s="46"/>
      <c r="I1" s="46"/>
      <c r="J1" s="46"/>
      <c r="K1" s="46"/>
      <c r="L1" s="46"/>
      <c r="M1" s="46"/>
      <c r="N1" s="46"/>
      <c r="O1" s="46"/>
      <c r="P1" s="46"/>
      <c r="Q1" s="46"/>
      <c r="R1" s="46"/>
      <c r="S1" s="46"/>
      <c r="T1" s="46"/>
      <c r="U1" s="46"/>
      <c r="V1" s="46"/>
      <c r="W1" s="46"/>
      <c r="X1" s="46"/>
      <c r="Y1" s="46"/>
      <c r="Z1" s="46"/>
      <c r="AA1" s="46"/>
      <c r="AB1" s="46"/>
      <c r="AC1" s="46"/>
      <c r="AD1" s="46"/>
      <c r="AE1" s="46"/>
      <c r="AF1" s="51"/>
      <c r="AG1" s="51"/>
      <c r="AH1" s="51"/>
      <c r="BX1" s="46"/>
      <c r="BY1" s="46"/>
      <c r="BZ1" s="46"/>
      <c r="CA1" s="46"/>
      <c r="CB1" s="46"/>
      <c r="CC1" s="46"/>
      <c r="CD1" s="46"/>
      <c r="CE1" s="46"/>
      <c r="CF1" s="46"/>
      <c r="CG1" s="46"/>
      <c r="CH1" s="46"/>
      <c r="CI1" s="46"/>
      <c r="CJ1" s="46"/>
      <c r="CK1" s="46"/>
      <c r="CL1" s="46"/>
      <c r="CM1" s="46"/>
      <c r="CN1" s="46"/>
      <c r="CO1" s="46"/>
      <c r="CP1" s="46"/>
      <c r="CQ1" s="46"/>
      <c r="CR1" s="46"/>
      <c r="CS1" s="46"/>
      <c r="CT1" s="46"/>
      <c r="CU1" s="46"/>
      <c r="CV1" s="46"/>
    </row>
    <row r="2" spans="1:100" ht="9" customHeight="1">
      <c r="A2" s="46"/>
      <c r="K2" s="43"/>
      <c r="L2" s="44"/>
      <c r="M2" s="44"/>
      <c r="N2" s="44"/>
      <c r="O2" s="44"/>
      <c r="P2" s="44"/>
      <c r="Q2" s="44"/>
      <c r="R2" s="44"/>
      <c r="S2" s="44"/>
      <c r="T2" s="44"/>
      <c r="U2" s="44"/>
      <c r="V2" s="44"/>
      <c r="W2" s="44"/>
      <c r="X2" s="46"/>
      <c r="Y2" s="46"/>
      <c r="Z2" s="46"/>
      <c r="AA2" s="46"/>
      <c r="AB2" s="46"/>
      <c r="AC2" s="46"/>
      <c r="AD2" s="46"/>
      <c r="AE2" s="46"/>
      <c r="AF2" s="51"/>
      <c r="AG2" s="51"/>
      <c r="AH2" s="51"/>
      <c r="BX2" s="46"/>
      <c r="BY2" s="46"/>
      <c r="BZ2" s="46"/>
      <c r="CA2" s="46"/>
      <c r="CB2" s="46"/>
      <c r="CC2" s="46"/>
      <c r="CD2" s="46"/>
      <c r="CE2" s="46"/>
      <c r="CF2" s="46"/>
      <c r="CG2" s="46"/>
      <c r="CH2" s="46"/>
      <c r="CI2" s="46"/>
      <c r="CJ2" s="46"/>
      <c r="CK2" s="46"/>
      <c r="CL2" s="46"/>
      <c r="CM2" s="46"/>
      <c r="CN2" s="46"/>
      <c r="CO2" s="46"/>
      <c r="CP2" s="46"/>
      <c r="CQ2" s="46"/>
      <c r="CR2" s="46"/>
      <c r="CS2" s="46"/>
      <c r="CT2" s="46"/>
      <c r="CU2" s="46"/>
      <c r="CV2" s="46"/>
    </row>
    <row r="3" spans="1:100" ht="16.7" customHeight="1">
      <c r="A3" s="46"/>
      <c r="B3" s="45"/>
      <c r="G3" s="187" t="s">
        <v>118</v>
      </c>
      <c r="H3" s="187"/>
      <c r="I3" s="187"/>
      <c r="J3" s="187"/>
      <c r="K3" s="187"/>
      <c r="L3" s="187"/>
      <c r="M3" s="187"/>
      <c r="N3" s="187"/>
      <c r="O3" s="187"/>
      <c r="P3" s="187"/>
      <c r="Q3" s="187"/>
      <c r="R3" s="187"/>
      <c r="S3" s="187"/>
      <c r="T3" s="187"/>
      <c r="U3" s="187"/>
      <c r="V3" s="187"/>
      <c r="W3" s="187"/>
      <c r="X3" s="46"/>
      <c r="Y3" s="46" t="s">
        <v>116</v>
      </c>
      <c r="Z3" s="46"/>
      <c r="AA3" s="46"/>
      <c r="AB3" s="46"/>
      <c r="AC3" s="46"/>
      <c r="AD3" s="46"/>
      <c r="AE3" s="46"/>
      <c r="AF3" s="86"/>
      <c r="AG3" s="86"/>
      <c r="AH3" s="86"/>
      <c r="AI3" s="84"/>
      <c r="AJ3" s="84"/>
      <c r="AK3" s="84"/>
      <c r="AL3" s="84"/>
      <c r="AM3" s="84"/>
      <c r="AN3" s="84"/>
      <c r="BC3" s="36"/>
      <c r="BD3" s="37"/>
      <c r="BE3" s="28"/>
      <c r="BF3" s="28"/>
      <c r="BG3" s="28"/>
      <c r="BX3" s="46"/>
      <c r="BY3" s="46"/>
      <c r="BZ3" s="46"/>
      <c r="CA3" s="46"/>
      <c r="CB3" s="46"/>
      <c r="CC3" s="46"/>
      <c r="CD3" s="46"/>
      <c r="CE3" s="46"/>
      <c r="CF3" s="46"/>
      <c r="CG3" s="46"/>
      <c r="CH3" s="46"/>
      <c r="CI3" s="46"/>
      <c r="CJ3" s="46"/>
      <c r="CK3" s="46"/>
      <c r="CL3" s="46"/>
      <c r="CM3" s="46"/>
      <c r="CN3" s="46"/>
      <c r="CO3" s="46"/>
      <c r="CP3" s="46"/>
      <c r="CQ3" s="46"/>
      <c r="CR3" s="46"/>
      <c r="CS3" s="46"/>
      <c r="CT3" s="46"/>
      <c r="CU3" s="46"/>
      <c r="CV3" s="46"/>
    </row>
    <row r="4" spans="1:100" ht="11.45" customHeight="1">
      <c r="A4" s="46"/>
      <c r="G4" s="187"/>
      <c r="H4" s="187"/>
      <c r="I4" s="187"/>
      <c r="J4" s="187"/>
      <c r="K4" s="187"/>
      <c r="L4" s="187"/>
      <c r="M4" s="187"/>
      <c r="N4" s="187"/>
      <c r="O4" s="187"/>
      <c r="P4" s="187"/>
      <c r="Q4" s="187"/>
      <c r="R4" s="187"/>
      <c r="S4" s="187"/>
      <c r="T4" s="187"/>
      <c r="U4" s="187"/>
      <c r="V4" s="187"/>
      <c r="W4" s="187"/>
      <c r="X4" s="46"/>
      <c r="Y4" s="46" t="s">
        <v>117</v>
      </c>
      <c r="Z4" s="46"/>
      <c r="AA4" s="46"/>
      <c r="AB4" s="46"/>
      <c r="AC4" s="46"/>
      <c r="AD4" s="46"/>
      <c r="AE4" s="46"/>
      <c r="AF4" s="87"/>
      <c r="AG4" s="87"/>
      <c r="AH4" s="87"/>
      <c r="AI4" s="85"/>
      <c r="AJ4" s="85"/>
      <c r="AK4" s="85"/>
      <c r="AL4" s="85"/>
      <c r="AM4" s="85"/>
      <c r="AN4" s="85"/>
      <c r="BC4" s="36"/>
      <c r="BD4" s="37"/>
      <c r="BE4" s="28"/>
      <c r="BF4" s="28"/>
      <c r="BG4" s="28"/>
      <c r="BX4" s="46"/>
      <c r="BY4" s="46"/>
      <c r="BZ4" s="46"/>
      <c r="CA4" s="46"/>
      <c r="CB4" s="46"/>
      <c r="CC4" s="46"/>
      <c r="CD4" s="46"/>
      <c r="CE4" s="46"/>
      <c r="CF4" s="46"/>
      <c r="CG4" s="46"/>
      <c r="CH4" s="46"/>
      <c r="CI4" s="46"/>
      <c r="CJ4" s="46"/>
      <c r="CK4" s="46"/>
      <c r="CL4" s="46"/>
      <c r="CM4" s="46"/>
      <c r="CN4" s="46"/>
      <c r="CO4" s="46"/>
      <c r="CP4" s="46"/>
      <c r="CQ4" s="46"/>
      <c r="CR4" s="46"/>
      <c r="CS4" s="46"/>
      <c r="CT4" s="46"/>
      <c r="CU4" s="46"/>
      <c r="CV4" s="46"/>
    </row>
    <row r="5" spans="1:100" ht="6" customHeight="1">
      <c r="A5" s="46"/>
      <c r="I5" s="35"/>
      <c r="X5" s="46"/>
      <c r="Y5" s="46"/>
      <c r="Z5" s="46"/>
      <c r="AA5" s="46"/>
      <c r="AB5" s="46"/>
      <c r="AC5" s="46"/>
      <c r="AD5" s="46"/>
      <c r="AE5" s="46"/>
      <c r="AF5" s="51"/>
      <c r="AG5" s="51"/>
      <c r="AH5" s="51"/>
      <c r="BD5" s="28"/>
      <c r="BE5" s="28"/>
      <c r="BF5" s="28"/>
      <c r="BG5" s="28"/>
      <c r="BX5" s="46"/>
      <c r="BY5" s="46"/>
      <c r="BZ5" s="46"/>
      <c r="CA5" s="46"/>
      <c r="CB5" s="46"/>
      <c r="CC5" s="46"/>
      <c r="CD5" s="46"/>
      <c r="CE5" s="46"/>
      <c r="CF5" s="46"/>
      <c r="CG5" s="46"/>
      <c r="CH5" s="46"/>
      <c r="CI5" s="46"/>
      <c r="CJ5" s="46"/>
      <c r="CK5" s="46"/>
      <c r="CL5" s="46"/>
      <c r="CM5" s="46"/>
      <c r="CN5" s="46"/>
      <c r="CO5" s="46"/>
      <c r="CP5" s="46"/>
      <c r="CQ5" s="46"/>
      <c r="CR5" s="46"/>
      <c r="CS5" s="46"/>
      <c r="CT5" s="46"/>
      <c r="CU5" s="46"/>
      <c r="CV5" s="46"/>
    </row>
    <row r="6" spans="1:100" ht="3" customHeight="1">
      <c r="A6" s="46"/>
      <c r="B6" s="47"/>
      <c r="C6" s="48"/>
      <c r="D6" s="47"/>
      <c r="E6" s="49"/>
      <c r="F6" s="49"/>
      <c r="G6" s="50"/>
      <c r="H6" s="46"/>
      <c r="I6" s="46"/>
      <c r="J6" s="46"/>
      <c r="K6" s="46"/>
      <c r="L6" s="46"/>
      <c r="M6" s="46"/>
      <c r="N6" s="46"/>
      <c r="O6" s="46"/>
      <c r="P6" s="46"/>
      <c r="Q6" s="46"/>
      <c r="R6" s="46"/>
      <c r="S6" s="46"/>
      <c r="T6" s="46"/>
      <c r="U6" s="46"/>
      <c r="V6" s="46"/>
      <c r="W6" s="46"/>
      <c r="X6" s="46"/>
      <c r="Y6" s="46"/>
      <c r="Z6" s="46"/>
      <c r="AA6" s="46"/>
      <c r="AB6" s="46"/>
      <c r="AC6" s="46"/>
      <c r="AD6" s="46"/>
      <c r="AE6" s="46"/>
      <c r="AF6" s="51"/>
      <c r="AG6" s="51"/>
      <c r="AH6" s="51"/>
      <c r="AK6" s="10"/>
      <c r="BD6" s="28"/>
      <c r="BE6" s="28"/>
      <c r="BF6" s="28"/>
      <c r="BG6" s="28"/>
      <c r="BX6" s="46"/>
      <c r="BY6" s="46"/>
      <c r="BZ6" s="46"/>
      <c r="CA6" s="46"/>
      <c r="CB6" s="46"/>
      <c r="CC6" s="46"/>
      <c r="CD6" s="46"/>
      <c r="CE6" s="46"/>
      <c r="CF6" s="46"/>
      <c r="CG6" s="46"/>
      <c r="CH6" s="46"/>
      <c r="CI6" s="46"/>
      <c r="CJ6" s="46"/>
      <c r="CK6" s="46"/>
      <c r="CL6" s="46"/>
      <c r="CM6" s="46"/>
      <c r="CN6" s="46"/>
      <c r="CO6" s="46"/>
      <c r="CP6" s="46"/>
      <c r="CQ6" s="46"/>
      <c r="CR6" s="46"/>
      <c r="CS6" s="46"/>
      <c r="CT6" s="46"/>
      <c r="CU6" s="46"/>
      <c r="CV6" s="46"/>
    </row>
    <row r="7" spans="1:100" ht="9.9499999999999993" customHeight="1">
      <c r="A7" s="46"/>
      <c r="B7" s="123" t="s">
        <v>35</v>
      </c>
      <c r="C7" s="118"/>
      <c r="D7" s="119"/>
      <c r="E7" s="120"/>
      <c r="F7" s="120"/>
      <c r="G7" s="121"/>
      <c r="H7" s="122"/>
      <c r="I7" s="122"/>
      <c r="J7" s="122"/>
      <c r="K7" s="122"/>
      <c r="L7" s="122"/>
      <c r="M7" s="122"/>
      <c r="N7" s="122"/>
      <c r="O7" s="122"/>
      <c r="P7" s="122"/>
      <c r="Q7" s="122"/>
      <c r="R7" s="122"/>
      <c r="S7" s="192" t="s">
        <v>45</v>
      </c>
      <c r="T7" s="193"/>
      <c r="U7" s="193"/>
      <c r="V7" s="194"/>
      <c r="W7" s="123" t="s">
        <v>85</v>
      </c>
      <c r="X7" s="122"/>
      <c r="Y7" s="215" t="s">
        <v>192</v>
      </c>
      <c r="Z7" s="215"/>
      <c r="AA7" s="215"/>
      <c r="AB7" s="124"/>
      <c r="AC7" s="124"/>
      <c r="AD7" s="55"/>
      <c r="AE7" s="54"/>
      <c r="AF7" s="54"/>
      <c r="AG7" s="54"/>
      <c r="AH7" s="51"/>
      <c r="AK7" s="10" t="s">
        <v>50</v>
      </c>
      <c r="AL7" s="10" t="s">
        <v>51</v>
      </c>
      <c r="AM7" s="10" t="s">
        <v>52</v>
      </c>
      <c r="AN7" s="10" t="s">
        <v>53</v>
      </c>
      <c r="AO7" s="10" t="s">
        <v>54</v>
      </c>
      <c r="AP7" s="10" t="s">
        <v>55</v>
      </c>
      <c r="AQ7" s="10" t="s">
        <v>56</v>
      </c>
      <c r="AR7" s="10" t="s">
        <v>57</v>
      </c>
      <c r="AS7" s="10" t="s">
        <v>58</v>
      </c>
      <c r="AT7" s="10" t="s">
        <v>59</v>
      </c>
      <c r="AU7" s="10" t="s">
        <v>60</v>
      </c>
      <c r="AV7" s="10" t="s">
        <v>61</v>
      </c>
      <c r="AW7" s="10" t="s">
        <v>62</v>
      </c>
      <c r="AX7" s="10" t="s">
        <v>63</v>
      </c>
      <c r="AY7" s="10" t="s">
        <v>64</v>
      </c>
      <c r="AZ7" s="10" t="s">
        <v>65</v>
      </c>
      <c r="BA7" s="10" t="s">
        <v>66</v>
      </c>
      <c r="BB7" s="10" t="s">
        <v>67</v>
      </c>
      <c r="BC7" s="10" t="s">
        <v>68</v>
      </c>
      <c r="BD7" s="10" t="s">
        <v>40</v>
      </c>
      <c r="BE7" s="10" t="s">
        <v>69</v>
      </c>
      <c r="BF7" s="10" t="s">
        <v>70</v>
      </c>
      <c r="BG7" s="10" t="s">
        <v>71</v>
      </c>
      <c r="BH7" s="10" t="s">
        <v>72</v>
      </c>
      <c r="BI7" s="10" t="s">
        <v>73</v>
      </c>
      <c r="BJ7" s="10" t="s">
        <v>74</v>
      </c>
      <c r="BK7" s="10" t="s">
        <v>75</v>
      </c>
      <c r="BL7" s="10" t="s">
        <v>76</v>
      </c>
      <c r="BM7" s="10" t="s">
        <v>77</v>
      </c>
      <c r="BN7" s="10" t="s">
        <v>78</v>
      </c>
      <c r="BO7" s="10" t="s">
        <v>79</v>
      </c>
      <c r="BP7" s="10" t="s">
        <v>80</v>
      </c>
      <c r="BQ7" s="10" t="s">
        <v>39</v>
      </c>
      <c r="BR7" s="10" t="s">
        <v>80</v>
      </c>
      <c r="BS7" s="10" t="s">
        <v>39</v>
      </c>
      <c r="BU7" s="9">
        <f>IF($BM9,IF(E8-F8&lt;0,-0.5,IF(F8-E8&lt;0,0.5,0)),IF($BI9,IF($AZ9&gt;$AZ10,-0.5,IF($AZ9&lt;$AZ10,0.5,0)),IF($BJ9,IF($BA9&gt;$BA10,-0.5, IF($BA9&lt;$BA10,0.5,0)),0)))</f>
        <v>0</v>
      </c>
      <c r="BW7" s="9">
        <f>F12-E12</f>
        <v>2</v>
      </c>
      <c r="BX7" s="46"/>
      <c r="BY7" s="46"/>
      <c r="BZ7" s="46"/>
      <c r="CA7" s="46"/>
      <c r="CB7" s="46"/>
      <c r="CC7" s="46"/>
      <c r="CD7" s="46"/>
      <c r="CE7" s="46"/>
      <c r="CF7" s="46"/>
      <c r="CG7" s="46"/>
      <c r="CH7" s="46"/>
      <c r="CI7" s="46"/>
      <c r="CJ7" s="46"/>
      <c r="CK7" s="46"/>
      <c r="CL7" s="46"/>
      <c r="CM7" s="46"/>
      <c r="CN7" s="46"/>
      <c r="CO7" s="46"/>
      <c r="CP7" s="46"/>
      <c r="CQ7" s="46"/>
      <c r="CR7" s="46"/>
      <c r="CS7" s="46"/>
      <c r="CT7" s="46"/>
      <c r="CU7" s="46"/>
      <c r="CV7" s="46"/>
    </row>
    <row r="8" spans="1:100" ht="9.9499999999999993" customHeight="1">
      <c r="A8" s="46"/>
      <c r="B8" s="106">
        <v>41802</v>
      </c>
      <c r="C8" s="107">
        <v>0.91666666666666663</v>
      </c>
      <c r="D8" s="108" t="s">
        <v>127</v>
      </c>
      <c r="E8" s="3">
        <v>2</v>
      </c>
      <c r="F8" s="3">
        <v>0</v>
      </c>
      <c r="G8" s="109" t="s">
        <v>151</v>
      </c>
      <c r="H8" s="122"/>
      <c r="I8" s="122"/>
      <c r="J8" s="123" t="s">
        <v>35</v>
      </c>
      <c r="K8" s="123" t="s">
        <v>0</v>
      </c>
      <c r="L8" s="123" t="s">
        <v>39</v>
      </c>
      <c r="M8" s="123" t="s">
        <v>40</v>
      </c>
      <c r="N8" s="123" t="str">
        <f>"+/-"</f>
        <v>+/-</v>
      </c>
      <c r="O8" s="122"/>
      <c r="P8" s="122"/>
      <c r="Q8" s="122"/>
      <c r="R8" s="122"/>
      <c r="S8" s="190">
        <v>41818</v>
      </c>
      <c r="T8" s="188">
        <v>0.75</v>
      </c>
      <c r="U8" s="39" t="str">
        <f>IF(OR(I10&lt;2),"A1",T(J9))</f>
        <v>Mexique</v>
      </c>
      <c r="V8" s="1">
        <v>0</v>
      </c>
      <c r="W8" s="34"/>
      <c r="X8" s="122"/>
      <c r="Y8" s="215"/>
      <c r="Z8" s="215"/>
      <c r="AA8" s="215"/>
      <c r="AB8" s="122"/>
      <c r="AC8" s="122"/>
      <c r="AD8" s="46"/>
      <c r="AE8" s="46"/>
      <c r="AF8" s="51"/>
      <c r="AG8" s="51"/>
      <c r="AH8" s="51"/>
      <c r="AK8" s="10"/>
      <c r="AL8" s="11" t="s">
        <v>13</v>
      </c>
      <c r="AM8" s="12" t="s">
        <v>14</v>
      </c>
      <c r="AN8" s="13" t="s">
        <v>0</v>
      </c>
      <c r="AO8" s="11" t="s">
        <v>1</v>
      </c>
      <c r="AP8" s="13" t="s">
        <v>2</v>
      </c>
      <c r="AQ8" s="14" t="s">
        <v>3</v>
      </c>
      <c r="AR8" s="13" t="s">
        <v>4</v>
      </c>
      <c r="AS8" s="13" t="s">
        <v>5</v>
      </c>
      <c r="AT8" s="13" t="s">
        <v>6</v>
      </c>
      <c r="AU8" s="13" t="s">
        <v>7</v>
      </c>
      <c r="AV8" s="11" t="s">
        <v>27</v>
      </c>
      <c r="AW8" s="13" t="s">
        <v>28</v>
      </c>
      <c r="AX8" s="13" t="s">
        <v>29</v>
      </c>
      <c r="AY8" s="14" t="s">
        <v>30</v>
      </c>
      <c r="AZ8" s="11" t="s">
        <v>16</v>
      </c>
      <c r="BA8" s="13" t="s">
        <v>17</v>
      </c>
      <c r="BB8" s="13" t="s">
        <v>18</v>
      </c>
      <c r="BC8" s="14" t="s">
        <v>19</v>
      </c>
      <c r="BD8" s="11" t="s">
        <v>9</v>
      </c>
      <c r="BE8" s="13" t="s">
        <v>10</v>
      </c>
      <c r="BF8" s="13" t="s">
        <v>11</v>
      </c>
      <c r="BG8" s="14" t="s">
        <v>12</v>
      </c>
      <c r="BH8" s="11" t="s">
        <v>20</v>
      </c>
      <c r="BI8" s="13" t="s">
        <v>16</v>
      </c>
      <c r="BJ8" s="13" t="s">
        <v>17</v>
      </c>
      <c r="BK8" s="13" t="s">
        <v>18</v>
      </c>
      <c r="BL8" s="13" t="s">
        <v>19</v>
      </c>
      <c r="BM8" s="13" t="s">
        <v>8</v>
      </c>
      <c r="BN8" s="13" t="s">
        <v>21</v>
      </c>
      <c r="BO8" s="13" t="s">
        <v>22</v>
      </c>
      <c r="BP8" s="13" t="s">
        <v>23</v>
      </c>
      <c r="BQ8" s="13" t="s">
        <v>24</v>
      </c>
      <c r="BR8" s="13" t="s">
        <v>25</v>
      </c>
      <c r="BS8" s="13" t="s">
        <v>26</v>
      </c>
      <c r="BT8" s="11" t="s">
        <v>83</v>
      </c>
      <c r="BU8" s="13" t="s">
        <v>82</v>
      </c>
      <c r="BV8" s="13" t="s">
        <v>81</v>
      </c>
      <c r="BW8" s="14" t="s">
        <v>84</v>
      </c>
      <c r="BX8" s="46"/>
      <c r="BY8" s="46"/>
      <c r="BZ8" s="46"/>
      <c r="CA8" s="46"/>
      <c r="CB8" s="46"/>
      <c r="CC8" s="46"/>
      <c r="CD8" s="46"/>
      <c r="CE8" s="46"/>
      <c r="CF8" s="46"/>
      <c r="CG8" s="46"/>
      <c r="CH8" s="46"/>
      <c r="CI8" s="46"/>
      <c r="CJ8" s="46"/>
      <c r="CK8" s="46"/>
      <c r="CL8" s="46"/>
      <c r="CM8" s="46"/>
      <c r="CN8" s="46"/>
      <c r="CO8" s="46"/>
      <c r="CP8" s="46"/>
      <c r="CQ8" s="46"/>
      <c r="CR8" s="46"/>
      <c r="CS8" s="46"/>
      <c r="CT8" s="46"/>
      <c r="CU8" s="46"/>
      <c r="CV8" s="46"/>
    </row>
    <row r="9" spans="1:100" ht="9.9499999999999993" customHeight="1">
      <c r="A9" s="46"/>
      <c r="B9" s="110">
        <v>41803</v>
      </c>
      <c r="C9" s="111">
        <v>0.75</v>
      </c>
      <c r="D9" s="112" t="s">
        <v>143</v>
      </c>
      <c r="E9" s="3">
        <v>3</v>
      </c>
      <c r="F9" s="3">
        <v>0</v>
      </c>
      <c r="G9" s="113" t="s">
        <v>137</v>
      </c>
      <c r="H9" s="122"/>
      <c r="I9" s="125">
        <f>AI9</f>
        <v>1</v>
      </c>
      <c r="J9" s="126" t="str">
        <f>INDEX(AM9:AM12,MATCH(AK9,$AL9:$AL12,0))</f>
        <v>Mexique</v>
      </c>
      <c r="K9" s="127">
        <f>INDEX(AN9:AN12,MATCH(AK9,$AL9:$AL12,0))</f>
        <v>7</v>
      </c>
      <c r="L9" s="128">
        <f>INDEX(AO9:AO12,MATCH(AK9,$AL9:$AL12,0))</f>
        <v>6</v>
      </c>
      <c r="M9" s="127">
        <f>INDEX(AP9:AP12,MATCH(AK9,$AL9:$AL12,0))</f>
        <v>1</v>
      </c>
      <c r="N9" s="129">
        <f>INDEX(AQ9:AQ12,MATCH(AK9,$AL9:$AL12,0))</f>
        <v>5</v>
      </c>
      <c r="O9" s="122"/>
      <c r="P9" s="122"/>
      <c r="Q9" s="122"/>
      <c r="R9" s="122"/>
      <c r="S9" s="191"/>
      <c r="T9" s="189"/>
      <c r="U9" s="39" t="str">
        <f>IF(OR(I19&lt;3,I18&lt;2),"B2",T(J18))</f>
        <v>Espagne</v>
      </c>
      <c r="V9" s="2">
        <v>2</v>
      </c>
      <c r="W9" s="34"/>
      <c r="X9" s="122"/>
      <c r="Y9" s="215"/>
      <c r="Z9" s="215"/>
      <c r="AA9" s="215"/>
      <c r="AB9" s="122"/>
      <c r="AC9" s="122"/>
      <c r="AD9" s="46"/>
      <c r="AE9" s="46"/>
      <c r="AF9" s="51"/>
      <c r="AG9" s="51"/>
      <c r="AH9" s="51"/>
      <c r="AI9" s="38">
        <v>1</v>
      </c>
      <c r="AJ9" s="29">
        <f>ROUND(AK9,0)</f>
        <v>1</v>
      </c>
      <c r="AK9" s="30">
        <f>MIN(AL9:AL12)</f>
        <v>0.9700000000000002</v>
      </c>
      <c r="AL9" s="31">
        <f>SUM(BD9:BG9)+2.45</f>
        <v>1.9500000000000002</v>
      </c>
      <c r="AM9" s="15" t="str">
        <f>D8</f>
        <v>Brésil</v>
      </c>
      <c r="AN9" s="16">
        <f>SUM(AR9:AU9)</f>
        <v>7</v>
      </c>
      <c r="AO9" s="17">
        <f>E8+E10+F12</f>
        <v>5</v>
      </c>
      <c r="AP9" s="16">
        <f>F8+F10+E12</f>
        <v>1</v>
      </c>
      <c r="AQ9" s="18">
        <f>AO9-AP9</f>
        <v>4</v>
      </c>
      <c r="AR9" s="16" t="s">
        <v>15</v>
      </c>
      <c r="AS9" s="16">
        <f>IF(ISBLANK(E8),0,IF(E8&gt;F8,3,IF(E8=F8,1,0)))</f>
        <v>3</v>
      </c>
      <c r="AT9" s="16">
        <f>IF(ISBLANK(E10),0,IF(E10&gt;F10,3,IF(E10=F10,1,0)))</f>
        <v>1</v>
      </c>
      <c r="AU9" s="16">
        <f>IF(ISBLANK(F12),0,IF(F12&gt;E12,3,IF(F12=E12,1,0)))</f>
        <v>3</v>
      </c>
      <c r="AV9" s="17" t="s">
        <v>15</v>
      </c>
      <c r="AW9" s="16" t="b">
        <f>(10*(AQ9-AQ10)+AO9-AO10&gt;0)</f>
        <v>1</v>
      </c>
      <c r="AX9" s="16" t="b">
        <f>10*(AQ9-AQ11)+AO9-AO11&gt;0</f>
        <v>0</v>
      </c>
      <c r="AY9" s="18" t="b">
        <f>10*(AQ9-AQ12)+AO9-AO12&gt;0</f>
        <v>1</v>
      </c>
      <c r="AZ9" s="17">
        <f>10000*(AS9+AT9)+(E10-F10+E8-F8)*100+(E10+E8)</f>
        <v>40203</v>
      </c>
      <c r="BA9" s="16">
        <f>10000*(AS9+AU9)+(E8-F8+F12-E12)*100+(E8+F12)</f>
        <v>60404</v>
      </c>
      <c r="BB9" s="16">
        <f>10000*(AT9+AU9)+(E10-F10+F12-E12)*100+(E10+F12)</f>
        <v>40203</v>
      </c>
      <c r="BC9" s="18" t="s">
        <v>15</v>
      </c>
      <c r="BD9" s="17" t="s">
        <v>15</v>
      </c>
      <c r="BE9" s="19">
        <f>IF($AN9&gt;$AN10,-0.5,IF($AN10&gt;$AN9,0.5,IF(AW9,-0.5,IF(AV10,0.5,BU9))))</f>
        <v>-0.5</v>
      </c>
      <c r="BF9" s="19">
        <f>IF($AN9&gt;$AN11,-0.5,IF($AN11&gt;$AN9,0.5,IF(AX9,-0.5,IF(AV11,0.5,BV9))))</f>
        <v>0.5</v>
      </c>
      <c r="BG9" s="20">
        <f>IF($AN9&gt;$AN12,-0.5,IF($AN12&gt;$AN9,0.5,IF(AY9,-0.5,IF(AV12,0.5,BW9))))</f>
        <v>-0.5</v>
      </c>
      <c r="BH9" s="21" t="b">
        <f>AND(AND(AN9=AN10,AN10=AN11,AN11=AN12),AND(AO9=AO10,AO10=AO11,AO11=AO12),AND(AP9=AP10,AP10=AP11,AP11=AP12))</f>
        <v>0</v>
      </c>
      <c r="BI9" s="21" t="b">
        <f>AND(NOT(BH9),AN9=AN10,AN9=AN11,AO9=AO10,AO9=AO11,AP9=AP10,AP9=AP11)</f>
        <v>0</v>
      </c>
      <c r="BJ9" s="21" t="b">
        <f>AND(NOT(BH9),AN9=AN10,AN9=AN12,AO9=AO10,AO9=AO12,AP9=AP10,AP9=AP12)</f>
        <v>0</v>
      </c>
      <c r="BK9" s="21" t="b">
        <f>AND(NOT(BH9),AN9=AN11,AN9=AN12,AO9=AO11,AO9=AO12,AP9=AP11,AP9=AP12)</f>
        <v>0</v>
      </c>
      <c r="BL9" s="21" t="b">
        <f>AND(NOT(BH9),AN10=AN11,AN10=AN12,AO10=AO11,AO10=AO12,AP10=AP11,AP10=AP12)</f>
        <v>0</v>
      </c>
      <c r="BM9" s="21" t="b">
        <f>AND(NOT(BH9),NOT(BI9),NOT(BJ9),AN9=AN10,AO9=AO10,AP9=AP10)</f>
        <v>0</v>
      </c>
      <c r="BN9" s="21" t="b">
        <f>AND(NOT(BH9),NOT(BI9),NOT(BK9),AN9=AN11,AO9=AO11,AP9=AP11)</f>
        <v>0</v>
      </c>
      <c r="BO9" s="21" t="b">
        <f>AND(NOT(BH9),NOT(BJ9),NOT(BK9),AN9=AN12,AO9=AO12,AP9=AP12)</f>
        <v>0</v>
      </c>
      <c r="BP9" s="21" t="b">
        <f>AND(NOT(BH9),NOT(BI9),NOT(BL9),AN10=AN11,AO10=AO11)</f>
        <v>0</v>
      </c>
      <c r="BQ9" s="21" t="b">
        <f>AND(NOT(BH9),NOT(BJ9),NOT(BL9),AN10=AN12,AO10=AO12,AP10=AP12)</f>
        <v>0</v>
      </c>
      <c r="BR9" s="21" t="b">
        <f>AND(NOT(BH9),NOT(BK9),NOT(BL9),AN11=AN12,AO11=AO12,AP11=AP12)</f>
        <v>0</v>
      </c>
      <c r="BS9" s="21" t="b">
        <f t="array" ref="BS9">AND(NOT(BH9:BR9))</f>
        <v>1</v>
      </c>
      <c r="BT9" s="17" t="s">
        <v>15</v>
      </c>
      <c r="BU9" s="16">
        <f>IF($BM9,IF(F8-E8&lt;0,-0.5,IF(E8-F8&lt;0,0.5,0)),IF($BI9,IF($AZ9&gt;$AZ10,-0.5,IF($AZ9&lt;$AZ10,0.5,0)),IF($BJ9,IF($BA9&gt;$BA10,-0.5, IF($BA9&lt;$BA10,0.5,0)),0)))</f>
        <v>0</v>
      </c>
      <c r="BV9" s="16">
        <f>IF($BN9,IF(F10-E10&lt;0,-0.5,IF(E10-F10&lt;0,0.5,0)),IF($BI9,IF($AZ9&gt;$AZ11,-0.5,IF($AZ9&lt;$AZ11,0.5,0)),IF($BK9,IF($BB9&gt;$BB11,-0.5,IF($BB9&lt;$BB11,0.5,0)),0)))</f>
        <v>0</v>
      </c>
      <c r="BW9" s="18">
        <f>IF($BO9,IF(E12-F12&lt;0,-0.5,IF(F12-E12&lt;0,0.5,0)),IF($BJ9,IF($BA9&gt;$BA12,-0.5,IF($BA9&lt;$BA12,0.5,0)),IF($BK9,IF($BB9&gt;$BB12,-0.5, IF($BB9&lt;$BB12,0.5,0)),0)))</f>
        <v>0</v>
      </c>
      <c r="BX9" s="46"/>
      <c r="BY9" s="46"/>
      <c r="BZ9" s="46"/>
      <c r="CA9" s="46"/>
      <c r="CB9" s="46"/>
      <c r="CC9" s="46"/>
      <c r="CD9" s="46"/>
      <c r="CE9" s="46"/>
      <c r="CF9" s="46"/>
      <c r="CG9" s="46"/>
      <c r="CH9" s="46"/>
      <c r="CI9" s="46"/>
      <c r="CJ9" s="46"/>
      <c r="CK9" s="46"/>
      <c r="CL9" s="46"/>
      <c r="CM9" s="46"/>
      <c r="CN9" s="46"/>
      <c r="CO9" s="46"/>
      <c r="CP9" s="46"/>
      <c r="CQ9" s="46"/>
      <c r="CR9" s="46"/>
      <c r="CS9" s="46"/>
      <c r="CT9" s="46"/>
      <c r="CU9" s="46"/>
      <c r="CV9" s="46"/>
    </row>
    <row r="10" spans="1:100" ht="9.9499999999999993" customHeight="1">
      <c r="A10" s="46"/>
      <c r="B10" s="110">
        <v>41807</v>
      </c>
      <c r="C10" s="111">
        <v>0.875</v>
      </c>
      <c r="D10" s="112" t="str">
        <f>D8</f>
        <v>Brésil</v>
      </c>
      <c r="E10" s="3">
        <v>1</v>
      </c>
      <c r="F10" s="3">
        <v>1</v>
      </c>
      <c r="G10" s="113" t="str">
        <f>D9</f>
        <v>Mexique</v>
      </c>
      <c r="H10" s="122"/>
      <c r="I10" s="130">
        <f>AI10</f>
        <v>2</v>
      </c>
      <c r="J10" s="131" t="str">
        <f>INDEX(AM9:AM12,MATCH(AK10,$AL9:$AL12,0))</f>
        <v>Brésil</v>
      </c>
      <c r="K10" s="132">
        <f>INDEX(AN9:AN12,MATCH(AK10,$AL9:$AL12,0))</f>
        <v>7</v>
      </c>
      <c r="L10" s="133">
        <f>INDEX(AO9:AO12,MATCH(AK10,$AL9:$AL12,0))</f>
        <v>5</v>
      </c>
      <c r="M10" s="132">
        <f>INDEX(AP9:AP12,MATCH(AK10,$AL9:$AL12,0))</f>
        <v>1</v>
      </c>
      <c r="N10" s="134">
        <f>INDEX(AQ9:AQ12,MATCH(AK10,$AL9:$AL12,0))</f>
        <v>4</v>
      </c>
      <c r="O10" s="122"/>
      <c r="P10" s="122"/>
      <c r="Q10" s="122"/>
      <c r="R10" s="122"/>
      <c r="S10" s="190">
        <v>41818</v>
      </c>
      <c r="T10" s="188">
        <v>0.91666666666666663</v>
      </c>
      <c r="U10" s="39" t="str">
        <f>IF(OR(I26&lt;2),"C1",T(J25))</f>
        <v>Côte d'Ivoire</v>
      </c>
      <c r="V10" s="1">
        <v>0</v>
      </c>
      <c r="W10" s="34"/>
      <c r="X10" s="122"/>
      <c r="Y10" s="215"/>
      <c r="Z10" s="215"/>
      <c r="AA10" s="215"/>
      <c r="AB10" s="122"/>
      <c r="AC10" s="122"/>
      <c r="AD10" s="46"/>
      <c r="AE10" s="46"/>
      <c r="AF10" s="51"/>
      <c r="AG10" s="51"/>
      <c r="AH10" s="51"/>
      <c r="AI10" s="38">
        <f>IF(ROUND(AK10,0)=ROUND(AK9,0),AI9,2)</f>
        <v>2</v>
      </c>
      <c r="AJ10" s="29">
        <f>ROUND(AK10,0)</f>
        <v>2</v>
      </c>
      <c r="AK10" s="30">
        <f>MAX(MIN(AL9:AL11),MIN(AL9,AL10,AL12),MIN(AL9,AL11,AL12),MIN(AL10:AL12))</f>
        <v>1.9500000000000002</v>
      </c>
      <c r="AL10" s="32">
        <f>SUM(BD10:BG10)+2.46</f>
        <v>2.96</v>
      </c>
      <c r="AM10" s="15" t="str">
        <f>G8</f>
        <v>Croatie</v>
      </c>
      <c r="AN10" s="16">
        <f>SUM(AR10:AU10)</f>
        <v>1</v>
      </c>
      <c r="AO10" s="17">
        <f>F8+F11+E13</f>
        <v>1</v>
      </c>
      <c r="AP10" s="16">
        <f>E8+E11+F13</f>
        <v>5</v>
      </c>
      <c r="AQ10" s="18">
        <f>AO10-AP10</f>
        <v>-4</v>
      </c>
      <c r="AR10" s="16">
        <f>IF(ISBLANK(F8),0,IF(AS9=3,0,IF(AS9=1,1,3)))</f>
        <v>0</v>
      </c>
      <c r="AS10" s="16" t="s">
        <v>15</v>
      </c>
      <c r="AT10" s="16">
        <f>IF(ISBLANK(E13),0,IF(AS11=3,0,IF(AS11=1,1,3)))</f>
        <v>0</v>
      </c>
      <c r="AU10" s="16">
        <f>IF(ISBLANK(F11),0,IF(F11&gt;E11,3,IF(F11=E11,1,0)))</f>
        <v>1</v>
      </c>
      <c r="AV10" s="17" t="b">
        <f>(10*(AQ9-AQ10)+AO9-AO10&lt;0)</f>
        <v>0</v>
      </c>
      <c r="AW10" s="16" t="s">
        <v>15</v>
      </c>
      <c r="AX10" s="16" t="b">
        <f>10*(AQ10-AQ11)+AO10-AO11&gt;0</f>
        <v>0</v>
      </c>
      <c r="AY10" s="18" t="b">
        <f>10*(AQ10-AQ12)+AO10-AO12&gt;0</f>
        <v>1</v>
      </c>
      <c r="AZ10" s="17">
        <f>10000*(AR10+AT10)+(F8-E8+E13-F13)*100+(F8+E13)</f>
        <v>-400</v>
      </c>
      <c r="BA10" s="16">
        <f>10000*(AR10+AU10)+(F8-E8+F11-E11)*100+(F8+F11)</f>
        <v>9801</v>
      </c>
      <c r="BB10" s="16" t="s">
        <v>15</v>
      </c>
      <c r="BC10" s="18">
        <f>10000*(AT10+AU10)+(F11-E11+E13-F13)*100+(F11+E13)</f>
        <v>9801</v>
      </c>
      <c r="BD10" s="23">
        <f>-BE9</f>
        <v>0.5</v>
      </c>
      <c r="BE10" s="16" t="s">
        <v>15</v>
      </c>
      <c r="BF10" s="19">
        <f>IF($AN10&gt;$AN11,-0.5,IF($AN11&gt;$AN10,0.5,IF(AX10,-0.5,IF(AW11,0.5,BV10))))</f>
        <v>0.5</v>
      </c>
      <c r="BG10" s="20">
        <f>IF($AN10&gt;$AN12,-0.5,IF($AN12&gt;$AN10,0.5,IF(AY10,-0.5,IF(AW12,0.5,BW10))))</f>
        <v>-0.5</v>
      </c>
      <c r="BH10" s="10"/>
      <c r="BI10" s="10"/>
      <c r="BJ10" s="10"/>
      <c r="BK10" s="10"/>
      <c r="BL10" s="10"/>
      <c r="BM10" s="10"/>
      <c r="BN10" s="10"/>
      <c r="BO10" s="10"/>
      <c r="BP10" s="10"/>
      <c r="BQ10" s="10"/>
      <c r="BR10" s="10"/>
      <c r="BS10" s="10"/>
      <c r="BT10" s="17"/>
      <c r="BU10" s="16" t="s">
        <v>15</v>
      </c>
      <c r="BV10" s="16">
        <f>IF($BP9,IF(F13-E13&lt;0,-0.5,IF(E13-F13&lt;0,0.5,0)),IF($BI9,IF($AZ10&gt;$AZ11,-0.5,IF($AZ10&lt;$AZ11,0.5,0)),IF($BL9,IF($BC10&gt;$BC11,-0.5,IF($BC10&lt;$BC11,0.5,0)),0)))</f>
        <v>0</v>
      </c>
      <c r="BW10" s="18">
        <f>IF($BQ9,IF(E11-F11&lt;0,-0.5,IF(F11-E11&lt;0,0.5,0)),IF($BJ9,IF($BA10&gt;$BA12,-0.5,IF($BA10&lt;$BA12,0.5,0)),IF($BL9,IF($BC10&gt;$BC12,-0.5,IF($BC10&lt;$BC12,0.5,0)),0)))</f>
        <v>0</v>
      </c>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row>
    <row r="11" spans="1:100" ht="9.9499999999999993" customHeight="1">
      <c r="A11" s="46"/>
      <c r="B11" s="110">
        <v>41808</v>
      </c>
      <c r="C11" s="111">
        <v>0.875</v>
      </c>
      <c r="D11" s="112" t="str">
        <f>G9</f>
        <v>Cameroun</v>
      </c>
      <c r="E11" s="3">
        <v>1</v>
      </c>
      <c r="F11" s="3">
        <v>1</v>
      </c>
      <c r="G11" s="113" t="str">
        <f>G8</f>
        <v>Croatie</v>
      </c>
      <c r="H11" s="122"/>
      <c r="I11" s="130">
        <f>AI11</f>
        <v>3</v>
      </c>
      <c r="J11" s="112" t="str">
        <f>INDEX(AM9:AM12,MATCH(AK11,$AL9:$AL12,0))</f>
        <v>Croatie</v>
      </c>
      <c r="K11" s="135">
        <f>INDEX(AN9:AN12,MATCH(AK11,$AL9:$AL12,0))</f>
        <v>1</v>
      </c>
      <c r="L11" s="136">
        <f>INDEX(AO9:AO12,MATCH(AK11,$AL9:$AL12,0))</f>
        <v>1</v>
      </c>
      <c r="M11" s="135">
        <f>INDEX(AP9:AP12,MATCH(AK11,$AL9:$AL12,0))</f>
        <v>5</v>
      </c>
      <c r="N11" s="137">
        <f>INDEX(AQ9:AQ12,MATCH(AK11,$AL9:$AL12,0))</f>
        <v>-4</v>
      </c>
      <c r="O11" s="122"/>
      <c r="P11" s="122"/>
      <c r="Q11" s="122"/>
      <c r="R11" s="122"/>
      <c r="S11" s="191"/>
      <c r="T11" s="189"/>
      <c r="U11" s="39" t="str">
        <f>IF(OR(I35&lt;3,I34&lt;2),"D2",T(J34))</f>
        <v>Italie</v>
      </c>
      <c r="V11" s="2">
        <v>2</v>
      </c>
      <c r="W11" s="34"/>
      <c r="X11" s="122"/>
      <c r="Y11" s="215"/>
      <c r="Z11" s="215"/>
      <c r="AA11" s="215"/>
      <c r="AB11" s="122"/>
      <c r="AC11" s="122"/>
      <c r="AD11" s="46"/>
      <c r="AE11" s="46"/>
      <c r="AF11" s="51"/>
      <c r="AG11" s="51"/>
      <c r="AH11" s="51"/>
      <c r="AI11" s="38">
        <f>IF(ROUND(AK11,0)=ROUND(AK10,0),AI10,3)</f>
        <v>3</v>
      </c>
      <c r="AJ11" s="29">
        <f>ROUND(AK11,0)</f>
        <v>3</v>
      </c>
      <c r="AK11" s="30">
        <f>MIN(MAX(AL9:AL11),MAX(AL9,AL10,AL12),MAX(AL9,AL11,AL12),MAX(AL10:AL12))</f>
        <v>2.96</v>
      </c>
      <c r="AL11" s="32">
        <f>SUM(BD11:BG11)+2.47</f>
        <v>0.9700000000000002</v>
      </c>
      <c r="AM11" s="15" t="str">
        <f>D9</f>
        <v>Mexique</v>
      </c>
      <c r="AN11" s="16">
        <f>SUM(AR11:AU11)</f>
        <v>7</v>
      </c>
      <c r="AO11" s="17">
        <f>E9+F10+F13</f>
        <v>6</v>
      </c>
      <c r="AP11" s="16">
        <f>F9+E10+E13</f>
        <v>1</v>
      </c>
      <c r="AQ11" s="18">
        <f>AO11-AP11</f>
        <v>5</v>
      </c>
      <c r="AR11" s="16">
        <f>IF(ISBLANK(F10),0,IF(AT9=3,0,IF(AT9=1,1,3)))</f>
        <v>1</v>
      </c>
      <c r="AS11" s="16">
        <f>IF(ISBLANK(F13),0,IF(F13&gt;E13,3,IF(F13=E13,1,0)))</f>
        <v>3</v>
      </c>
      <c r="AT11" s="16" t="s">
        <v>15</v>
      </c>
      <c r="AU11" s="16">
        <f>IF(ISBLANK(E9),0,IF(E9&gt;F9,3,IF(E9=F9,1,0)))</f>
        <v>3</v>
      </c>
      <c r="AV11" s="17" t="b">
        <f>10*(AQ9-AQ11)+AO9-AO11&lt;0</f>
        <v>1</v>
      </c>
      <c r="AW11" s="16" t="b">
        <f>10*(AQ10-AQ11)+AO10-AO11&lt;0</f>
        <v>1</v>
      </c>
      <c r="AX11" s="16" t="s">
        <v>15</v>
      </c>
      <c r="AY11" s="18" t="b">
        <f>10*(AQ11-AQ12)+AO11-AO12&gt;0</f>
        <v>1</v>
      </c>
      <c r="AZ11" s="17">
        <f>10000*(AR11+AS11)+(F10-E10+F13-E13)*100+(F10+F13)</f>
        <v>40203</v>
      </c>
      <c r="BA11" s="16" t="s">
        <v>15</v>
      </c>
      <c r="BB11" s="16">
        <f>10000*(AR11+AU11)+(E9-F9+F10-E10)*100+(E9+F10)</f>
        <v>40304</v>
      </c>
      <c r="BC11" s="18">
        <f>10000*(AS11+AU11)+(E9-F9+F13-E13)*100+(E9+F13)</f>
        <v>60505</v>
      </c>
      <c r="BD11" s="23">
        <f>-BF9</f>
        <v>-0.5</v>
      </c>
      <c r="BE11" s="19">
        <f>-BF10</f>
        <v>-0.5</v>
      </c>
      <c r="BF11" s="19" t="s">
        <v>15</v>
      </c>
      <c r="BG11" s="20">
        <f>IF($AN11&gt;$AN12,-0.5,IF($AN12&gt;$AN11,0.5,IF(AY11,-0.5,IF(AX12,0.5,BW11))))</f>
        <v>-0.5</v>
      </c>
      <c r="BH11" s="10"/>
      <c r="BI11" s="10"/>
      <c r="BJ11" s="10"/>
      <c r="BK11" s="10"/>
      <c r="BL11" s="10"/>
      <c r="BM11" s="10"/>
      <c r="BN11" s="10"/>
      <c r="BO11" s="10"/>
      <c r="BP11" s="10"/>
      <c r="BQ11" s="10"/>
      <c r="BR11" s="10"/>
      <c r="BS11" s="10"/>
      <c r="BT11" s="17"/>
      <c r="BU11" s="16"/>
      <c r="BV11" s="16" t="s">
        <v>15</v>
      </c>
      <c r="BW11" s="18">
        <f>IF($BR9,IF(F9-E9&lt;0,-0.5,IF(E9-F9&lt;0,0.5,0)),IF($BK9,IF($BB11&gt;$BB12,-0.5,IF($BB11&lt;$BB12,0.5,0)),IF($BL9,IF($BC11&gt;$BC12,-0.5,IF($BC11&lt;$BC12,0.5,0)),0)))</f>
        <v>0</v>
      </c>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row>
    <row r="12" spans="1:100" ht="9.9499999999999993" customHeight="1">
      <c r="A12" s="46"/>
      <c r="B12" s="110">
        <v>41813</v>
      </c>
      <c r="C12" s="111">
        <v>0.91666666666666663</v>
      </c>
      <c r="D12" s="112" t="str">
        <f>G9</f>
        <v>Cameroun</v>
      </c>
      <c r="E12" s="3">
        <v>0</v>
      </c>
      <c r="F12" s="3">
        <v>2</v>
      </c>
      <c r="G12" s="113" t="str">
        <f>D8</f>
        <v>Brésil</v>
      </c>
      <c r="H12" s="122"/>
      <c r="I12" s="138">
        <f>AI12</f>
        <v>4</v>
      </c>
      <c r="J12" s="116" t="str">
        <f>INDEX(AM9:AM12,MATCH(AK12,$AL9:$AL12,0))</f>
        <v>Cameroun</v>
      </c>
      <c r="K12" s="139">
        <f>INDEX(AN9:AN12,MATCH(AK12,$AL9:$AL12,0))</f>
        <v>1</v>
      </c>
      <c r="L12" s="140">
        <f>INDEX(AO9:AO12,MATCH(AK12,$AL9:$AL12,0))</f>
        <v>1</v>
      </c>
      <c r="M12" s="139">
        <f>INDEX(AP9:AP12,MATCH(AK12,$AL9:$AL12,0))</f>
        <v>6</v>
      </c>
      <c r="N12" s="141">
        <f>INDEX(AQ9:AQ12,MATCH(AK12,$AL9:$AL12,0))</f>
        <v>-5</v>
      </c>
      <c r="O12" s="122"/>
      <c r="P12" s="122"/>
      <c r="Q12" s="122"/>
      <c r="R12" s="122"/>
      <c r="S12" s="190">
        <v>41819</v>
      </c>
      <c r="T12" s="188">
        <v>0.75</v>
      </c>
      <c r="U12" s="39" t="str">
        <f>IF(OR(I18&lt;2),"B1",T(J17))</f>
        <v>Pays-Bas</v>
      </c>
      <c r="V12" s="1">
        <v>2</v>
      </c>
      <c r="W12" s="34">
        <v>5</v>
      </c>
      <c r="X12" s="122"/>
      <c r="Y12" s="215"/>
      <c r="Z12" s="215"/>
      <c r="AA12" s="215"/>
      <c r="AB12" s="122"/>
      <c r="AC12" s="122"/>
      <c r="AD12" s="46"/>
      <c r="AE12" s="46"/>
      <c r="AF12" s="51"/>
      <c r="AG12" s="51"/>
      <c r="AH12" s="51"/>
      <c r="AI12" s="38">
        <f>IF(ROUND(AK12,0)=ROUND(AK11,0),AI11,4)</f>
        <v>4</v>
      </c>
      <c r="AJ12" s="29">
        <f>ROUND(AK12,0)</f>
        <v>4</v>
      </c>
      <c r="AK12" s="30">
        <f>MAX(AL9:AL12)</f>
        <v>3.98</v>
      </c>
      <c r="AL12" s="33">
        <f>SUM(BD12:BG12)+2.48</f>
        <v>3.98</v>
      </c>
      <c r="AM12" s="24" t="str">
        <f>G9</f>
        <v>Cameroun</v>
      </c>
      <c r="AN12" s="21">
        <f>SUM(AR12:AU12)</f>
        <v>1</v>
      </c>
      <c r="AO12" s="25">
        <f>F9+E11+E12</f>
        <v>1</v>
      </c>
      <c r="AP12" s="21">
        <f>E9+F11+F12</f>
        <v>6</v>
      </c>
      <c r="AQ12" s="22">
        <f>AO12-AP12</f>
        <v>-5</v>
      </c>
      <c r="AR12" s="21">
        <f>IF(ISBLANK(E12),0,IF(AU9=3,0,IF(AU9=1,1,3)))</f>
        <v>0</v>
      </c>
      <c r="AS12" s="21">
        <f>IF(ISBLANK(E11),0,IF(AU10=3,0,IF(AU10=1,1,3)))</f>
        <v>1</v>
      </c>
      <c r="AT12" s="21">
        <f>IF(ISBLANK(F9),0,IF(AU11=3,0,IF(AU11=1,1,3)))</f>
        <v>0</v>
      </c>
      <c r="AU12" s="21" t="s">
        <v>15</v>
      </c>
      <c r="AV12" s="25" t="b">
        <f>10*(AQ9-AQ12)+AO9-AO12&lt;0</f>
        <v>0</v>
      </c>
      <c r="AW12" s="21" t="b">
        <f>10*(AQ10-AQ12)+AO10-AO12&lt;0</f>
        <v>0</v>
      </c>
      <c r="AX12" s="21" t="b">
        <f>10*(AQ11-AQ12)+AO11-AO12&lt;0</f>
        <v>0</v>
      </c>
      <c r="AY12" s="22" t="s">
        <v>15</v>
      </c>
      <c r="AZ12" s="25" t="s">
        <v>15</v>
      </c>
      <c r="BA12" s="21">
        <f>10000*(AR12+AS12)+(E12-F12+E11-F11)*100+(E12+E11)</f>
        <v>9801</v>
      </c>
      <c r="BB12" s="21">
        <f>10000*(AR12+AT12)+(F9-E9+E12-F12)*100+(F9+E12)</f>
        <v>-500</v>
      </c>
      <c r="BC12" s="22">
        <f>10000*(AS12+AT12)+(E11-F11+F9-E9)*100+(E11+F9)</f>
        <v>9701</v>
      </c>
      <c r="BD12" s="26">
        <f>-BG9</f>
        <v>0.5</v>
      </c>
      <c r="BE12" s="27">
        <f>-BG10</f>
        <v>0.5</v>
      </c>
      <c r="BF12" s="27">
        <f>-BG11</f>
        <v>0.5</v>
      </c>
      <c r="BG12" s="22" t="s">
        <v>15</v>
      </c>
      <c r="BH12" s="10"/>
      <c r="BI12" s="10"/>
      <c r="BJ12" s="10"/>
      <c r="BK12" s="10"/>
      <c r="BL12" s="10"/>
      <c r="BM12" s="10"/>
      <c r="BN12" s="10"/>
      <c r="BO12" s="10"/>
      <c r="BP12" s="10"/>
      <c r="BQ12" s="10"/>
      <c r="BR12" s="10"/>
      <c r="BS12" s="10"/>
      <c r="BT12" s="25"/>
      <c r="BU12" s="21"/>
      <c r="BV12" s="21"/>
      <c r="BW12" s="22" t="s">
        <v>15</v>
      </c>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row>
    <row r="13" spans="1:100" ht="9.9499999999999993" customHeight="1">
      <c r="A13" s="46"/>
      <c r="B13" s="114">
        <v>41813</v>
      </c>
      <c r="C13" s="115">
        <v>0.91666666666666663</v>
      </c>
      <c r="D13" s="116" t="str">
        <f>G8</f>
        <v>Croatie</v>
      </c>
      <c r="E13" s="3">
        <v>0</v>
      </c>
      <c r="F13" s="3">
        <v>2</v>
      </c>
      <c r="G13" s="117" t="str">
        <f>D9</f>
        <v>Mexique</v>
      </c>
      <c r="H13" s="122"/>
      <c r="I13" s="142"/>
      <c r="J13" s="143" t="str">
        <f>IF(OR(I11&lt;3,I10&lt;2),"TIRAGE AU SORT !!!"," ")</f>
        <v xml:space="preserve"> </v>
      </c>
      <c r="K13" s="144"/>
      <c r="L13" s="144"/>
      <c r="M13" s="144"/>
      <c r="N13" s="144"/>
      <c r="O13" s="122"/>
      <c r="P13" s="122"/>
      <c r="Q13" s="122"/>
      <c r="R13" s="122"/>
      <c r="S13" s="191"/>
      <c r="T13" s="189"/>
      <c r="U13" s="39" t="str">
        <f>IF(OR(I11&lt;3,I10&lt;2),"A2",T(J10))</f>
        <v>Brésil</v>
      </c>
      <c r="V13" s="2">
        <v>2</v>
      </c>
      <c r="W13" s="34">
        <v>6</v>
      </c>
      <c r="X13" s="122"/>
      <c r="Y13" s="195" t="s">
        <v>193</v>
      </c>
      <c r="Z13" s="195"/>
      <c r="AA13" s="195"/>
      <c r="AB13" s="122"/>
      <c r="AC13" s="122"/>
      <c r="AD13" s="46"/>
      <c r="AE13" s="46"/>
      <c r="AF13" s="51"/>
      <c r="AG13" s="51"/>
      <c r="AH13" s="51"/>
      <c r="AJ13" s="30"/>
      <c r="AK13" s="30"/>
      <c r="AL13" s="3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row>
    <row r="14" spans="1:100" ht="9.9499999999999993" customHeight="1">
      <c r="A14" s="46"/>
      <c r="B14" s="122"/>
      <c r="C14" s="122"/>
      <c r="D14" s="122"/>
      <c r="E14" s="122"/>
      <c r="F14" s="122"/>
      <c r="G14" s="122"/>
      <c r="H14" s="122"/>
      <c r="I14" s="145"/>
      <c r="J14" s="122"/>
      <c r="K14" s="122"/>
      <c r="L14" s="122"/>
      <c r="M14" s="122"/>
      <c r="N14" s="122"/>
      <c r="O14" s="122"/>
      <c r="P14" s="122"/>
      <c r="Q14" s="122"/>
      <c r="R14" s="122"/>
      <c r="S14" s="190">
        <v>41819</v>
      </c>
      <c r="T14" s="188">
        <v>0.91666666666666663</v>
      </c>
      <c r="U14" s="39" t="str">
        <f>IF(OR(I34&lt;2),"D1",T(J33))</f>
        <v>Uruguay</v>
      </c>
      <c r="V14" s="1">
        <v>1</v>
      </c>
      <c r="W14" s="34">
        <v>3</v>
      </c>
      <c r="X14" s="122"/>
      <c r="Y14" s="195"/>
      <c r="Z14" s="195"/>
      <c r="AA14" s="195"/>
      <c r="AB14" s="122"/>
      <c r="AC14" s="122"/>
      <c r="AD14" s="46"/>
      <c r="AE14" s="46"/>
      <c r="AF14" s="88"/>
      <c r="AG14" s="88"/>
      <c r="AH14" s="51"/>
      <c r="BH14" s="10"/>
      <c r="BI14" s="10"/>
      <c r="BJ14" s="10"/>
      <c r="BK14" s="10"/>
      <c r="BL14" s="10"/>
      <c r="BM14" s="10"/>
      <c r="BN14" s="10"/>
      <c r="BO14" s="10"/>
      <c r="BP14" s="10"/>
      <c r="BQ14" s="10"/>
      <c r="BR14" s="10"/>
      <c r="BS14" s="10"/>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row>
    <row r="15" spans="1:100" ht="9.9499999999999993" customHeight="1">
      <c r="A15" s="46"/>
      <c r="B15" s="123" t="s">
        <v>36</v>
      </c>
      <c r="C15" s="118"/>
      <c r="D15" s="119"/>
      <c r="E15" s="120"/>
      <c r="F15" s="120"/>
      <c r="G15" s="121"/>
      <c r="H15" s="122"/>
      <c r="I15" s="145"/>
      <c r="J15" s="122"/>
      <c r="K15" s="122"/>
      <c r="L15" s="122"/>
      <c r="M15" s="122"/>
      <c r="N15" s="122"/>
      <c r="O15" s="122"/>
      <c r="P15" s="122"/>
      <c r="Q15" s="122"/>
      <c r="R15" s="122"/>
      <c r="S15" s="191"/>
      <c r="T15" s="189"/>
      <c r="U15" s="39" t="str">
        <f>IF(OR(I27&lt;3,I26&lt;2),"C2",T(J26))</f>
        <v>Japon</v>
      </c>
      <c r="V15" s="2">
        <v>1</v>
      </c>
      <c r="W15" s="34">
        <v>1</v>
      </c>
      <c r="X15" s="122"/>
      <c r="Y15" s="195"/>
      <c r="Z15" s="195"/>
      <c r="AA15" s="195"/>
      <c r="AB15" s="122"/>
      <c r="AC15" s="122"/>
      <c r="AD15" s="46"/>
      <c r="AE15" s="46"/>
      <c r="AF15" s="51"/>
      <c r="AG15" s="51"/>
      <c r="AH15" s="51"/>
      <c r="BH15" s="10"/>
      <c r="BI15" s="10"/>
      <c r="BJ15" s="10"/>
      <c r="BK15" s="10"/>
      <c r="BL15" s="10"/>
      <c r="BM15" s="10"/>
      <c r="BN15" s="10"/>
      <c r="BO15" s="10"/>
      <c r="BP15" s="10"/>
      <c r="BQ15" s="10"/>
      <c r="BR15" s="10"/>
      <c r="BS15" s="10"/>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row>
    <row r="16" spans="1:100" ht="9.9499999999999993" customHeight="1">
      <c r="A16" s="46"/>
      <c r="B16" s="106">
        <v>41803</v>
      </c>
      <c r="C16" s="107">
        <v>0.875</v>
      </c>
      <c r="D16" s="108" t="s">
        <v>128</v>
      </c>
      <c r="E16" s="3">
        <v>1</v>
      </c>
      <c r="F16" s="3">
        <v>2</v>
      </c>
      <c r="G16" s="109" t="s">
        <v>152</v>
      </c>
      <c r="H16" s="122"/>
      <c r="I16" s="145"/>
      <c r="J16" s="123" t="s">
        <v>36</v>
      </c>
      <c r="K16" s="123" t="s">
        <v>0</v>
      </c>
      <c r="L16" s="123" t="s">
        <v>39</v>
      </c>
      <c r="M16" s="123" t="s">
        <v>40</v>
      </c>
      <c r="N16" s="123" t="str">
        <f>"+/-"</f>
        <v>+/-</v>
      </c>
      <c r="O16" s="122"/>
      <c r="P16" s="122"/>
      <c r="Q16" s="122"/>
      <c r="R16" s="122"/>
      <c r="S16" s="190">
        <v>41820</v>
      </c>
      <c r="T16" s="188">
        <v>0.75</v>
      </c>
      <c r="U16" s="40" t="str">
        <f>IF(OR(I42&lt;2),"E1",T(J41))</f>
        <v>France</v>
      </c>
      <c r="V16" s="1">
        <v>2</v>
      </c>
      <c r="W16" s="34"/>
      <c r="X16" s="122"/>
      <c r="Y16" s="195"/>
      <c r="Z16" s="195"/>
      <c r="AA16" s="195"/>
      <c r="AB16" s="122"/>
      <c r="AC16" s="122"/>
      <c r="AD16" s="46"/>
      <c r="AE16" s="46"/>
      <c r="AF16" s="51"/>
      <c r="AG16" s="51"/>
      <c r="AH16" s="51"/>
      <c r="AL16" s="11" t="s">
        <v>13</v>
      </c>
      <c r="AM16" s="12" t="s">
        <v>14</v>
      </c>
      <c r="AN16" s="13" t="s">
        <v>0</v>
      </c>
      <c r="AO16" s="11" t="s">
        <v>1</v>
      </c>
      <c r="AP16" s="13" t="s">
        <v>2</v>
      </c>
      <c r="AQ16" s="14" t="s">
        <v>3</v>
      </c>
      <c r="AR16" s="13" t="s">
        <v>4</v>
      </c>
      <c r="AS16" s="13" t="s">
        <v>5</v>
      </c>
      <c r="AT16" s="13" t="s">
        <v>6</v>
      </c>
      <c r="AU16" s="13" t="s">
        <v>7</v>
      </c>
      <c r="AV16" s="11" t="s">
        <v>27</v>
      </c>
      <c r="AW16" s="13" t="s">
        <v>28</v>
      </c>
      <c r="AX16" s="13" t="s">
        <v>29</v>
      </c>
      <c r="AY16" s="14" t="s">
        <v>30</v>
      </c>
      <c r="AZ16" s="11" t="s">
        <v>16</v>
      </c>
      <c r="BA16" s="13" t="s">
        <v>17</v>
      </c>
      <c r="BB16" s="13" t="s">
        <v>18</v>
      </c>
      <c r="BC16" s="14" t="s">
        <v>19</v>
      </c>
      <c r="BD16" s="11" t="s">
        <v>9</v>
      </c>
      <c r="BE16" s="13" t="s">
        <v>10</v>
      </c>
      <c r="BF16" s="13" t="s">
        <v>11</v>
      </c>
      <c r="BG16" s="14" t="s">
        <v>12</v>
      </c>
      <c r="BH16" s="11" t="s">
        <v>20</v>
      </c>
      <c r="BI16" s="13" t="s">
        <v>16</v>
      </c>
      <c r="BJ16" s="13" t="s">
        <v>17</v>
      </c>
      <c r="BK16" s="13" t="s">
        <v>18</v>
      </c>
      <c r="BL16" s="13" t="s">
        <v>19</v>
      </c>
      <c r="BM16" s="13" t="s">
        <v>8</v>
      </c>
      <c r="BN16" s="13" t="s">
        <v>21</v>
      </c>
      <c r="BO16" s="13" t="s">
        <v>22</v>
      </c>
      <c r="BP16" s="13" t="s">
        <v>23</v>
      </c>
      <c r="BQ16" s="13" t="s">
        <v>24</v>
      </c>
      <c r="BR16" s="13" t="s">
        <v>25</v>
      </c>
      <c r="BS16" s="14" t="s">
        <v>26</v>
      </c>
      <c r="BT16" s="11" t="s">
        <v>83</v>
      </c>
      <c r="BU16" s="13" t="s">
        <v>82</v>
      </c>
      <c r="BV16" s="13" t="s">
        <v>81</v>
      </c>
      <c r="BW16" s="14" t="s">
        <v>84</v>
      </c>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row>
    <row r="17" spans="1:100" ht="9.9499999999999993" customHeight="1">
      <c r="A17" s="46"/>
      <c r="B17" s="110">
        <v>41804</v>
      </c>
      <c r="C17" s="111">
        <v>0</v>
      </c>
      <c r="D17" s="112" t="s">
        <v>136</v>
      </c>
      <c r="E17" s="3">
        <v>1</v>
      </c>
      <c r="F17" s="3">
        <v>1</v>
      </c>
      <c r="G17" s="113" t="s">
        <v>144</v>
      </c>
      <c r="H17" s="122"/>
      <c r="I17" s="125">
        <f>AI17</f>
        <v>1</v>
      </c>
      <c r="J17" s="146" t="str">
        <f>INDEX(AM17:AM20,MATCH(AK17,$AL17:$AL20,0))</f>
        <v>Pays-Bas</v>
      </c>
      <c r="K17" s="127">
        <f>INDEX(AN17:AN20,MATCH(AK17,$AL17:$AL20,0))</f>
        <v>9</v>
      </c>
      <c r="L17" s="128">
        <f>INDEX(AO17:AO20,MATCH(AK17,$AL17:$AL20,0))</f>
        <v>8</v>
      </c>
      <c r="M17" s="127">
        <f>INDEX(AP17:AP20,MATCH(AK17,$AL17:$AL20,0))</f>
        <v>2</v>
      </c>
      <c r="N17" s="129">
        <f>INDEX(AQ17:AQ20,MATCH(AK17,$AL17:$AL20,0))</f>
        <v>6</v>
      </c>
      <c r="O17" s="122"/>
      <c r="P17" s="122"/>
      <c r="Q17" s="122"/>
      <c r="R17" s="122"/>
      <c r="S17" s="191"/>
      <c r="T17" s="189"/>
      <c r="U17" s="40" t="str">
        <f>IF(OR(I51&lt;3,I50&lt;2),"F2",T(J50))</f>
        <v>Nigéria</v>
      </c>
      <c r="V17" s="2">
        <v>0</v>
      </c>
      <c r="W17" s="34"/>
      <c r="X17" s="122"/>
      <c r="Y17" s="195"/>
      <c r="Z17" s="195"/>
      <c r="AA17" s="195"/>
      <c r="AB17" s="122"/>
      <c r="AC17" s="122"/>
      <c r="AD17" s="46"/>
      <c r="AE17" s="46"/>
      <c r="AF17" s="51"/>
      <c r="AG17" s="51"/>
      <c r="AH17" s="51"/>
      <c r="AI17" s="38">
        <v>1</v>
      </c>
      <c r="AJ17" s="29">
        <f>ROUND(AK17,0)</f>
        <v>1</v>
      </c>
      <c r="AK17" s="30">
        <f>MIN(AL17:AL20)</f>
        <v>0.96</v>
      </c>
      <c r="AL17" s="31">
        <f>SUM(BD17:BG17)+2.45</f>
        <v>1.9500000000000002</v>
      </c>
      <c r="AM17" s="15" t="str">
        <f>D16</f>
        <v>Espagne</v>
      </c>
      <c r="AN17" s="16">
        <f>SUM(AR17:AU17)</f>
        <v>6</v>
      </c>
      <c r="AO17" s="17">
        <f>E16+E18+F20</f>
        <v>8</v>
      </c>
      <c r="AP17" s="16">
        <f>F16+F18+E20</f>
        <v>2</v>
      </c>
      <c r="AQ17" s="18">
        <f>AO17-AP17</f>
        <v>6</v>
      </c>
      <c r="AR17" s="16" t="s">
        <v>15</v>
      </c>
      <c r="AS17" s="16">
        <f>IF(ISBLANK(E16),0,IF(E16&gt;F16,3,IF(E16=F16,1,0)))</f>
        <v>0</v>
      </c>
      <c r="AT17" s="16">
        <f>IF(ISBLANK(E18),0,IF(E18&gt;F18,3,IF(E18=F18,1,0)))</f>
        <v>3</v>
      </c>
      <c r="AU17" s="16">
        <f>IF(ISBLANK(F20),0,IF(F20&gt;E20,3,IF(F20=E20,1,0)))</f>
        <v>3</v>
      </c>
      <c r="AV17" s="17" t="s">
        <v>15</v>
      </c>
      <c r="AW17" s="16" t="b">
        <f>(10*(AQ17-AQ18)+AO17-AO18&gt;0)</f>
        <v>0</v>
      </c>
      <c r="AX17" s="16" t="b">
        <f>10*(AQ17-AQ19)+AO17-AO19&gt;0</f>
        <v>1</v>
      </c>
      <c r="AY17" s="18" t="b">
        <f>10*(AQ17-AQ20)+AO17-AO20&gt;0</f>
        <v>1</v>
      </c>
      <c r="AZ17" s="17">
        <f>10000*(AS17+AT17)+(E18-F18+E16-F16)*100+(E18+E16)</f>
        <v>30204</v>
      </c>
      <c r="BA17" s="16">
        <f>10000*(AS17+AU17)+(E16-F16+F20-E20)*100+(E16+F20)</f>
        <v>30305</v>
      </c>
      <c r="BB17" s="16">
        <f>10000*(AT17+AU17)+(F20-E20+E18-F18)*100+(F20+E18)</f>
        <v>60707</v>
      </c>
      <c r="BC17" s="18" t="s">
        <v>15</v>
      </c>
      <c r="BD17" s="17" t="s">
        <v>15</v>
      </c>
      <c r="BE17" s="19">
        <f>IF($AN17&gt;$AN18,-0.5,IF($AN18&gt;$AN17,0.5,IF(AW17,-0.5,IF(AV18,0.5,BU17))))</f>
        <v>0.5</v>
      </c>
      <c r="BF17" s="19">
        <f>IF($AN17&gt;$AN19,-0.5,IF($AN19&gt;$AN17,0.5,IF(AX17,-0.5,IF(AV19,0.5,BV17))))</f>
        <v>-0.5</v>
      </c>
      <c r="BG17" s="20">
        <f>IF($AN17&gt;$AN20,-0.5,IF($AN20&gt;$AN17,0.5,IF(AY17,-0.5,IF(AV20,0.5,BW17))))</f>
        <v>-0.5</v>
      </c>
      <c r="BH17" s="21" t="b">
        <f>AND(AND(AN17=AN18,AN18=AN19,AN19=AN20),AND(AO17=AO18,AO18=AO19,AO19=AO20),AND(AP17=AP18,AP18=AP19,AP19=AP20))</f>
        <v>0</v>
      </c>
      <c r="BI17" s="21" t="b">
        <f>AND(NOT(BH17),AN17=AN18,AN17=AN19,AO17=AO18,AO17=AO19,AP17=AP18,AP17=AP19)</f>
        <v>0</v>
      </c>
      <c r="BJ17" s="21" t="b">
        <f>AND(NOT(BH17),AN17=AN18,AN17=AN20,AO17=AO18,AO17=AO20,AP17=AP18,AP17=AP20)</f>
        <v>0</v>
      </c>
      <c r="BK17" s="21" t="b">
        <f>AND(NOT(BH17),AN17=AN19,AN17=AN20,AO17=AO19,AO17=AO20,AP17=AP19,AP17=AP20)</f>
        <v>0</v>
      </c>
      <c r="BL17" s="21" t="b">
        <f>AND(NOT(BH17),AN18=AN19,AN18=AN20,AO18=AO19,AO18=AO20,AP18=AP19,AP18=AP20)</f>
        <v>0</v>
      </c>
      <c r="BM17" s="21" t="b">
        <f>AND(NOT(BH17),NOT(BI17),NOT(BJ17),AN17=AN18,AO17=AO18,AP17=AP18)</f>
        <v>0</v>
      </c>
      <c r="BN17" s="21" t="b">
        <f>AND(NOT(BH17),NOT(BI17),NOT(BK17),AN17=AN19,AO17=AO19,AP17=AP19)</f>
        <v>0</v>
      </c>
      <c r="BO17" s="21" t="b">
        <f>AND(NOT(BH17),NOT(BJ17),NOT(BK17),AN17=AN20,AO17=AO20,AP17=AP20)</f>
        <v>0</v>
      </c>
      <c r="BP17" s="21" t="b">
        <f>AND(NOT(BH17),NOT(BI17),NOT(BL17),AN18=AN19,AO18=AO19)</f>
        <v>0</v>
      </c>
      <c r="BQ17" s="21" t="b">
        <f>AND(NOT(BH17),NOT(BJ17),NOT(BL17),AN18=AN20,AO18=AO20,AP18=AP20)</f>
        <v>0</v>
      </c>
      <c r="BR17" s="21" t="b">
        <f>AND(NOT(BH17),NOT(BK17),NOT(BL17),AN19=AN20,AO19=AO20,AP19=AP20)</f>
        <v>0</v>
      </c>
      <c r="BS17" s="21" t="b">
        <f t="array" ref="BS17">AND(NOT(BH17:BR17))</f>
        <v>1</v>
      </c>
      <c r="BT17" s="17" t="s">
        <v>15</v>
      </c>
      <c r="BU17" s="16">
        <f>IF($BM17,IF(F16-E16&lt;0,-0.5,IF(E16-F16&lt;0,0.5,0)),IF($BI17,IF($AZ17&gt;$AZ18,-0.5,IF($AZ17&lt;$AZ18,0.5,0)),IF($BJ17,IF($BA17&gt;$BA18,-0.5, IF($BA17&lt;$BA18,0.5,0)),0)))</f>
        <v>0</v>
      </c>
      <c r="BV17" s="16">
        <f>IF($BN17,IF(F18-E18&lt;0,-0.5,IF(E18-F18&lt;0,0.5,0)),IF($BI17,IF($AZ17&gt;$AZ19,-0.5,IF($AZ17&lt;$AZ19,0.5,0)),IF($BK17,IF($BB17&gt;$BB19,-0.5,IF($BB17&lt;$BB19,0.5,0)),0)))</f>
        <v>0</v>
      </c>
      <c r="BW17" s="18">
        <f>IF($BO17,IF(E20-F20&lt;0,-0.5,IF(F20-E20&lt;0,0.5,0)),IF($BJ17,IF($BA17&gt;$BA20,-0.5,IF($BA17&lt;$BA20,0.5,0)),IF($BK17,IF($BB17&gt;$BB20,-0.5, IF($BB17&lt;$BB20,0.5,0)),0)))</f>
        <v>0</v>
      </c>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row>
    <row r="18" spans="1:100" ht="9.9499999999999993" customHeight="1">
      <c r="A18" s="46"/>
      <c r="B18" s="110">
        <v>41809</v>
      </c>
      <c r="C18" s="111">
        <v>0</v>
      </c>
      <c r="D18" s="112" t="str">
        <f>D16</f>
        <v>Espagne</v>
      </c>
      <c r="E18" s="3">
        <v>3</v>
      </c>
      <c r="F18" s="3">
        <v>0</v>
      </c>
      <c r="G18" s="113" t="str">
        <f>D17</f>
        <v>Chili</v>
      </c>
      <c r="H18" s="122"/>
      <c r="I18" s="130">
        <f>AI18</f>
        <v>2</v>
      </c>
      <c r="J18" s="147" t="str">
        <f>INDEX(AM17:AM20,MATCH(AK18,$AL17:$AL20,0))</f>
        <v>Espagne</v>
      </c>
      <c r="K18" s="132">
        <f>INDEX(AN17:AN20,MATCH(AK18,$AL17:$AL20,0))</f>
        <v>6</v>
      </c>
      <c r="L18" s="133">
        <f>INDEX(AO17:AO20,MATCH(AK18,$AL17:$AL20,0))</f>
        <v>8</v>
      </c>
      <c r="M18" s="132">
        <f>INDEX(AP17:AP20,MATCH(AK18,$AL17:$AL20,0))</f>
        <v>2</v>
      </c>
      <c r="N18" s="134">
        <f>INDEX(AQ17:AQ20,MATCH(AK18,$AL17:$AL20,0))</f>
        <v>6</v>
      </c>
      <c r="O18" s="122"/>
      <c r="P18" s="122"/>
      <c r="Q18" s="122"/>
      <c r="R18" s="122"/>
      <c r="S18" s="190">
        <v>41820</v>
      </c>
      <c r="T18" s="188">
        <v>0.91666666666666663</v>
      </c>
      <c r="U18" s="40" t="str">
        <f>IF(OR(I58&lt;2),"G1",T(J57))</f>
        <v>Allemagne</v>
      </c>
      <c r="V18" s="1">
        <v>4</v>
      </c>
      <c r="W18" s="34"/>
      <c r="X18" s="122"/>
      <c r="Y18" s="195"/>
      <c r="Z18" s="195"/>
      <c r="AA18" s="195"/>
      <c r="AB18" s="122"/>
      <c r="AC18" s="122"/>
      <c r="AD18" s="46"/>
      <c r="AE18" s="46"/>
      <c r="AF18" s="51"/>
      <c r="AG18" s="51"/>
      <c r="AH18" s="51"/>
      <c r="AI18" s="38">
        <f>IF(ROUND(AK18,0)=ROUND(AK17,0),AI17,2)</f>
        <v>2</v>
      </c>
      <c r="AJ18" s="29">
        <f>ROUND(AK18,0)</f>
        <v>2</v>
      </c>
      <c r="AK18" s="30">
        <f>MAX(MIN(AL17:AL19),MIN(AL17,AL18,AL20),MIN(AL17,AL19,AL20),MIN(AL18:AL20))</f>
        <v>1.9500000000000002</v>
      </c>
      <c r="AL18" s="32">
        <f>SUM(BD18:BG18)+2.46</f>
        <v>0.96</v>
      </c>
      <c r="AM18" s="15" t="str">
        <f>G16</f>
        <v>Pays-Bas</v>
      </c>
      <c r="AN18" s="16">
        <f>SUM(AR18:AU18)</f>
        <v>9</v>
      </c>
      <c r="AO18" s="17">
        <f>F16+F19+E21</f>
        <v>8</v>
      </c>
      <c r="AP18" s="16">
        <f>E16+E19+F21</f>
        <v>2</v>
      </c>
      <c r="AQ18" s="18">
        <f>AO18-AP18</f>
        <v>6</v>
      </c>
      <c r="AR18" s="16">
        <f>IF(ISBLANK(F16),0,IF(AS17=3,0,IF(AS17=1,1,3)))</f>
        <v>3</v>
      </c>
      <c r="AS18" s="16" t="s">
        <v>15</v>
      </c>
      <c r="AT18" s="16">
        <f>IF(ISBLANK(E21),0,IF(AS19=3,0,IF(AS19=1,1,3)))</f>
        <v>3</v>
      </c>
      <c r="AU18" s="16">
        <f>IF(ISBLANK(F19),0,IF(F19&gt;E19,3,IF(F19=E19,1,0)))</f>
        <v>3</v>
      </c>
      <c r="AV18" s="17" t="b">
        <f>(10*(AQ17-AQ18)+AO17-AO18&lt;0)</f>
        <v>0</v>
      </c>
      <c r="AW18" s="16" t="s">
        <v>15</v>
      </c>
      <c r="AX18" s="16" t="b">
        <f>10*(AQ18-AQ19)+AO18-AO19&gt;0</f>
        <v>1</v>
      </c>
      <c r="AY18" s="18" t="b">
        <f>10*(AQ18-AQ20)+AO18-AO20&gt;0</f>
        <v>1</v>
      </c>
      <c r="AZ18" s="17">
        <f>10000*(AR18+AT18)+(F16-E16+E21-F21)*100+(F16+E21)</f>
        <v>60204</v>
      </c>
      <c r="BA18" s="16">
        <f>10000*(AR18+AU18)+(F16-E16+F19-E19)*100+(F16+F19)</f>
        <v>60506</v>
      </c>
      <c r="BB18" s="16" t="s">
        <v>15</v>
      </c>
      <c r="BC18" s="18">
        <f>10000*(AT18+AU18)+(F19-E19+E21-F21)*100+(F19+E21)</f>
        <v>60506</v>
      </c>
      <c r="BD18" s="23">
        <f>-BE17</f>
        <v>-0.5</v>
      </c>
      <c r="BE18" s="16" t="s">
        <v>15</v>
      </c>
      <c r="BF18" s="19">
        <f>IF($AN18&gt;$AN19,-0.5,IF($AN19&gt;$AN18,0.5,IF(AX18,-0.5,IF(AW19,0.5,BV18))))</f>
        <v>-0.5</v>
      </c>
      <c r="BG18" s="20">
        <f>IF($AN18&gt;$AN20,-0.5,IF($AN20&gt;$AN18,0.5,IF(AY18,-0.5,IF(AW20,0.5,BW18))))</f>
        <v>-0.5</v>
      </c>
      <c r="BH18" s="10"/>
      <c r="BI18" s="10"/>
      <c r="BJ18" s="10"/>
      <c r="BK18" s="10"/>
      <c r="BL18" s="10"/>
      <c r="BM18" s="10"/>
      <c r="BN18" s="10"/>
      <c r="BO18" s="10"/>
      <c r="BP18" s="10"/>
      <c r="BQ18" s="10"/>
      <c r="BR18" s="10"/>
      <c r="BS18" s="10"/>
      <c r="BT18" s="17"/>
      <c r="BU18" s="16" t="s">
        <v>15</v>
      </c>
      <c r="BV18" s="16">
        <f>IF($BP17,IF(F21-E21&lt;0,-0.5,IF(E21-F21&lt;0,0.5,0)),IF($BI17,IF($AZ18&gt;$AZ19,-0.5,IF($AZ18&lt;$AZ19,0.5,0)),IF($BL17,IF($BC18&gt;$BC19,-0.5,IF($BC18&lt;$BC19,0.5,0)),0)))</f>
        <v>0</v>
      </c>
      <c r="BW18" s="18">
        <f>IF($BQ17,IF(E19-F19&lt;0,-0.5,IF(F19-E19&lt;0,0.5,0)),IF($BJ17,IF($BA18&gt;$BA20,-0.5,IF($BA18&lt;$BA20,0.5,0)),IF($BL17,IF($BC18&gt;$BC20,-0.5,IF($BC18&lt;$BC20,0.5,0)),0)))</f>
        <v>0</v>
      </c>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row>
    <row r="19" spans="1:100" ht="9.9499999999999993" customHeight="1">
      <c r="A19" s="46"/>
      <c r="B19" s="110">
        <v>41808</v>
      </c>
      <c r="C19" s="111">
        <v>0.75</v>
      </c>
      <c r="D19" s="112" t="str">
        <f>G17</f>
        <v>Australie</v>
      </c>
      <c r="E19" s="3">
        <v>0</v>
      </c>
      <c r="F19" s="3">
        <v>4</v>
      </c>
      <c r="G19" s="113" t="str">
        <f>G16</f>
        <v>Pays-Bas</v>
      </c>
      <c r="H19" s="122"/>
      <c r="I19" s="130">
        <f>AI19</f>
        <v>3</v>
      </c>
      <c r="J19" s="112" t="str">
        <f>INDEX(AM17:AM20,MATCH(AK19,$AL17:$AL20,0))</f>
        <v>Chili</v>
      </c>
      <c r="K19" s="135">
        <f>INDEX(AN17:AN20,MATCH(AK19,$AL17:$AL20,0))</f>
        <v>1</v>
      </c>
      <c r="L19" s="136">
        <f>INDEX(AO17:AO20,MATCH(AK19,$AL17:$AL20,0))</f>
        <v>2</v>
      </c>
      <c r="M19" s="135">
        <f>INDEX(AP17:AP20,MATCH(AK19,$AL17:$AL20,0))</f>
        <v>6</v>
      </c>
      <c r="N19" s="137">
        <f>INDEX(AQ17:AQ20,MATCH(AK19,$AL17:$AL20,0))</f>
        <v>-4</v>
      </c>
      <c r="O19" s="122"/>
      <c r="P19" s="122"/>
      <c r="Q19" s="122"/>
      <c r="R19" s="122"/>
      <c r="S19" s="191"/>
      <c r="T19" s="189"/>
      <c r="U19" s="40" t="str">
        <f>IF(OR(I67&lt;3,I66&lt;2),"H2",T(J66))</f>
        <v>Algérie</v>
      </c>
      <c r="V19" s="2">
        <v>0</v>
      </c>
      <c r="W19" s="34"/>
      <c r="X19" s="122"/>
      <c r="Y19" s="195"/>
      <c r="Z19" s="195"/>
      <c r="AA19" s="195"/>
      <c r="AB19" s="122"/>
      <c r="AC19" s="122"/>
      <c r="AD19" s="46"/>
      <c r="AE19" s="46"/>
      <c r="AF19" s="51"/>
      <c r="AG19" s="51"/>
      <c r="AH19" s="88"/>
      <c r="AI19" s="38">
        <f>IF(ROUND(AK19,0)=ROUND(AK18,0),AI18,3)</f>
        <v>3</v>
      </c>
      <c r="AJ19" s="29">
        <f>ROUND(AK19,0)</f>
        <v>3</v>
      </c>
      <c r="AK19" s="30">
        <f>MIN(MAX(AL17:AL19),MAX(AL17,AL18,AL20),MAX(AL17,AL19,AL20),MAX(AL18:AL20))</f>
        <v>2.97</v>
      </c>
      <c r="AL19" s="32">
        <f>SUM(BD19:BG19)+2.47</f>
        <v>2.97</v>
      </c>
      <c r="AM19" s="15" t="str">
        <f>D17</f>
        <v>Chili</v>
      </c>
      <c r="AN19" s="16">
        <f>SUM(AR19:AU19)</f>
        <v>1</v>
      </c>
      <c r="AO19" s="17">
        <f>E17+F18+F21</f>
        <v>2</v>
      </c>
      <c r="AP19" s="16">
        <f>F17+E18+E21</f>
        <v>6</v>
      </c>
      <c r="AQ19" s="18">
        <f>AO19-AP19</f>
        <v>-4</v>
      </c>
      <c r="AR19" s="16">
        <f>IF(ISBLANK(F18),0,IF(AT17=3,0,IF(AT17=1,1,3)))</f>
        <v>0</v>
      </c>
      <c r="AS19" s="16">
        <f>IF(ISBLANK(F21),0,IF(F21&gt;E21,3,IF(F21=E21,1,0)))</f>
        <v>0</v>
      </c>
      <c r="AT19" s="16" t="s">
        <v>15</v>
      </c>
      <c r="AU19" s="16">
        <f>IF(ISBLANK(E17),0,IF(E17&gt;F17,3,IF(E17=F17,1,0)))</f>
        <v>1</v>
      </c>
      <c r="AV19" s="17" t="b">
        <f>10*(AQ17-AQ19)+AO17-AO19&lt;0</f>
        <v>0</v>
      </c>
      <c r="AW19" s="16" t="b">
        <f>10*(AQ18-AQ19)+AO18-AO19&lt;0</f>
        <v>0</v>
      </c>
      <c r="AX19" s="16" t="s">
        <v>15</v>
      </c>
      <c r="AY19" s="18" t="b">
        <f>10*(AQ19-AQ20)+AO19-AO20&gt;0</f>
        <v>1</v>
      </c>
      <c r="AZ19" s="17">
        <f>10000*(AR19+AS19)+(F18-E18+F21-E21)*100+(F18+F21)</f>
        <v>-399</v>
      </c>
      <c r="BA19" s="16" t="s">
        <v>15</v>
      </c>
      <c r="BB19" s="16">
        <f>10000*(AR19+AU19)+(E17-F17+F18-E18)*100+(E17+F18)</f>
        <v>9701</v>
      </c>
      <c r="BC19" s="18">
        <f>10000*(AS19+AU19)+(E17-F17+F21-E21)*100+(E17+F21)</f>
        <v>9902</v>
      </c>
      <c r="BD19" s="23">
        <f>-BF17</f>
        <v>0.5</v>
      </c>
      <c r="BE19" s="19">
        <f>-BF18</f>
        <v>0.5</v>
      </c>
      <c r="BF19" s="19" t="s">
        <v>15</v>
      </c>
      <c r="BG19" s="20">
        <f>IF($AN19&gt;$AN20,-0.5,IF($AN20&gt;$AN19,0.5,IF(AY19,-0.5,IF(AX20,0.5,BW19))))</f>
        <v>-0.5</v>
      </c>
      <c r="BH19" s="10"/>
      <c r="BI19" s="10"/>
      <c r="BJ19" s="10"/>
      <c r="BK19" s="10"/>
      <c r="BL19" s="10"/>
      <c r="BM19" s="10"/>
      <c r="BN19" s="10"/>
      <c r="BO19" s="10"/>
      <c r="BP19" s="10"/>
      <c r="BQ19" s="10"/>
      <c r="BR19" s="10"/>
      <c r="BS19" s="10"/>
      <c r="BT19" s="17"/>
      <c r="BU19" s="16"/>
      <c r="BV19" s="16" t="s">
        <v>15</v>
      </c>
      <c r="BW19" s="18">
        <f>IF($BR17,IF(F17-E17&lt;0,-0.5,IF(E17-F17&lt;0,0.5,0)),IF($BK17,IF($BB19&gt;$BB20,-0.5,IF($BB19&lt;$BB20,0.5,0)),IF($BL17,IF($BC19&gt;$BC20,-0.5,IF($BC19&lt;$BC20,0.5,0)),0)))</f>
        <v>0</v>
      </c>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row>
    <row r="20" spans="1:100" ht="9.9499999999999993" customHeight="1">
      <c r="A20" s="46"/>
      <c r="B20" s="110">
        <v>41813</v>
      </c>
      <c r="C20" s="111">
        <v>0.75</v>
      </c>
      <c r="D20" s="112" t="str">
        <f>G17</f>
        <v>Australie</v>
      </c>
      <c r="E20" s="3">
        <v>0</v>
      </c>
      <c r="F20" s="3">
        <v>4</v>
      </c>
      <c r="G20" s="113" t="str">
        <f>D16</f>
        <v>Espagne</v>
      </c>
      <c r="H20" s="122"/>
      <c r="I20" s="138">
        <f>AI20</f>
        <v>4</v>
      </c>
      <c r="J20" s="116" t="str">
        <f>INDEX(AM17:AM20,MATCH(AK20,$AL17:$AL20,0))</f>
        <v>Australie</v>
      </c>
      <c r="K20" s="139">
        <f>INDEX(AN17:AN20,MATCH(AK20,$AL17:$AL20,0))</f>
        <v>1</v>
      </c>
      <c r="L20" s="140">
        <f>INDEX(AO17:AO20,MATCH(AK20,$AL17:$AL20,0))</f>
        <v>1</v>
      </c>
      <c r="M20" s="139">
        <f>INDEX(AP17:AP20,MATCH(AK20,$AL17:$AL20,0))</f>
        <v>9</v>
      </c>
      <c r="N20" s="141">
        <f>INDEX(AQ17:AQ20,MATCH(AK20,$AL17:$AL20,0))</f>
        <v>-8</v>
      </c>
      <c r="O20" s="122"/>
      <c r="P20" s="122"/>
      <c r="Q20" s="122"/>
      <c r="R20" s="122"/>
      <c r="S20" s="190">
        <v>41821</v>
      </c>
      <c r="T20" s="188">
        <v>0.75</v>
      </c>
      <c r="U20" s="40" t="str">
        <f>IF(OR(I50&lt;2),"F1",T(J49))</f>
        <v>Argentine</v>
      </c>
      <c r="V20" s="1">
        <v>2</v>
      </c>
      <c r="W20" s="34"/>
      <c r="X20" s="122"/>
      <c r="Y20" s="196" t="s">
        <v>194</v>
      </c>
      <c r="Z20" s="196"/>
      <c r="AA20" s="196"/>
      <c r="AB20" s="122"/>
      <c r="AC20" s="122"/>
      <c r="AD20" s="46"/>
      <c r="AE20" s="46"/>
      <c r="AF20" s="51"/>
      <c r="AG20" s="51"/>
      <c r="AH20" s="51"/>
      <c r="AI20" s="38">
        <f>IF(ROUND(AK20,0)=ROUND(AK19,0),AI19,4)</f>
        <v>4</v>
      </c>
      <c r="AJ20" s="29">
        <f>ROUND(AK20,0)</f>
        <v>4</v>
      </c>
      <c r="AK20" s="30">
        <f>MAX(AL17:AL20)</f>
        <v>3.98</v>
      </c>
      <c r="AL20" s="33">
        <f>SUM(BD20:BG20)+2.48</f>
        <v>3.98</v>
      </c>
      <c r="AM20" s="24" t="str">
        <f>G17</f>
        <v>Australie</v>
      </c>
      <c r="AN20" s="21">
        <f>SUM(AR20:AU20)</f>
        <v>1</v>
      </c>
      <c r="AO20" s="25">
        <f>F17+E19+E20</f>
        <v>1</v>
      </c>
      <c r="AP20" s="21">
        <f>E17+F19+F20</f>
        <v>9</v>
      </c>
      <c r="AQ20" s="22">
        <f>AO20-AP20</f>
        <v>-8</v>
      </c>
      <c r="AR20" s="21">
        <f>IF(ISBLANK(E20),0,IF(AU17=3,0,IF(AU17=1,1,3)))</f>
        <v>0</v>
      </c>
      <c r="AS20" s="21">
        <f>IF(ISBLANK(E19),0,IF(AU18=3,0,IF(AU18=1,1,3)))</f>
        <v>0</v>
      </c>
      <c r="AT20" s="21">
        <f>IF(ISBLANK(F17),0,IF(AU19=3,0,IF(AU19=1,1,3)))</f>
        <v>1</v>
      </c>
      <c r="AU20" s="21" t="s">
        <v>15</v>
      </c>
      <c r="AV20" s="25" t="b">
        <f>10*(AQ17-AQ20)+AO17-AO20&lt;0</f>
        <v>0</v>
      </c>
      <c r="AW20" s="21" t="b">
        <f>10*(AQ18-AQ20)+AO18-AO20&lt;0</f>
        <v>0</v>
      </c>
      <c r="AX20" s="21" t="b">
        <f>10*(AQ19-AQ20)+AO19-AO20&lt;0</f>
        <v>0</v>
      </c>
      <c r="AY20" s="22" t="s">
        <v>15</v>
      </c>
      <c r="AZ20" s="25" t="s">
        <v>15</v>
      </c>
      <c r="BA20" s="21">
        <f>10000*(AR20+AS20)+(E19-F19+E20-F20)*100+(E19+E20)</f>
        <v>-800</v>
      </c>
      <c r="BB20" s="21">
        <f>10000*(AR20+AT20)+(E20-F20+F17-E17)*100+(E20+F17)</f>
        <v>9601</v>
      </c>
      <c r="BC20" s="22">
        <f>10000*(AS20+AT20)+(E19-F19+F17-E17)*100+(E19+F17)</f>
        <v>9601</v>
      </c>
      <c r="BD20" s="26">
        <f>-BG17</f>
        <v>0.5</v>
      </c>
      <c r="BE20" s="27">
        <f>-BG18</f>
        <v>0.5</v>
      </c>
      <c r="BF20" s="27">
        <f>-BG19</f>
        <v>0.5</v>
      </c>
      <c r="BG20" s="22" t="s">
        <v>15</v>
      </c>
      <c r="BH20" s="10"/>
      <c r="BI20" s="10"/>
      <c r="BJ20" s="10"/>
      <c r="BK20" s="10"/>
      <c r="BL20" s="10"/>
      <c r="BM20" s="10"/>
      <c r="BN20" s="10"/>
      <c r="BO20" s="10"/>
      <c r="BP20" s="10"/>
      <c r="BQ20" s="10"/>
      <c r="BR20" s="10"/>
      <c r="BS20" s="10"/>
      <c r="BT20" s="25"/>
      <c r="BU20" s="21"/>
      <c r="BV20" s="21"/>
      <c r="BW20" s="22" t="s">
        <v>15</v>
      </c>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row>
    <row r="21" spans="1:100" ht="9.9499999999999993" customHeight="1">
      <c r="A21" s="46"/>
      <c r="B21" s="114">
        <v>41813</v>
      </c>
      <c r="C21" s="115">
        <v>0.75</v>
      </c>
      <c r="D21" s="116" t="str">
        <f>G16</f>
        <v>Pays-Bas</v>
      </c>
      <c r="E21" s="3">
        <v>2</v>
      </c>
      <c r="F21" s="3">
        <v>1</v>
      </c>
      <c r="G21" s="117" t="str">
        <f>D17</f>
        <v>Chili</v>
      </c>
      <c r="H21" s="122"/>
      <c r="I21" s="142"/>
      <c r="J21" s="143" t="str">
        <f>IF(OR(I19&lt;3,I18&lt;2),"TIRAGE AU SORT !!!"," ")</f>
        <v xml:space="preserve"> </v>
      </c>
      <c r="K21" s="144"/>
      <c r="L21" s="144"/>
      <c r="M21" s="144"/>
      <c r="N21" s="144"/>
      <c r="O21" s="122"/>
      <c r="P21" s="122"/>
      <c r="Q21" s="122"/>
      <c r="R21" s="122"/>
      <c r="S21" s="191"/>
      <c r="T21" s="189"/>
      <c r="U21" s="40" t="str">
        <f>IF(OR(I43&lt;3,I42&lt;2),"E2",T(J42))</f>
        <v>Suisse</v>
      </c>
      <c r="V21" s="2">
        <v>0</v>
      </c>
      <c r="W21" s="34"/>
      <c r="X21" s="122"/>
      <c r="Y21" s="196"/>
      <c r="Z21" s="196"/>
      <c r="AA21" s="196"/>
      <c r="AB21" s="122"/>
      <c r="AC21" s="122"/>
      <c r="AD21" s="46"/>
      <c r="AE21" s="46"/>
      <c r="AF21" s="51"/>
      <c r="AG21" s="51"/>
      <c r="AH21" s="51"/>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row>
    <row r="22" spans="1:100" ht="9.9499999999999993" customHeight="1">
      <c r="A22" s="46"/>
      <c r="B22" s="122"/>
      <c r="C22" s="122"/>
      <c r="D22" s="122"/>
      <c r="E22" s="122"/>
      <c r="F22" s="122"/>
      <c r="G22" s="122"/>
      <c r="H22" s="122"/>
      <c r="I22" s="145"/>
      <c r="J22" s="122"/>
      <c r="K22" s="122"/>
      <c r="L22" s="122"/>
      <c r="M22" s="122"/>
      <c r="N22" s="122"/>
      <c r="O22" s="122"/>
      <c r="P22" s="122"/>
      <c r="Q22" s="122"/>
      <c r="R22" s="122"/>
      <c r="S22" s="190">
        <v>41821</v>
      </c>
      <c r="T22" s="188">
        <v>0.91666666666666663</v>
      </c>
      <c r="U22" s="40" t="str">
        <f>IF(OR(I66&lt;2),"H1",T(J65))</f>
        <v>Belgique</v>
      </c>
      <c r="V22" s="1">
        <v>3</v>
      </c>
      <c r="W22" s="34"/>
      <c r="X22" s="122"/>
      <c r="Y22" s="196"/>
      <c r="Z22" s="196"/>
      <c r="AA22" s="196"/>
      <c r="AB22" s="122"/>
      <c r="AC22" s="122"/>
      <c r="AD22" s="46"/>
      <c r="AE22" s="46"/>
      <c r="AF22" s="51"/>
      <c r="AG22" s="51"/>
      <c r="AH22" s="51"/>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row>
    <row r="23" spans="1:100" ht="9.9499999999999993" customHeight="1">
      <c r="A23" s="46"/>
      <c r="B23" s="123" t="s">
        <v>37</v>
      </c>
      <c r="C23" s="118"/>
      <c r="D23" s="119"/>
      <c r="E23" s="120"/>
      <c r="F23" s="120"/>
      <c r="G23" s="121"/>
      <c r="H23" s="122"/>
      <c r="I23" s="145"/>
      <c r="J23" s="122"/>
      <c r="K23" s="122"/>
      <c r="L23" s="122"/>
      <c r="M23" s="122"/>
      <c r="N23" s="122"/>
      <c r="O23" s="122"/>
      <c r="P23" s="122"/>
      <c r="Q23" s="122"/>
      <c r="R23" s="122"/>
      <c r="S23" s="191"/>
      <c r="T23" s="189"/>
      <c r="U23" s="40" t="str">
        <f>IF(OR(I59&lt;3,I58&lt;2),"G2",T(J58))</f>
        <v>Portugal</v>
      </c>
      <c r="V23" s="2">
        <v>2</v>
      </c>
      <c r="W23" s="34"/>
      <c r="X23" s="122"/>
      <c r="Y23" s="196"/>
      <c r="Z23" s="196"/>
      <c r="AA23" s="196"/>
      <c r="AB23" s="122"/>
      <c r="AC23" s="122"/>
      <c r="AD23" s="46"/>
      <c r="AE23" s="46"/>
      <c r="AF23" s="51"/>
      <c r="AG23" s="51"/>
      <c r="AH23" s="51"/>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row>
    <row r="24" spans="1:100" ht="9.9499999999999993" customHeight="1">
      <c r="A24" s="46"/>
      <c r="B24" s="106">
        <v>41804</v>
      </c>
      <c r="C24" s="107">
        <v>0.75</v>
      </c>
      <c r="D24" s="108" t="s">
        <v>129</v>
      </c>
      <c r="E24" s="3">
        <v>2</v>
      </c>
      <c r="F24" s="3">
        <v>2</v>
      </c>
      <c r="G24" s="109" t="s">
        <v>153</v>
      </c>
      <c r="H24" s="122"/>
      <c r="I24" s="145"/>
      <c r="J24" s="123" t="s">
        <v>37</v>
      </c>
      <c r="K24" s="123" t="s">
        <v>0</v>
      </c>
      <c r="L24" s="123" t="s">
        <v>39</v>
      </c>
      <c r="M24" s="123" t="s">
        <v>40</v>
      </c>
      <c r="N24" s="123" t="str">
        <f>"+/-"</f>
        <v>+/-</v>
      </c>
      <c r="O24" s="122"/>
      <c r="P24" s="122"/>
      <c r="Q24" s="122"/>
      <c r="R24" s="122"/>
      <c r="S24" s="122"/>
      <c r="T24" s="122"/>
      <c r="U24" s="122"/>
      <c r="V24" s="122"/>
      <c r="W24" s="122"/>
      <c r="X24" s="122"/>
      <c r="Y24" s="122"/>
      <c r="Z24" s="122"/>
      <c r="AA24" s="122"/>
      <c r="AB24" s="122"/>
      <c r="AC24" s="122"/>
      <c r="AD24" s="46"/>
      <c r="AE24" s="46"/>
      <c r="AF24" s="51"/>
      <c r="AG24" s="51"/>
      <c r="AH24" s="51"/>
      <c r="AL24" s="11" t="s">
        <v>13</v>
      </c>
      <c r="AM24" s="12" t="s">
        <v>14</v>
      </c>
      <c r="AN24" s="13" t="s">
        <v>0</v>
      </c>
      <c r="AO24" s="11" t="s">
        <v>1</v>
      </c>
      <c r="AP24" s="13" t="s">
        <v>2</v>
      </c>
      <c r="AQ24" s="14" t="s">
        <v>3</v>
      </c>
      <c r="AR24" s="13" t="s">
        <v>4</v>
      </c>
      <c r="AS24" s="13" t="s">
        <v>5</v>
      </c>
      <c r="AT24" s="13" t="s">
        <v>6</v>
      </c>
      <c r="AU24" s="13" t="s">
        <v>7</v>
      </c>
      <c r="AV24" s="11" t="s">
        <v>27</v>
      </c>
      <c r="AW24" s="13" t="s">
        <v>28</v>
      </c>
      <c r="AX24" s="13" t="s">
        <v>29</v>
      </c>
      <c r="AY24" s="14" t="s">
        <v>30</v>
      </c>
      <c r="AZ24" s="11" t="s">
        <v>16</v>
      </c>
      <c r="BA24" s="13" t="s">
        <v>17</v>
      </c>
      <c r="BB24" s="13" t="s">
        <v>18</v>
      </c>
      <c r="BC24" s="14" t="s">
        <v>19</v>
      </c>
      <c r="BD24" s="11" t="s">
        <v>9</v>
      </c>
      <c r="BE24" s="13" t="s">
        <v>10</v>
      </c>
      <c r="BF24" s="13" t="s">
        <v>11</v>
      </c>
      <c r="BG24" s="14" t="s">
        <v>12</v>
      </c>
      <c r="BH24" s="11" t="s">
        <v>20</v>
      </c>
      <c r="BI24" s="13" t="s">
        <v>16</v>
      </c>
      <c r="BJ24" s="13" t="s">
        <v>17</v>
      </c>
      <c r="BK24" s="13" t="s">
        <v>18</v>
      </c>
      <c r="BL24" s="13" t="s">
        <v>19</v>
      </c>
      <c r="BM24" s="13" t="s">
        <v>8</v>
      </c>
      <c r="BN24" s="13" t="s">
        <v>21</v>
      </c>
      <c r="BO24" s="13" t="s">
        <v>22</v>
      </c>
      <c r="BP24" s="13" t="s">
        <v>23</v>
      </c>
      <c r="BQ24" s="13" t="s">
        <v>24</v>
      </c>
      <c r="BR24" s="13" t="s">
        <v>25</v>
      </c>
      <c r="BS24" s="14" t="s">
        <v>26</v>
      </c>
      <c r="BT24" s="11" t="s">
        <v>83</v>
      </c>
      <c r="BU24" s="13" t="s">
        <v>82</v>
      </c>
      <c r="BV24" s="13" t="s">
        <v>81</v>
      </c>
      <c r="BW24" s="14" t="s">
        <v>84</v>
      </c>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row>
    <row r="25" spans="1:100" ht="9.9499999999999993" customHeight="1">
      <c r="A25" s="46"/>
      <c r="B25" s="110">
        <v>41805</v>
      </c>
      <c r="C25" s="111">
        <v>0</v>
      </c>
      <c r="D25" s="112" t="s">
        <v>139</v>
      </c>
      <c r="E25" s="3">
        <v>2</v>
      </c>
      <c r="F25" s="3">
        <v>0</v>
      </c>
      <c r="G25" s="113" t="s">
        <v>145</v>
      </c>
      <c r="H25" s="122"/>
      <c r="I25" s="125">
        <f>AI25</f>
        <v>1</v>
      </c>
      <c r="J25" s="146" t="str">
        <f>INDEX(AM25:AM28,MATCH(AK25,$AL25:$AL28,0))</f>
        <v>Côte d'Ivoire</v>
      </c>
      <c r="K25" s="127">
        <f>INDEX(AN25:AN28,MATCH(AK25,$AL25:$AL28,0))</f>
        <v>4</v>
      </c>
      <c r="L25" s="128">
        <f>INDEX(AO25:AO28,MATCH(AK25,$AL25:$AL28,0))</f>
        <v>3</v>
      </c>
      <c r="M25" s="127">
        <f>INDEX(AP25:AP28,MATCH(AK25,$AL25:$AL28,0))</f>
        <v>2</v>
      </c>
      <c r="N25" s="129">
        <f>INDEX(AQ25:AQ28,MATCH(AK25,$AL25:$AL28,0))</f>
        <v>1</v>
      </c>
      <c r="O25" s="122"/>
      <c r="P25" s="122"/>
      <c r="Q25" s="122"/>
      <c r="R25" s="122"/>
      <c r="S25" s="192" t="s">
        <v>34</v>
      </c>
      <c r="T25" s="193"/>
      <c r="U25" s="193"/>
      <c r="V25" s="194"/>
      <c r="W25" s="123" t="s">
        <v>85</v>
      </c>
      <c r="X25" s="122"/>
      <c r="Y25" s="122"/>
      <c r="Z25" s="122"/>
      <c r="AA25" s="122"/>
      <c r="AB25" s="122"/>
      <c r="AC25" s="122"/>
      <c r="AD25" s="46"/>
      <c r="AE25" s="46"/>
      <c r="AF25" s="51"/>
      <c r="AG25" s="51"/>
      <c r="AH25" s="51"/>
      <c r="AI25" s="38">
        <v>1</v>
      </c>
      <c r="AJ25" s="29">
        <f>ROUND(AK25,0)</f>
        <v>1</v>
      </c>
      <c r="AK25" s="30">
        <f>MIN(AL25:AL28)</f>
        <v>0.9700000000000002</v>
      </c>
      <c r="AL25" s="31">
        <f>SUM(BD25:BG25)+2.45</f>
        <v>3.95</v>
      </c>
      <c r="AM25" s="15" t="str">
        <f>D24</f>
        <v>Colombie</v>
      </c>
      <c r="AN25" s="16">
        <f>SUM(AR25:AU25)</f>
        <v>3</v>
      </c>
      <c r="AO25" s="17">
        <f>E24+E26+F28</f>
        <v>4</v>
      </c>
      <c r="AP25" s="16">
        <f>F24+F26+E28</f>
        <v>4</v>
      </c>
      <c r="AQ25" s="18">
        <f>AO25-AP25</f>
        <v>0</v>
      </c>
      <c r="AR25" s="16" t="s">
        <v>15</v>
      </c>
      <c r="AS25" s="16">
        <f>IF(ISBLANK(E24),0,IF(E24&gt;F24,3,IF(E24=F24,1,0)))</f>
        <v>1</v>
      </c>
      <c r="AT25" s="16">
        <f>IF(ISBLANK(E26),0,IF(E26&gt;F26,3,IF(E26=F26,1,0)))</f>
        <v>1</v>
      </c>
      <c r="AU25" s="16">
        <f>IF(ISBLANK(F28),0,IF(F28&gt;E28,3,IF(F28=E28,1,0)))</f>
        <v>1</v>
      </c>
      <c r="AV25" s="17" t="s">
        <v>15</v>
      </c>
      <c r="AW25" s="16" t="b">
        <f>(10*(AQ25-AQ26)+AO25-AO26&gt;0)</f>
        <v>1</v>
      </c>
      <c r="AX25" s="16" t="b">
        <f>10*(AQ25-AQ27)+AO25-AO27&gt;0</f>
        <v>0</v>
      </c>
      <c r="AY25" s="18" t="b">
        <f>10*(AQ25-AQ28)+AO25-AO28&gt;0</f>
        <v>0</v>
      </c>
      <c r="AZ25" s="17">
        <f>10000*(AS25+AT25)+(E26-F26+E24-F24)*100+(E26+E24)</f>
        <v>20003</v>
      </c>
      <c r="BA25" s="16">
        <f>10000*(AS25+AU25)+(E24-F24+F28-E28)*100+(E24+F28)</f>
        <v>20003</v>
      </c>
      <c r="BB25" s="16">
        <f>10000*(AT25+AU25)+(F28-E28+E26-F26)*100+(F28+E26)</f>
        <v>20002</v>
      </c>
      <c r="BC25" s="18" t="s">
        <v>15</v>
      </c>
      <c r="BD25" s="17" t="s">
        <v>15</v>
      </c>
      <c r="BE25" s="19">
        <f>IF($AN25&gt;$AN26,-0.5,IF($AN26&gt;$AN25,0.5,IF(AW25,-0.5,IF(AV26,0.5,BU25))))</f>
        <v>0.5</v>
      </c>
      <c r="BF25" s="19">
        <f>IF($AN25&gt;$AN27,-0.5,IF($AN27&gt;$AN25,0.5,IF(AX25,-0.5,IF(AV27,0.5,BV25))))</f>
        <v>0.5</v>
      </c>
      <c r="BG25" s="20">
        <f>IF($AN25&gt;$AN28,-0.5,IF($AN28&gt;$AN25,0.5,IF(AY25,-0.5,IF(AV28,0.5,BW25))))</f>
        <v>0.5</v>
      </c>
      <c r="BH25" s="21" t="b">
        <f>AND(AND(AN25=AN26,AN26=AN27,AN27=AN28),AND(AO25=AO26,AO26=AO27,AO27=AO28),AND(AP25=AP26,AP26=AP27,AP27=AP28))</f>
        <v>0</v>
      </c>
      <c r="BI25" s="21" t="b">
        <f>AND(NOT(BH25),AN25=AN26,AN25=AN27,AO25=AO26,AO25=AO27,AP25=AP26,AP25=AP27)</f>
        <v>0</v>
      </c>
      <c r="BJ25" s="21" t="b">
        <f>AND(NOT(BH25),AN25=AN26,AN25=AN28,AO25=AO26,AO25=AO28,AP25=AP26,AP25=AP28)</f>
        <v>0</v>
      </c>
      <c r="BK25" s="21" t="b">
        <f>AND(NOT(BH25),AN25=AN27,AN25=AN28,AO25=AO27,AO25=AO28,AP25=AP27,AP25=AP28)</f>
        <v>0</v>
      </c>
      <c r="BL25" s="21" t="b">
        <f>AND(NOT(BH25),AN26=AN27,AN26=AN28,AO26=AO27,AO26=AO28,AP26=AP27,AP26=AP28)</f>
        <v>0</v>
      </c>
      <c r="BM25" s="21" t="b">
        <f>AND(NOT(BH25),NOT(BI25),NOT(BJ25),AN25=AN26,AO25=AO26,AP25=AP26)</f>
        <v>0</v>
      </c>
      <c r="BN25" s="21" t="b">
        <f>AND(NOT(BH25),NOT(BI25),NOT(BK25),AN25=AN27,AO25=AO27,AP25=AP27)</f>
        <v>0</v>
      </c>
      <c r="BO25" s="21" t="b">
        <f>AND(NOT(BH25),NOT(BJ25),NOT(BK25),AN25=AN28,AO25=AO28,AP25=AP28)</f>
        <v>0</v>
      </c>
      <c r="BP25" s="21" t="b">
        <f>AND(NOT(BH25),NOT(BI25),NOT(BL25),AN26=AN27,AO26=AO27)</f>
        <v>0</v>
      </c>
      <c r="BQ25" s="21" t="b">
        <f>AND(NOT(BH25),NOT(BJ25),NOT(BL25),AN26=AN28,AO26=AO28,AP26=AP28)</f>
        <v>0</v>
      </c>
      <c r="BR25" s="21" t="b">
        <f>AND(NOT(BH25),NOT(BK25),NOT(BL25),AN27=AN28,AO27=AO28,AP27=AP28)</f>
        <v>0</v>
      </c>
      <c r="BS25" s="21" t="b">
        <f t="array" ref="BS25">AND(NOT(BH25:BR25))</f>
        <v>1</v>
      </c>
      <c r="BT25" s="17" t="s">
        <v>15</v>
      </c>
      <c r="BU25" s="16">
        <f>IF($BM25,IF(F24-E24&lt;0,-0.5,IF(E24-F24&lt;0,0.5,0)),IF($BI25,IF($AZ25&gt;$AZ26,-0.5,IF($AZ25&lt;$AZ26,0.5,0)),IF($BJ25,IF($BA25&gt;$BA26,-0.5, IF($BA25&lt;$BA26,0.5,0)),0)))</f>
        <v>0</v>
      </c>
      <c r="BV25" s="16">
        <f>IF($BN25,IF(F26-E26&lt;0,-0.5,IF(E26-F26&lt;0,0.5,0)),IF($BI25,IF($AZ25&gt;$AZ27,-0.5,IF($AZ25&lt;$AZ27,0.5,0)),IF($BK25,IF($BB25&gt;$BB27,-0.5,IF($BB25&lt;$BB27,0.5,0)),0)))</f>
        <v>0</v>
      </c>
      <c r="BW25" s="18">
        <f>IF($BO25,IF(E28-F28&lt;0,-0.5,IF(F28-E28&lt;0,0.5,0)),IF($BJ25,IF($BA25&gt;$BA28,-0.5,IF($BA25&lt;$BA28,0.5,0)),IF($BK25,IF($BB25&gt;$BB28,-0.5, IF($BB25&lt;$BB28,0.5,0)),0)))</f>
        <v>0</v>
      </c>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row>
    <row r="26" spans="1:100" ht="9.9499999999999993" customHeight="1">
      <c r="A26" s="46"/>
      <c r="B26" s="110">
        <v>41809</v>
      </c>
      <c r="C26" s="111">
        <v>0.75</v>
      </c>
      <c r="D26" s="112" t="str">
        <f>D24</f>
        <v>Colombie</v>
      </c>
      <c r="E26" s="3">
        <v>1</v>
      </c>
      <c r="F26" s="3">
        <v>1</v>
      </c>
      <c r="G26" s="113" t="str">
        <f>D25</f>
        <v>Côte d'Ivoire</v>
      </c>
      <c r="H26" s="122"/>
      <c r="I26" s="130">
        <f>AI26</f>
        <v>2</v>
      </c>
      <c r="J26" s="147" t="str">
        <f>INDEX(AM25:AM28,MATCH(AK26,$AL25:$AL28,0))</f>
        <v>Japon</v>
      </c>
      <c r="K26" s="132">
        <f>INDEX(AN25:AN28,MATCH(AK26,$AL25:$AL28,0))</f>
        <v>4</v>
      </c>
      <c r="L26" s="133">
        <f>INDEX(AO25:AO28,MATCH(AK26,$AL25:$AL28,0))</f>
        <v>4</v>
      </c>
      <c r="M26" s="132">
        <f>INDEX(AP25:AP28,MATCH(AK26,$AL25:$AL28,0))</f>
        <v>4</v>
      </c>
      <c r="N26" s="134">
        <f>INDEX(AQ25:AQ28,MATCH(AK26,$AL25:$AL28,0))</f>
        <v>0</v>
      </c>
      <c r="O26" s="122"/>
      <c r="P26" s="122"/>
      <c r="Q26" s="122"/>
      <c r="R26" s="122"/>
      <c r="S26" s="190">
        <v>41824</v>
      </c>
      <c r="T26" s="188">
        <v>0.91666666666666663</v>
      </c>
      <c r="U26" s="41" t="str">
        <f>IF(100*V8+W8&gt;100*V9+W9,U8,IF(100*V8+W8&lt;100*V9+W9,U9,CONCATENATE(U8," ou ",U9)))</f>
        <v>Espagne</v>
      </c>
      <c r="V26" s="1">
        <v>1</v>
      </c>
      <c r="W26" s="34">
        <v>4</v>
      </c>
      <c r="X26" s="122">
        <f>IF(100*V8+W8&gt;100*V9+W9,1,IF(100*V8+W8&lt;100*V9+W9,1,0))</f>
        <v>1</v>
      </c>
      <c r="Y26" s="122"/>
      <c r="Z26" s="122"/>
      <c r="AA26" s="122"/>
      <c r="AB26" s="122"/>
      <c r="AC26" s="122"/>
      <c r="AD26" s="46"/>
      <c r="AE26" s="46"/>
      <c r="AF26" s="51"/>
      <c r="AG26" s="51"/>
      <c r="AH26" s="51"/>
      <c r="AI26" s="38">
        <f>IF(ROUND(AK26,0)=ROUND(AK25,0),AI25,2)</f>
        <v>2</v>
      </c>
      <c r="AJ26" s="29">
        <f>ROUND(AK26,0)</f>
        <v>2</v>
      </c>
      <c r="AK26" s="30">
        <f>MAX(MIN(AL25:AL27),MIN(AL25,AL26,AL28),MIN(AL25,AL27,AL28),MIN(AL26:AL28))</f>
        <v>1.98</v>
      </c>
      <c r="AL26" s="32">
        <f>SUM(BD26:BG26)+2.46</f>
        <v>2.96</v>
      </c>
      <c r="AM26" s="15" t="str">
        <f>G24</f>
        <v>Grèce</v>
      </c>
      <c r="AN26" s="16">
        <f>SUM(AR26:AU26)</f>
        <v>4</v>
      </c>
      <c r="AO26" s="17">
        <f>F24+F27+E29</f>
        <v>4</v>
      </c>
      <c r="AP26" s="16">
        <f>E24+E27+F29</f>
        <v>5</v>
      </c>
      <c r="AQ26" s="18">
        <f>AO26-AP26</f>
        <v>-1</v>
      </c>
      <c r="AR26" s="16">
        <f>IF(ISBLANK(F24),0,IF(AS25=3,0,IF(AS25=1,1,3)))</f>
        <v>1</v>
      </c>
      <c r="AS26" s="16" t="s">
        <v>15</v>
      </c>
      <c r="AT26" s="16">
        <f>IF(ISBLANK(E29),0,IF(AS27=3,0,IF(AS27=1,1,3)))</f>
        <v>3</v>
      </c>
      <c r="AU26" s="16">
        <f>IF(ISBLANK(F27),0,IF(F27&gt;E27,3,IF(F27=E27,1,0)))</f>
        <v>0</v>
      </c>
      <c r="AV26" s="17" t="b">
        <f>(10*(AQ25-AQ26)+AO25-AO26&lt;0)</f>
        <v>0</v>
      </c>
      <c r="AW26" s="16" t="s">
        <v>15</v>
      </c>
      <c r="AX26" s="16" t="b">
        <f>10*(AQ26-AQ27)+AO26-AO27&gt;0</f>
        <v>0</v>
      </c>
      <c r="AY26" s="18" t="b">
        <f>10*(AQ26-AQ28)+AO26-AO28&gt;0</f>
        <v>0</v>
      </c>
      <c r="AZ26" s="17">
        <f>10000*(AR26+AT26)+(F24-E24+E29-F29)*100+(F24+E29)</f>
        <v>40103</v>
      </c>
      <c r="BA26" s="16">
        <f>10000*(AR26+AU26)+(F24-E24+F27-E27)*100+(F24+F27)</f>
        <v>9803</v>
      </c>
      <c r="BB26" s="16" t="s">
        <v>15</v>
      </c>
      <c r="BC26" s="18">
        <f>10000*(AT26+AU26)+(F27-E27+E29-F29)*100+(F27+E29)</f>
        <v>29902</v>
      </c>
      <c r="BD26" s="23">
        <f>-BE25</f>
        <v>-0.5</v>
      </c>
      <c r="BE26" s="16" t="s">
        <v>15</v>
      </c>
      <c r="BF26" s="19">
        <f>IF($AN26&gt;$AN27,-0.5,IF($AN27&gt;$AN26,0.5,IF(AX26,-0.5,IF(AW27,0.5,BV26))))</f>
        <v>0.5</v>
      </c>
      <c r="BG26" s="20">
        <f>IF($AN26&gt;$AN28,-0.5,IF($AN28&gt;$AN26,0.5,IF(AY26,-0.5,IF(AW28,0.5,BW26))))</f>
        <v>0.5</v>
      </c>
      <c r="BH26" s="10"/>
      <c r="BI26" s="10"/>
      <c r="BJ26" s="10"/>
      <c r="BK26" s="10"/>
      <c r="BL26" s="10"/>
      <c r="BM26" s="10"/>
      <c r="BN26" s="10"/>
      <c r="BO26" s="10"/>
      <c r="BP26" s="10"/>
      <c r="BQ26" s="10"/>
      <c r="BR26" s="10"/>
      <c r="BS26" s="10"/>
      <c r="BT26" s="17"/>
      <c r="BU26" s="16" t="s">
        <v>15</v>
      </c>
      <c r="BV26" s="16">
        <f>IF($BP25,IF(F29-E29&lt;0,-0.5,IF(E29-F29&lt;0,0.5,0)),IF($BI25,IF($AZ26&gt;$AZ27,-0.5,IF($AZ26&lt;$AZ27,0.5,0)),IF($BL25,IF($BC26&gt;$BC27,-0.5,IF($BC26&lt;$BC27,0.5,0)),0)))</f>
        <v>0</v>
      </c>
      <c r="BW26" s="18">
        <f>IF($BQ25,IF(E27-F27&lt;0,-0.5,IF(F27-E27&lt;0,0.5,0)),IF($BJ25,IF($BA26&gt;$BA28,-0.5,IF($BA26&lt;$BA28,0.5,0)),IF($BL25,IF($BC26&gt;$BC28,-0.5,IF($BC26&lt;$BC28,0.5,0)),0)))</f>
        <v>0</v>
      </c>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row>
    <row r="27" spans="1:100" ht="9.9499999999999993" customHeight="1">
      <c r="A27" s="46"/>
      <c r="B27" s="110">
        <v>41810</v>
      </c>
      <c r="C27" s="111">
        <v>0</v>
      </c>
      <c r="D27" s="112" t="str">
        <f>G25</f>
        <v>Japon</v>
      </c>
      <c r="E27" s="3">
        <v>3</v>
      </c>
      <c r="F27" s="3">
        <v>1</v>
      </c>
      <c r="G27" s="113" t="str">
        <f>G24</f>
        <v>Grèce</v>
      </c>
      <c r="H27" s="122"/>
      <c r="I27" s="130">
        <f>AI27</f>
        <v>3</v>
      </c>
      <c r="J27" s="112" t="str">
        <f>INDEX(AM25:AM28,MATCH(AK27,$AL25:$AL28,0))</f>
        <v>Grèce</v>
      </c>
      <c r="K27" s="135">
        <f>INDEX(AN25:AN28,MATCH(AK27,$AL25:$AL28,0))</f>
        <v>4</v>
      </c>
      <c r="L27" s="136">
        <f>INDEX(AO25:AO28,MATCH(AK27,$AL25:$AL28,0))</f>
        <v>4</v>
      </c>
      <c r="M27" s="135">
        <f>INDEX(AP25:AP28,MATCH(AK27,$AL25:$AL28,0))</f>
        <v>5</v>
      </c>
      <c r="N27" s="137">
        <f>INDEX(AQ25:AQ28,MATCH(AK27,$AL25:$AL28,0))</f>
        <v>-1</v>
      </c>
      <c r="O27" s="122"/>
      <c r="P27" s="122"/>
      <c r="Q27" s="122"/>
      <c r="R27" s="122"/>
      <c r="S27" s="191"/>
      <c r="T27" s="189"/>
      <c r="U27" s="41" t="str">
        <f>IF(100*V10+W10&gt;100*V11+W11,U10,IF(100*V10+W10&lt;100*V11+W11,U11,CONCATENATE(U10," ou ",U11)))</f>
        <v>Italie</v>
      </c>
      <c r="V27" s="2">
        <v>1</v>
      </c>
      <c r="W27" s="34">
        <v>5</v>
      </c>
      <c r="X27" s="122">
        <f>IF(100*V10+W10&gt;100*V11+W11,1,IF(100*V10+W10&lt;100*V11+W11,1,0))</f>
        <v>1</v>
      </c>
      <c r="Y27" s="122"/>
      <c r="Z27" s="122"/>
      <c r="AA27" s="122"/>
      <c r="AB27" s="122"/>
      <c r="AC27" s="122"/>
      <c r="AD27" s="46"/>
      <c r="AE27" s="46"/>
      <c r="AF27" s="51"/>
      <c r="AG27" s="51"/>
      <c r="AH27" s="51"/>
      <c r="AI27" s="38">
        <f>IF(ROUND(AK27,0)=ROUND(AK26,0),AI26,3)</f>
        <v>3</v>
      </c>
      <c r="AJ27" s="29">
        <f>ROUND(AK27,0)</f>
        <v>3</v>
      </c>
      <c r="AK27" s="30">
        <f>MIN(MAX(AL25:AL27),MAX(AL25,AL26,AL28),MAX(AL25,AL27,AL28),MAX(AL26:AL28))</f>
        <v>2.96</v>
      </c>
      <c r="AL27" s="32">
        <f>SUM(BD27:BG27)+2.47</f>
        <v>0.9700000000000002</v>
      </c>
      <c r="AM27" s="15" t="str">
        <f>D25</f>
        <v>Côte d'Ivoire</v>
      </c>
      <c r="AN27" s="16">
        <f>SUM(AR27:AU27)</f>
        <v>4</v>
      </c>
      <c r="AO27" s="17">
        <f>E25+F26+F29</f>
        <v>3</v>
      </c>
      <c r="AP27" s="16">
        <f>F25+E26+E29</f>
        <v>2</v>
      </c>
      <c r="AQ27" s="18">
        <f>AO27-AP27</f>
        <v>1</v>
      </c>
      <c r="AR27" s="16">
        <f>IF(ISBLANK(F26),0,IF(AT25=3,0,IF(AT25=1,1,3)))</f>
        <v>1</v>
      </c>
      <c r="AS27" s="16">
        <f>IF(ISBLANK(F29),0,IF(F29&gt;E29,3,IF(F29=E29,1,0)))</f>
        <v>0</v>
      </c>
      <c r="AT27" s="16" t="s">
        <v>15</v>
      </c>
      <c r="AU27" s="16">
        <f>IF(ISBLANK(E25),0,IF(E25&gt;F25,3,IF(E25=F25,1,0)))</f>
        <v>3</v>
      </c>
      <c r="AV27" s="17" t="b">
        <f>10*(AQ25-AQ27)+AO25-AO27&lt;0</f>
        <v>1</v>
      </c>
      <c r="AW27" s="16" t="b">
        <f>10*(AQ26-AQ27)+AO26-AO27&lt;0</f>
        <v>1</v>
      </c>
      <c r="AX27" s="16" t="s">
        <v>15</v>
      </c>
      <c r="AY27" s="18" t="b">
        <f>10*(AQ27-AQ28)+AO27-AO28&gt;0</f>
        <v>1</v>
      </c>
      <c r="AZ27" s="17">
        <f>10000*(AR27+AS27)+(F26-E26+F29-E29)*100+(F26+F29)</f>
        <v>9901</v>
      </c>
      <c r="BA27" s="16" t="s">
        <v>15</v>
      </c>
      <c r="BB27" s="16">
        <f>10000*(AR27+AU27)+(E25-F25+F26-E26)*100+(E25+F26)</f>
        <v>40203</v>
      </c>
      <c r="BC27" s="18">
        <f>10000*(AS27+AU27)+(E25-F25+F29-E29)*100+(E25+F29)</f>
        <v>30102</v>
      </c>
      <c r="BD27" s="23">
        <f>-BF25</f>
        <v>-0.5</v>
      </c>
      <c r="BE27" s="19">
        <f>-BF26</f>
        <v>-0.5</v>
      </c>
      <c r="BF27" s="19" t="s">
        <v>15</v>
      </c>
      <c r="BG27" s="20">
        <f>IF($AN27&gt;$AN28,-0.5,IF($AN28&gt;$AN27,0.5,IF(AY27,-0.5,IF(AX28,0.5,BW27))))</f>
        <v>-0.5</v>
      </c>
      <c r="BH27" s="10"/>
      <c r="BI27" s="10"/>
      <c r="BJ27" s="10"/>
      <c r="BK27" s="10"/>
      <c r="BL27" s="10"/>
      <c r="BM27" s="10"/>
      <c r="BN27" s="10"/>
      <c r="BO27" s="10"/>
      <c r="BP27" s="10"/>
      <c r="BQ27" s="10"/>
      <c r="BR27" s="10"/>
      <c r="BS27" s="10"/>
      <c r="BT27" s="17"/>
      <c r="BU27" s="16"/>
      <c r="BV27" s="16" t="s">
        <v>15</v>
      </c>
      <c r="BW27" s="18">
        <f>IF($BR25,IF(F25-E25&lt;0,-0.5,IF(E25-F25&lt;0,0.5,0)),IF($BK25,IF($BB27&gt;$BB28,-0.5,IF($BB27&lt;$BB28,0.5,0)),IF($BL25,IF($BC27&gt;$BC28,-0.5,IF($BC27&lt;$BC28,0.5,0)),0)))</f>
        <v>0</v>
      </c>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row>
    <row r="28" spans="1:100" ht="9.9499999999999993" customHeight="1">
      <c r="A28" s="46"/>
      <c r="B28" s="110">
        <v>41814</v>
      </c>
      <c r="C28" s="111">
        <v>0.91666666666666663</v>
      </c>
      <c r="D28" s="112" t="str">
        <f>G25</f>
        <v>Japon</v>
      </c>
      <c r="E28" s="3">
        <v>1</v>
      </c>
      <c r="F28" s="3">
        <v>1</v>
      </c>
      <c r="G28" s="113" t="str">
        <f>D24</f>
        <v>Colombie</v>
      </c>
      <c r="H28" s="122"/>
      <c r="I28" s="138">
        <f>AI28</f>
        <v>4</v>
      </c>
      <c r="J28" s="116" t="str">
        <f>INDEX(AM25:AM28,MATCH(AK28,$AL25:$AL28,0))</f>
        <v>Colombie</v>
      </c>
      <c r="K28" s="139">
        <f>INDEX(AN25:AN28,MATCH(AK28,$AL25:$AL28,0))</f>
        <v>3</v>
      </c>
      <c r="L28" s="140">
        <f>INDEX(AO25:AO28,MATCH(AK28,$AL25:$AL28,0))</f>
        <v>4</v>
      </c>
      <c r="M28" s="139">
        <f>INDEX(AP25:AP28,MATCH(AK28,$AL25:$AL28,0))</f>
        <v>4</v>
      </c>
      <c r="N28" s="141">
        <f>INDEX(AQ25:AQ28,MATCH(AK28,$AL25:$AL28,0))</f>
        <v>0</v>
      </c>
      <c r="O28" s="122"/>
      <c r="P28" s="122"/>
      <c r="Q28" s="122"/>
      <c r="R28" s="122"/>
      <c r="S28" s="190">
        <v>41824</v>
      </c>
      <c r="T28" s="188">
        <v>0.75</v>
      </c>
      <c r="U28" s="41" t="str">
        <f>IF(100*V12+W12&gt;100*V13+W13,U12,IF(100*V12+W12&lt;100*V13+W13,U13,CONCATENATE(U12," ou ",U13)))</f>
        <v>Brésil</v>
      </c>
      <c r="V28" s="1">
        <v>1</v>
      </c>
      <c r="W28" s="34">
        <v>6</v>
      </c>
      <c r="X28" s="122">
        <f>IF(100*V12+W12&gt;100*V13+W13,1,IF(100*V12+W12&lt;100*V13+W13,1,0))</f>
        <v>1</v>
      </c>
      <c r="Y28" s="122"/>
      <c r="Z28" s="122"/>
      <c r="AA28" s="122"/>
      <c r="AB28" s="122"/>
      <c r="AC28" s="122"/>
      <c r="AD28" s="46"/>
      <c r="AE28" s="46"/>
      <c r="AF28" s="51"/>
      <c r="AG28" s="51"/>
      <c r="AH28" s="51"/>
      <c r="AI28" s="38">
        <f>IF(ROUND(AK28,0)=ROUND(AK27,0),AI27,4)</f>
        <v>4</v>
      </c>
      <c r="AJ28" s="29">
        <f>ROUND(AK28,0)</f>
        <v>4</v>
      </c>
      <c r="AK28" s="30">
        <f>MAX(AL25:AL28)</f>
        <v>3.95</v>
      </c>
      <c r="AL28" s="33">
        <f>SUM(BD28:BG28)+2.48</f>
        <v>1.98</v>
      </c>
      <c r="AM28" s="24" t="str">
        <f>G25</f>
        <v>Japon</v>
      </c>
      <c r="AN28" s="21">
        <f>SUM(AR28:AU28)</f>
        <v>4</v>
      </c>
      <c r="AO28" s="25">
        <f>F25+E27+E28</f>
        <v>4</v>
      </c>
      <c r="AP28" s="21">
        <f>E25+F27+F28</f>
        <v>4</v>
      </c>
      <c r="AQ28" s="22">
        <f>AO28-AP28</f>
        <v>0</v>
      </c>
      <c r="AR28" s="21">
        <f>IF(ISBLANK(E28),0,IF(AU25=3,0,IF(AU25=1,1,3)))</f>
        <v>1</v>
      </c>
      <c r="AS28" s="21">
        <f>IF(ISBLANK(E27),0,IF(AU26=3,0,IF(AU26=1,1,3)))</f>
        <v>3</v>
      </c>
      <c r="AT28" s="21">
        <f>IF(ISBLANK(F25),0,IF(AU27=3,0,IF(AU27=1,1,3)))</f>
        <v>0</v>
      </c>
      <c r="AU28" s="21" t="s">
        <v>15</v>
      </c>
      <c r="AV28" s="25" t="b">
        <f>10*(AQ25-AQ28)+AO25-AO28&lt;0</f>
        <v>0</v>
      </c>
      <c r="AW28" s="21" t="b">
        <f>10*(AQ26-AQ28)+AO26-AO28&lt;0</f>
        <v>1</v>
      </c>
      <c r="AX28" s="21" t="b">
        <f>10*(AQ27-AQ28)+AO27-AO28&lt;0</f>
        <v>0</v>
      </c>
      <c r="AY28" s="22" t="s">
        <v>15</v>
      </c>
      <c r="AZ28" s="25" t="s">
        <v>15</v>
      </c>
      <c r="BA28" s="21">
        <f>10000*(AR28+AS28)+(E27-F27+E28-F28)*100+(E27+E28)</f>
        <v>40204</v>
      </c>
      <c r="BB28" s="21">
        <f>10000*(AR28+AT28)+(E28-F28+F25-E25)*100+(E28+F25)</f>
        <v>9801</v>
      </c>
      <c r="BC28" s="22">
        <f>10000*(AS28+AT28)+(E27-F27+F25-E25)*100+(E27+F25)</f>
        <v>30003</v>
      </c>
      <c r="BD28" s="26">
        <f>-BG25</f>
        <v>-0.5</v>
      </c>
      <c r="BE28" s="27">
        <f>-BG26</f>
        <v>-0.5</v>
      </c>
      <c r="BF28" s="27">
        <f>-BG27</f>
        <v>0.5</v>
      </c>
      <c r="BG28" s="22" t="s">
        <v>15</v>
      </c>
      <c r="BH28" s="10"/>
      <c r="BI28" s="10"/>
      <c r="BJ28" s="10"/>
      <c r="BK28" s="10"/>
      <c r="BL28" s="10"/>
      <c r="BM28" s="10"/>
      <c r="BN28" s="10"/>
      <c r="BO28" s="10"/>
      <c r="BP28" s="10"/>
      <c r="BQ28" s="10"/>
      <c r="BR28" s="10"/>
      <c r="BS28" s="10"/>
      <c r="BT28" s="25"/>
      <c r="BU28" s="21"/>
      <c r="BV28" s="21"/>
      <c r="BW28" s="22" t="s">
        <v>15</v>
      </c>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row>
    <row r="29" spans="1:100" ht="9.9499999999999993" customHeight="1">
      <c r="A29" s="46"/>
      <c r="B29" s="114">
        <v>41814</v>
      </c>
      <c r="C29" s="115">
        <v>0.91666666666666663</v>
      </c>
      <c r="D29" s="116" t="str">
        <f>G24</f>
        <v>Grèce</v>
      </c>
      <c r="E29" s="3">
        <v>1</v>
      </c>
      <c r="F29" s="3">
        <v>0</v>
      </c>
      <c r="G29" s="117" t="str">
        <f>D25</f>
        <v>Côte d'Ivoire</v>
      </c>
      <c r="H29" s="122"/>
      <c r="I29" s="142"/>
      <c r="J29" s="143" t="str">
        <f>IF(OR(I27&lt;3,I26&lt;2),"TIRAGE AU SORT !!!"," ")</f>
        <v xml:space="preserve"> </v>
      </c>
      <c r="K29" s="144"/>
      <c r="L29" s="144"/>
      <c r="M29" s="144"/>
      <c r="N29" s="144"/>
      <c r="O29" s="122"/>
      <c r="P29" s="122"/>
      <c r="Q29" s="122"/>
      <c r="R29" s="122"/>
      <c r="S29" s="191"/>
      <c r="T29" s="189"/>
      <c r="U29" s="41" t="str">
        <f>IF(100*V14+W14&gt;100*V15+W15,U14,IF(100*V14+W14&lt;100*V15+W15,U15,CONCATENATE(U14," ou ",U15)))</f>
        <v>Uruguay</v>
      </c>
      <c r="V29" s="2">
        <v>1</v>
      </c>
      <c r="W29" s="34">
        <v>5</v>
      </c>
      <c r="X29" s="122">
        <f>IF(100*V14+W14&gt;100*V15+W15,1,IF(100*V14+W14&lt;100*V15+W15,1,0))</f>
        <v>1</v>
      </c>
      <c r="Y29" s="122"/>
      <c r="Z29" s="122"/>
      <c r="AA29" s="122"/>
      <c r="AB29" s="122"/>
      <c r="AC29" s="122"/>
      <c r="AD29" s="46"/>
      <c r="AE29" s="46"/>
      <c r="AF29" s="51"/>
      <c r="AG29" s="51"/>
      <c r="AH29" s="51"/>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row>
    <row r="30" spans="1:100" ht="9.9499999999999993" customHeight="1">
      <c r="A30" s="46"/>
      <c r="B30" s="122"/>
      <c r="C30" s="122"/>
      <c r="D30" s="122"/>
      <c r="E30" s="122"/>
      <c r="F30" s="122"/>
      <c r="G30" s="122"/>
      <c r="H30" s="122"/>
      <c r="I30" s="145"/>
      <c r="J30" s="122"/>
      <c r="K30" s="122"/>
      <c r="L30" s="122"/>
      <c r="M30" s="122"/>
      <c r="N30" s="122"/>
      <c r="O30" s="122"/>
      <c r="P30" s="122"/>
      <c r="Q30" s="122"/>
      <c r="R30" s="122"/>
      <c r="S30" s="190">
        <v>41825</v>
      </c>
      <c r="T30" s="188">
        <v>0.91666666666666663</v>
      </c>
      <c r="U30" s="41" t="str">
        <f>IF(100*V16+W16&gt;100*V17+W17,U16,IF(100*V16+W16&lt;100*V17+W17,U17,CONCATENATE(U16," ou ",U17)))</f>
        <v>France</v>
      </c>
      <c r="V30" s="1">
        <v>0</v>
      </c>
      <c r="W30" s="34"/>
      <c r="X30" s="122">
        <f>IF(100*V16+W16&gt;100*V17+W17,1,IF(100*V16+W16&lt;100*V17+W17,1,0))</f>
        <v>1</v>
      </c>
      <c r="Y30" s="122"/>
      <c r="Z30" s="122"/>
      <c r="AA30" s="122"/>
      <c r="AB30" s="122"/>
      <c r="AC30" s="122"/>
      <c r="AD30" s="46"/>
      <c r="AE30" s="46"/>
      <c r="AF30" s="51"/>
      <c r="AG30" s="51"/>
      <c r="AH30" s="51"/>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row>
    <row r="31" spans="1:100" ht="9.9499999999999993" customHeight="1">
      <c r="A31" s="46"/>
      <c r="B31" s="123" t="s">
        <v>38</v>
      </c>
      <c r="C31" s="118"/>
      <c r="D31" s="119"/>
      <c r="E31" s="120"/>
      <c r="F31" s="120"/>
      <c r="G31" s="121"/>
      <c r="H31" s="122"/>
      <c r="I31" s="145"/>
      <c r="J31" s="122"/>
      <c r="K31" s="122"/>
      <c r="L31" s="122"/>
      <c r="M31" s="122"/>
      <c r="N31" s="122"/>
      <c r="O31" s="122"/>
      <c r="P31" s="122"/>
      <c r="Q31" s="122"/>
      <c r="R31" s="122"/>
      <c r="S31" s="191"/>
      <c r="T31" s="189"/>
      <c r="U31" s="41" t="str">
        <f>IF(100*V18+W18&gt;100*V19+W19,U18,IF(100*V18+W18&lt;100*V19+W19,U19,CONCATENATE(U18," ou ",U19)))</f>
        <v>Allemagne</v>
      </c>
      <c r="V31" s="2">
        <v>2</v>
      </c>
      <c r="W31" s="34"/>
      <c r="X31" s="122">
        <f>IF(100*V18+W18&gt;100*V19+W19,1,IF(100*V18+W18&lt;100*V19+W19,1,0))</f>
        <v>1</v>
      </c>
      <c r="Y31" s="122"/>
      <c r="Z31" s="122"/>
      <c r="AA31" s="122"/>
      <c r="AB31" s="122"/>
      <c r="AC31" s="122"/>
      <c r="AD31" s="46"/>
      <c r="AE31" s="46"/>
      <c r="AF31" s="51"/>
      <c r="AG31" s="51"/>
      <c r="AH31" s="51"/>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row>
    <row r="32" spans="1:100" ht="9.9499999999999993" customHeight="1">
      <c r="A32" s="46"/>
      <c r="B32" s="106">
        <v>41804</v>
      </c>
      <c r="C32" s="107">
        <v>0.875</v>
      </c>
      <c r="D32" s="108" t="s">
        <v>130</v>
      </c>
      <c r="E32" s="3">
        <v>3</v>
      </c>
      <c r="F32" s="3">
        <v>0</v>
      </c>
      <c r="G32" s="109" t="s">
        <v>146</v>
      </c>
      <c r="H32" s="122"/>
      <c r="I32" s="145"/>
      <c r="J32" s="123" t="s">
        <v>38</v>
      </c>
      <c r="K32" s="123" t="s">
        <v>0</v>
      </c>
      <c r="L32" s="123" t="s">
        <v>39</v>
      </c>
      <c r="M32" s="123" t="s">
        <v>40</v>
      </c>
      <c r="N32" s="123" t="str">
        <f>"+/-"</f>
        <v>+/-</v>
      </c>
      <c r="O32" s="122"/>
      <c r="P32" s="122"/>
      <c r="Q32" s="122"/>
      <c r="R32" s="122"/>
      <c r="S32" s="190">
        <v>41825</v>
      </c>
      <c r="T32" s="188">
        <v>0.75</v>
      </c>
      <c r="U32" s="41" t="str">
        <f>IF(100*V20+W20&gt;100*V21+W21,U20,IF(100*V20+W20&lt;100*V21+W21,U21,CONCATENATE(U20," ou ",U21)))</f>
        <v>Argentine</v>
      </c>
      <c r="V32" s="1">
        <v>1</v>
      </c>
      <c r="W32" s="34"/>
      <c r="X32" s="122">
        <f>IF(100*V20+W20&gt;100*V21+W21,1,IF(100*V20+W20&lt;100*V21+W21,1,0))</f>
        <v>1</v>
      </c>
      <c r="Y32" s="122"/>
      <c r="Z32" s="122"/>
      <c r="AA32" s="122"/>
      <c r="AB32" s="122"/>
      <c r="AC32" s="122"/>
      <c r="AD32" s="46"/>
      <c r="AE32" s="46"/>
      <c r="AF32" s="51"/>
      <c r="AG32" s="51"/>
      <c r="AH32" s="51"/>
      <c r="AL32" s="11" t="s">
        <v>13</v>
      </c>
      <c r="AM32" s="12" t="s">
        <v>14</v>
      </c>
      <c r="AN32" s="13" t="s">
        <v>0</v>
      </c>
      <c r="AO32" s="11" t="s">
        <v>1</v>
      </c>
      <c r="AP32" s="13" t="s">
        <v>2</v>
      </c>
      <c r="AQ32" s="14" t="s">
        <v>3</v>
      </c>
      <c r="AR32" s="13" t="s">
        <v>4</v>
      </c>
      <c r="AS32" s="13" t="s">
        <v>5</v>
      </c>
      <c r="AT32" s="13" t="s">
        <v>6</v>
      </c>
      <c r="AU32" s="13" t="s">
        <v>7</v>
      </c>
      <c r="AV32" s="11" t="s">
        <v>27</v>
      </c>
      <c r="AW32" s="13" t="s">
        <v>28</v>
      </c>
      <c r="AX32" s="13" t="s">
        <v>29</v>
      </c>
      <c r="AY32" s="14" t="s">
        <v>30</v>
      </c>
      <c r="AZ32" s="11" t="s">
        <v>16</v>
      </c>
      <c r="BA32" s="13" t="s">
        <v>17</v>
      </c>
      <c r="BB32" s="13" t="s">
        <v>18</v>
      </c>
      <c r="BC32" s="14" t="s">
        <v>19</v>
      </c>
      <c r="BD32" s="11" t="s">
        <v>9</v>
      </c>
      <c r="BE32" s="13" t="s">
        <v>10</v>
      </c>
      <c r="BF32" s="13" t="s">
        <v>11</v>
      </c>
      <c r="BG32" s="14" t="s">
        <v>12</v>
      </c>
      <c r="BH32" s="11" t="s">
        <v>20</v>
      </c>
      <c r="BI32" s="13" t="s">
        <v>16</v>
      </c>
      <c r="BJ32" s="13" t="s">
        <v>17</v>
      </c>
      <c r="BK32" s="13" t="s">
        <v>18</v>
      </c>
      <c r="BL32" s="13" t="s">
        <v>19</v>
      </c>
      <c r="BM32" s="13" t="s">
        <v>8</v>
      </c>
      <c r="BN32" s="13" t="s">
        <v>21</v>
      </c>
      <c r="BO32" s="13" t="s">
        <v>22</v>
      </c>
      <c r="BP32" s="13" t="s">
        <v>23</v>
      </c>
      <c r="BQ32" s="13" t="s">
        <v>24</v>
      </c>
      <c r="BR32" s="13" t="s">
        <v>25</v>
      </c>
      <c r="BS32" s="14" t="s">
        <v>26</v>
      </c>
      <c r="BT32" s="11" t="s">
        <v>83</v>
      </c>
      <c r="BU32" s="13" t="s">
        <v>82</v>
      </c>
      <c r="BV32" s="13" t="s">
        <v>81</v>
      </c>
      <c r="BW32" s="14" t="s">
        <v>84</v>
      </c>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row>
    <row r="33" spans="1:100" ht="9.9499999999999993" customHeight="1">
      <c r="A33" s="46"/>
      <c r="B33" s="110">
        <v>41805</v>
      </c>
      <c r="C33" s="111">
        <v>0.12501157407407407</v>
      </c>
      <c r="D33" s="112" t="s">
        <v>154</v>
      </c>
      <c r="E33" s="3">
        <v>2</v>
      </c>
      <c r="F33" s="3">
        <v>2</v>
      </c>
      <c r="G33" s="113" t="s">
        <v>135</v>
      </c>
      <c r="H33" s="122"/>
      <c r="I33" s="125">
        <f>AI33</f>
        <v>1</v>
      </c>
      <c r="J33" s="146" t="str">
        <f>INDEX(AM33:AM36,MATCH(AK33,$AL33:$AL36,0))</f>
        <v>Uruguay</v>
      </c>
      <c r="K33" s="127">
        <f>INDEX(AN33:AN36,MATCH(AK33,$AL33:$AL36,0))</f>
        <v>7</v>
      </c>
      <c r="L33" s="128">
        <f>INDEX(AO33:AO36,MATCH(AK33,$AL33:$AL36,0))</f>
        <v>7</v>
      </c>
      <c r="M33" s="127">
        <f>INDEX(AP33:AP36,MATCH(AK33,$AL33:$AL36,0))</f>
        <v>2</v>
      </c>
      <c r="N33" s="129">
        <f>INDEX(AQ33:AQ36,MATCH(AK33,$AL33:$AL36,0))</f>
        <v>5</v>
      </c>
      <c r="O33" s="122"/>
      <c r="P33" s="122"/>
      <c r="Q33" s="122"/>
      <c r="R33" s="122"/>
      <c r="S33" s="191"/>
      <c r="T33" s="189"/>
      <c r="U33" s="41" t="str">
        <f>IF(100*V22+W22&gt;100*V23+W23,U22,IF(100*V22+W22&lt;100*V23+W23,U23,CONCATENATE(U22," ou ",U23)))</f>
        <v>Belgique</v>
      </c>
      <c r="V33" s="2">
        <v>2</v>
      </c>
      <c r="W33" s="34"/>
      <c r="X33" s="122">
        <f>IF(100*V22+W22&gt;100*V23+W23,1,IF(100*V22+W22&lt;100*V23+W23,1,0))</f>
        <v>1</v>
      </c>
      <c r="Y33" s="122"/>
      <c r="Z33" s="122"/>
      <c r="AA33" s="122"/>
      <c r="AB33" s="122"/>
      <c r="AC33" s="122"/>
      <c r="AD33" s="46"/>
      <c r="AE33" s="46"/>
      <c r="AF33" s="51"/>
      <c r="AG33" s="51"/>
      <c r="AH33" s="51"/>
      <c r="AI33" s="38">
        <v>1</v>
      </c>
      <c r="AJ33" s="29">
        <f>ROUND(AK33,0)</f>
        <v>1</v>
      </c>
      <c r="AK33" s="30">
        <f>MIN(AL33:AL36)</f>
        <v>0.95000000000000018</v>
      </c>
      <c r="AL33" s="31">
        <f>SUM(BD33:BG33)+2.45</f>
        <v>0.95000000000000018</v>
      </c>
      <c r="AM33" s="15" t="str">
        <f>D32</f>
        <v>Uruguay</v>
      </c>
      <c r="AN33" s="16">
        <f>SUM(AR33:AU33)</f>
        <v>7</v>
      </c>
      <c r="AO33" s="17">
        <f>E32+E34+F36</f>
        <v>7</v>
      </c>
      <c r="AP33" s="16">
        <f>F32+F34+E36</f>
        <v>2</v>
      </c>
      <c r="AQ33" s="18">
        <f>AO33-AP33</f>
        <v>5</v>
      </c>
      <c r="AR33" s="16" t="s">
        <v>15</v>
      </c>
      <c r="AS33" s="16">
        <f>IF(ISBLANK(E32),0,IF(E32&gt;F32,3,IF(E32=F32,1,0)))</f>
        <v>3</v>
      </c>
      <c r="AT33" s="16">
        <f>IF(ISBLANK(E34),0,IF(E34&gt;F34,3,IF(E34=F34,1,0)))</f>
        <v>3</v>
      </c>
      <c r="AU33" s="16">
        <f>IF(ISBLANK(F36),0,IF(F36&gt;E36,3,IF(F36=E36,1,0)))</f>
        <v>1</v>
      </c>
      <c r="AV33" s="17" t="s">
        <v>15</v>
      </c>
      <c r="AW33" s="16" t="b">
        <f>(10*(AQ33-AQ34)+AO33-AO34&gt;0)</f>
        <v>1</v>
      </c>
      <c r="AX33" s="16" t="b">
        <f>10*(AQ33-AQ35)+AO33-AO35&gt;0</f>
        <v>1</v>
      </c>
      <c r="AY33" s="18" t="b">
        <f>10*(AQ33-AQ36)+AO33-AO36&gt;0</f>
        <v>1</v>
      </c>
      <c r="AZ33" s="17">
        <f>10000*(AS33+AT33)+(E34-F34+E32-F32)*100+(E34+E32)</f>
        <v>60505</v>
      </c>
      <c r="BA33" s="16">
        <f>10000*(AS33+AU33)+(E32-F32+F36-E36)*100+(E32+F36)</f>
        <v>40305</v>
      </c>
      <c r="BB33" s="16">
        <f>10000*(AT33+AU33)+(F36-E36+E34-F34)*100+(F36+E34)</f>
        <v>40204</v>
      </c>
      <c r="BC33" s="18" t="s">
        <v>15</v>
      </c>
      <c r="BD33" s="17" t="s">
        <v>15</v>
      </c>
      <c r="BE33" s="19">
        <f>IF($AN33&gt;$AN34,-0.5,IF($AN34&gt;$AN33,0.5,IF(AW33,-0.5,IF(AV34,0.5,BU33))))</f>
        <v>-0.5</v>
      </c>
      <c r="BF33" s="19">
        <f>IF($AN33&gt;$AN35,-0.5,IF($AN35&gt;$AN33,0.5,IF(AX33,-0.5,IF(AV35,0.5,BV33))))</f>
        <v>-0.5</v>
      </c>
      <c r="BG33" s="20">
        <f>IF($AN33&gt;$AN36,-0.5,IF($AN36&gt;$AN33,0.5,IF(AY33,-0.5,IF(AV36,0.5,BW33))))</f>
        <v>-0.5</v>
      </c>
      <c r="BH33" s="21" t="b">
        <f>AND(AND(AN33=AN34,AN34=AN35,AN35=AN36),AND(AO33=AO34,AO34=AO35,AO35=AO36),AND(AP33=AP34,AP34=AP35,AP35=AP36))</f>
        <v>0</v>
      </c>
      <c r="BI33" s="21" t="b">
        <f>AND(NOT(BH33),AN33=AN34,AN33=AN35,AO33=AO34,AO33=AO35,AP33=AP34,AP33=AP35)</f>
        <v>0</v>
      </c>
      <c r="BJ33" s="21" t="b">
        <f>AND(NOT(BH33),AN33=AN34,AN33=AN36,AO33=AO34,AO33=AO36,AP33=AP34,AP33=AP36)</f>
        <v>0</v>
      </c>
      <c r="BK33" s="21" t="b">
        <f>AND(NOT(BH33),AN33=AN35,AN33=AN36,AO33=AO35,AO33=AO36,AP33=AP35,AP33=AP36)</f>
        <v>0</v>
      </c>
      <c r="BL33" s="21" t="b">
        <f>AND(NOT(BH33),AN34=AN35,AN34=AN36,AO34=AO35,AO34=AO36,AP34=AP35,AP34=AP36)</f>
        <v>0</v>
      </c>
      <c r="BM33" s="21" t="b">
        <f>AND(NOT(BH33),NOT(BI33),NOT(BJ33),AN33=AN34,AO33=AO34,AP33=AP34)</f>
        <v>0</v>
      </c>
      <c r="BN33" s="21" t="b">
        <f>AND(NOT(BH33),NOT(BI33),NOT(BK33),AN33=AN35,AO33=AO35,AP33=AP35)</f>
        <v>0</v>
      </c>
      <c r="BO33" s="21" t="b">
        <f>AND(NOT(BH33),NOT(BJ33),NOT(BK33),AN33=AN36,AO33=AO36,AP33=AP36)</f>
        <v>0</v>
      </c>
      <c r="BP33" s="21" t="b">
        <f>AND(NOT(BH33),NOT(BI33),NOT(BL33),AN34=AN35,AO34=AO35)</f>
        <v>0</v>
      </c>
      <c r="BQ33" s="21" t="b">
        <f>AND(NOT(BH33),NOT(BJ33),NOT(BL33),AN34=AN36,AO34=AO36,AP34=AP36)</f>
        <v>0</v>
      </c>
      <c r="BR33" s="21" t="b">
        <f>AND(NOT(BH33),NOT(BK33),NOT(BL33),AN35=AN36,AO35=AO36,AP35=AP36)</f>
        <v>0</v>
      </c>
      <c r="BS33" s="21" t="b">
        <f t="array" ref="BS33">AND(NOT(BH33:BR33))</f>
        <v>1</v>
      </c>
      <c r="BT33" s="17" t="s">
        <v>15</v>
      </c>
      <c r="BU33" s="16">
        <f>IF($BM33,IF(F32-E32&lt;0,-0.5,IF(E32-F32&lt;0,0.5,0)),IF($BI33,IF($AZ33&gt;$AZ34,-0.5,IF($AZ33&lt;$AZ34,0.5,0)),IF($BJ33,IF($BA33&gt;$BA34,-0.5, IF($BA33&lt;$BA34,0.5,0)),0)))</f>
        <v>0</v>
      </c>
      <c r="BV33" s="16">
        <f>IF($BN33,IF(F34-E34&lt;0,-0.5,IF(E34-F34&lt;0,0.5,0)),IF($BI33,IF($AZ33&gt;$AZ35,-0.5,IF($AZ33&lt;$AZ35,0.5,0)),IF($BK33,IF($BB33&gt;$BB35,-0.5,IF($BB33&lt;$BB35,0.5,0)),0)))</f>
        <v>0</v>
      </c>
      <c r="BW33" s="18">
        <f>IF($BO33,IF(E36-F36&lt;0,-0.5,IF(F36-E36&lt;0,0.5,0)),IF($BJ33,IF($BA33&gt;$BA36,-0.5,IF($BA33&lt;$BA36,0.5,0)),IF($BK33,IF($BB33&gt;$BB36,-0.5, IF($BB33&lt;$BB36,0.5,0)),0)))</f>
        <v>0</v>
      </c>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row>
    <row r="34" spans="1:100" ht="9.9499999999999993" customHeight="1">
      <c r="A34" s="46"/>
      <c r="B34" s="110">
        <v>41809</v>
      </c>
      <c r="C34" s="111">
        <v>0.875</v>
      </c>
      <c r="D34" s="112" t="str">
        <f>D32</f>
        <v>Uruguay</v>
      </c>
      <c r="E34" s="3">
        <v>2</v>
      </c>
      <c r="F34" s="3">
        <v>0</v>
      </c>
      <c r="G34" s="113" t="str">
        <f>D33</f>
        <v>Angleterre</v>
      </c>
      <c r="H34" s="122"/>
      <c r="I34" s="130">
        <f>AI34</f>
        <v>2</v>
      </c>
      <c r="J34" s="147" t="str">
        <f>INDEX(AM33:AM36,MATCH(AK34,$AL33:$AL36,0))</f>
        <v>Italie</v>
      </c>
      <c r="K34" s="132">
        <f>INDEX(AN33:AN36,MATCH(AK34,$AL33:$AL36,0))</f>
        <v>5</v>
      </c>
      <c r="L34" s="133">
        <f>INDEX(AO33:AO36,MATCH(AK34,$AL33:$AL36,0))</f>
        <v>7</v>
      </c>
      <c r="M34" s="132">
        <f>INDEX(AP33:AP36,MATCH(AK34,$AL33:$AL36,0))</f>
        <v>4</v>
      </c>
      <c r="N34" s="134">
        <f>INDEX(AQ33:AQ36,MATCH(AK34,$AL33:$AL36,0))</f>
        <v>3</v>
      </c>
      <c r="O34" s="122"/>
      <c r="P34" s="122"/>
      <c r="Q34" s="122"/>
      <c r="R34" s="122"/>
      <c r="S34" s="122"/>
      <c r="T34" s="122"/>
      <c r="U34" s="122"/>
      <c r="V34" s="122"/>
      <c r="W34" s="122"/>
      <c r="X34" s="148"/>
      <c r="Y34" s="122"/>
      <c r="Z34" s="122"/>
      <c r="AA34" s="122"/>
      <c r="AB34" s="122"/>
      <c r="AC34" s="122"/>
      <c r="AD34" s="46"/>
      <c r="AE34" s="46"/>
      <c r="AF34" s="51"/>
      <c r="AG34" s="51"/>
      <c r="AH34" s="51"/>
      <c r="AI34" s="38">
        <f>IF(ROUND(AK34,0)=ROUND(AK33,0),AI33,2)</f>
        <v>2</v>
      </c>
      <c r="AJ34" s="29">
        <f>ROUND(AK34,0)</f>
        <v>2</v>
      </c>
      <c r="AK34" s="30">
        <f>MAX(MIN(AL33:AL35),MIN(AL33,AL34,AL36),MIN(AL33,AL35,AL36),MIN(AL34:AL36))</f>
        <v>1.98</v>
      </c>
      <c r="AL34" s="32">
        <f>SUM(BD34:BG34)+2.46</f>
        <v>3.96</v>
      </c>
      <c r="AM34" s="15" t="str">
        <f>G32</f>
        <v>Costa Rica</v>
      </c>
      <c r="AN34" s="16">
        <f>SUM(AR34:AU34)</f>
        <v>0</v>
      </c>
      <c r="AO34" s="17">
        <f>F32+F35+E37</f>
        <v>0</v>
      </c>
      <c r="AP34" s="16">
        <f>E32+E35+F37</f>
        <v>9</v>
      </c>
      <c r="AQ34" s="18">
        <f>AO34-AP34</f>
        <v>-9</v>
      </c>
      <c r="AR34" s="16">
        <f>IF(ISBLANK(F32),0,IF(AS33=3,0,IF(AS33=1,1,3)))</f>
        <v>0</v>
      </c>
      <c r="AS34" s="16" t="s">
        <v>15</v>
      </c>
      <c r="AT34" s="16">
        <f>IF(ISBLANK(E37),0,IF(AS35=3,0,IF(AS35=1,1,3)))</f>
        <v>0</v>
      </c>
      <c r="AU34" s="16">
        <f>IF(ISBLANK(F35),0,IF(F35&gt;E35,3,IF(F35=E35,1,0)))</f>
        <v>0</v>
      </c>
      <c r="AV34" s="17" t="b">
        <f>(10*(AQ33-AQ34)+AO33-AO34&lt;0)</f>
        <v>0</v>
      </c>
      <c r="AW34" s="16" t="s">
        <v>15</v>
      </c>
      <c r="AX34" s="16" t="b">
        <f>10*(AQ34-AQ35)+AO34-AO35&gt;0</f>
        <v>0</v>
      </c>
      <c r="AY34" s="18" t="b">
        <f>10*(AQ34-AQ36)+AO34-AO36&gt;0</f>
        <v>0</v>
      </c>
      <c r="AZ34" s="17">
        <f>10000*(AR34+AT34)+(F32-E32+E37-F37)*100+(F32+E37)</f>
        <v>-600</v>
      </c>
      <c r="BA34" s="16">
        <f>10000*(AR34+AU34)+(F32-E32+F35-E35)*100+(F32+F35)</f>
        <v>-600</v>
      </c>
      <c r="BB34" s="16" t="s">
        <v>15</v>
      </c>
      <c r="BC34" s="18">
        <f>10000*(AT34+AU34)+(F35-E35+E37-F37)*100+(F35+E37)</f>
        <v>-600</v>
      </c>
      <c r="BD34" s="23">
        <f>-BE33</f>
        <v>0.5</v>
      </c>
      <c r="BE34" s="16" t="s">
        <v>15</v>
      </c>
      <c r="BF34" s="19">
        <f>IF($AN34&gt;$AN35,-0.5,IF($AN35&gt;$AN34,0.5,IF(AX34,-0.5,IF(AW35,0.5,BV34))))</f>
        <v>0.5</v>
      </c>
      <c r="BG34" s="20">
        <f>IF($AN34&gt;$AN36,-0.5,IF($AN36&gt;$AN34,0.5,IF(AY34,-0.5,IF(AW36,0.5,BW34))))</f>
        <v>0.5</v>
      </c>
      <c r="BH34" s="10"/>
      <c r="BI34" s="10"/>
      <c r="BJ34" s="10"/>
      <c r="BK34" s="10"/>
      <c r="BL34" s="10"/>
      <c r="BM34" s="10"/>
      <c r="BN34" s="10"/>
      <c r="BO34" s="10"/>
      <c r="BP34" s="10"/>
      <c r="BQ34" s="10"/>
      <c r="BR34" s="10"/>
      <c r="BS34" s="10"/>
      <c r="BT34" s="17"/>
      <c r="BU34" s="16" t="s">
        <v>15</v>
      </c>
      <c r="BV34" s="16">
        <f>IF($BP33,IF(F37-E37&lt;0,-0.5,IF(E37-F37&lt;0,0.5,0)),IF($BI33,IF($AZ34&gt;$AZ35,-0.5,IF($AZ34&lt;$AZ35,0.5,0)),IF($BL33,IF($BC34&gt;$BC35,-0.5,IF($BC34&lt;$BC35,0.5,0)),0)))</f>
        <v>0</v>
      </c>
      <c r="BW34" s="18">
        <f>IF($BQ33,IF(E35-F35&lt;0,-0.5,IF(F35-E35&lt;0,0.5,0)),IF($BJ33,IF($BA34&gt;$BA36,-0.5,IF($BA34&lt;$BA36,0.5,0)),IF($BL33,IF($BC34&gt;$BC36,-0.5,IF($BC34&lt;$BC36,0.5,0)),0)))</f>
        <v>0</v>
      </c>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row>
    <row r="35" spans="1:100" ht="9.9499999999999993" customHeight="1">
      <c r="A35" s="46"/>
      <c r="B35" s="110">
        <v>41810</v>
      </c>
      <c r="C35" s="111">
        <v>0.75</v>
      </c>
      <c r="D35" s="112" t="str">
        <f>G33</f>
        <v>Italie</v>
      </c>
      <c r="E35" s="3">
        <v>3</v>
      </c>
      <c r="F35" s="3">
        <v>0</v>
      </c>
      <c r="G35" s="113" t="str">
        <f>G32</f>
        <v>Costa Rica</v>
      </c>
      <c r="H35" s="122"/>
      <c r="I35" s="130">
        <f>AI35</f>
        <v>3</v>
      </c>
      <c r="J35" s="112" t="str">
        <f>INDEX(AM33:AM36,MATCH(AK35,$AL33:$AL36,0))</f>
        <v>Angleterre</v>
      </c>
      <c r="K35" s="135">
        <f>INDEX(AN33:AN36,MATCH(AK35,$AL33:$AL36,0))</f>
        <v>4</v>
      </c>
      <c r="L35" s="136">
        <f>INDEX(AO33:AO36,MATCH(AK35,$AL33:$AL36,0))</f>
        <v>5</v>
      </c>
      <c r="M35" s="135">
        <f>INDEX(AP33:AP36,MATCH(AK35,$AL33:$AL36,0))</f>
        <v>4</v>
      </c>
      <c r="N35" s="137">
        <f>INDEX(AQ33:AQ36,MATCH(AK35,$AL33:$AL36,0))</f>
        <v>1</v>
      </c>
      <c r="O35" s="122"/>
      <c r="P35" s="122"/>
      <c r="Q35" s="122"/>
      <c r="R35" s="122"/>
      <c r="S35" s="192" t="s">
        <v>33</v>
      </c>
      <c r="T35" s="193"/>
      <c r="U35" s="193"/>
      <c r="V35" s="194"/>
      <c r="W35" s="123" t="s">
        <v>85</v>
      </c>
      <c r="X35" s="122"/>
      <c r="Y35" s="149"/>
      <c r="Z35" s="122"/>
      <c r="AA35" s="122"/>
      <c r="AB35" s="122"/>
      <c r="AC35" s="122"/>
      <c r="AD35" s="46"/>
      <c r="AE35" s="46"/>
      <c r="AF35" s="51"/>
      <c r="AG35" s="51"/>
      <c r="AH35" s="51"/>
      <c r="AI35" s="38">
        <f>IF(ROUND(AK35,0)=ROUND(AK34,0),AI34,3)</f>
        <v>3</v>
      </c>
      <c r="AJ35" s="29">
        <f>ROUND(AK35,0)</f>
        <v>3</v>
      </c>
      <c r="AK35" s="30">
        <f>MIN(MAX(AL33:AL35),MAX(AL33,AL34,AL36),MAX(AL33,AL35,AL36),MAX(AL34:AL36))</f>
        <v>2.97</v>
      </c>
      <c r="AL35" s="32">
        <f>SUM(BD35:BG35)+2.47</f>
        <v>2.97</v>
      </c>
      <c r="AM35" s="15" t="str">
        <f>D33</f>
        <v>Angleterre</v>
      </c>
      <c r="AN35" s="16">
        <f>SUM(AR35:AU35)</f>
        <v>4</v>
      </c>
      <c r="AO35" s="17">
        <f>E33+F34+F37</f>
        <v>5</v>
      </c>
      <c r="AP35" s="16">
        <f>F33+E34+E37</f>
        <v>4</v>
      </c>
      <c r="AQ35" s="18">
        <f>AO35-AP35</f>
        <v>1</v>
      </c>
      <c r="AR35" s="16">
        <f>IF(ISBLANK(F34),0,IF(AT33=3,0,IF(AT33=1,1,3)))</f>
        <v>0</v>
      </c>
      <c r="AS35" s="16">
        <f>IF(ISBLANK(F37),0,IF(F37&gt;E37,3,IF(F37=E37,1,0)))</f>
        <v>3</v>
      </c>
      <c r="AT35" s="16" t="s">
        <v>15</v>
      </c>
      <c r="AU35" s="16">
        <f>IF(ISBLANK(E33),0,IF(E33&gt;F33,3,IF(E33=F33,1,0)))</f>
        <v>1</v>
      </c>
      <c r="AV35" s="17" t="b">
        <f>10*(AQ33-AQ35)+AO33-AO35&lt;0</f>
        <v>0</v>
      </c>
      <c r="AW35" s="16" t="b">
        <f>10*(AQ34-AQ35)+AO34-AO35&lt;0</f>
        <v>1</v>
      </c>
      <c r="AX35" s="16" t="s">
        <v>15</v>
      </c>
      <c r="AY35" s="18" t="b">
        <f>10*(AQ35-AQ36)+AO35-AO36&gt;0</f>
        <v>0</v>
      </c>
      <c r="AZ35" s="17">
        <f>10000*(AR35+AS35)+(F34-E34+F37-E37)*100+(F34+F37)</f>
        <v>30103</v>
      </c>
      <c r="BA35" s="16" t="s">
        <v>15</v>
      </c>
      <c r="BB35" s="16">
        <f>10000*(AR35+AU35)+(E33-F33+F34-E34)*100+(E33+F34)</f>
        <v>9802</v>
      </c>
      <c r="BC35" s="18">
        <f>10000*(AS35+AU35)+(E33-F33+F37-E37)*100+(E33+F37)</f>
        <v>40305</v>
      </c>
      <c r="BD35" s="23">
        <f>-BF33</f>
        <v>0.5</v>
      </c>
      <c r="BE35" s="19">
        <f>-BF34</f>
        <v>-0.5</v>
      </c>
      <c r="BF35" s="19" t="s">
        <v>15</v>
      </c>
      <c r="BG35" s="20">
        <f>IF($AN35&gt;$AN36,-0.5,IF($AN36&gt;$AN35,0.5,IF(AY35,-0.5,IF(AX36,0.5,BW35))))</f>
        <v>0.5</v>
      </c>
      <c r="BH35" s="10"/>
      <c r="BI35" s="10"/>
      <c r="BJ35" s="10"/>
      <c r="BK35" s="10"/>
      <c r="BL35" s="10"/>
      <c r="BM35" s="10"/>
      <c r="BN35" s="10"/>
      <c r="BO35" s="10"/>
      <c r="BP35" s="10"/>
      <c r="BQ35" s="10"/>
      <c r="BR35" s="10"/>
      <c r="BS35" s="10"/>
      <c r="BT35" s="17"/>
      <c r="BU35" s="16"/>
      <c r="BV35" s="16" t="s">
        <v>15</v>
      </c>
      <c r="BW35" s="18">
        <f>IF($BR33,IF(F33-E33&lt;0,-0.5,IF(E33-F33&lt;0,0.5,0)),IF($BK33,IF($BB35&gt;$BB36,-0.5,IF($BB35&lt;$BB36,0.5,0)),IF($BL33,IF($BC35&gt;$BC36,-0.5,IF($BC35&lt;$BC36,0.5,0)),0)))</f>
        <v>0</v>
      </c>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row>
    <row r="36" spans="1:100" ht="9.9499999999999993" customHeight="1">
      <c r="A36" s="46"/>
      <c r="B36" s="110">
        <v>41814</v>
      </c>
      <c r="C36" s="111">
        <v>0.75</v>
      </c>
      <c r="D36" s="112" t="str">
        <f>G33</f>
        <v>Italie</v>
      </c>
      <c r="E36" s="3">
        <v>2</v>
      </c>
      <c r="F36" s="3">
        <v>2</v>
      </c>
      <c r="G36" s="113" t="str">
        <f>D32</f>
        <v>Uruguay</v>
      </c>
      <c r="H36" s="122"/>
      <c r="I36" s="138">
        <f>AI36</f>
        <v>4</v>
      </c>
      <c r="J36" s="116" t="str">
        <f>INDEX(AM33:AM36,MATCH(AK36,$AL33:$AL36,0))</f>
        <v>Costa Rica</v>
      </c>
      <c r="K36" s="139">
        <f>INDEX(AN33:AN36,MATCH(AK36,$AL33:$AL36,0))</f>
        <v>0</v>
      </c>
      <c r="L36" s="140">
        <f>INDEX(AO33:AO36,MATCH(AK36,$AL33:$AL36,0))</f>
        <v>0</v>
      </c>
      <c r="M36" s="139">
        <f>INDEX(AP33:AP36,MATCH(AK36,$AL33:$AL36,0))</f>
        <v>9</v>
      </c>
      <c r="N36" s="141">
        <f>INDEX(AQ33:AQ36,MATCH(AK36,$AL33:$AL36,0))</f>
        <v>-9</v>
      </c>
      <c r="O36" s="122"/>
      <c r="P36" s="122"/>
      <c r="Q36" s="122"/>
      <c r="R36" s="122"/>
      <c r="S36" s="190">
        <v>41828</v>
      </c>
      <c r="T36" s="188">
        <v>0.91666666666666663</v>
      </c>
      <c r="U36" s="42" t="str">
        <f>IF(100*V26+W26&gt;100*V27+W27,U26,IF(100*V26+W26&lt;100*V27+W27,U27,IF(X27*X26=1,"-",CONCATENATE(U26," ou ",U27))))</f>
        <v>Italie</v>
      </c>
      <c r="V36" s="1">
        <v>1</v>
      </c>
      <c r="W36" s="34">
        <v>7</v>
      </c>
      <c r="X36" s="122"/>
      <c r="Y36" s="122"/>
      <c r="Z36" s="122"/>
      <c r="AA36" s="122"/>
      <c r="AB36" s="122"/>
      <c r="AC36" s="122"/>
      <c r="AD36" s="46"/>
      <c r="AE36" s="46"/>
      <c r="AF36" s="51"/>
      <c r="AG36" s="51"/>
      <c r="AH36" s="51"/>
      <c r="AI36" s="38">
        <f>IF(ROUND(AK36,0)=ROUND(AK35,0),AI35,4)</f>
        <v>4</v>
      </c>
      <c r="AJ36" s="29">
        <f>ROUND(AK36,0)</f>
        <v>4</v>
      </c>
      <c r="AK36" s="30">
        <f>MAX(AL33:AL36)</f>
        <v>3.96</v>
      </c>
      <c r="AL36" s="33">
        <f>SUM(BD36:BG36)+2.48</f>
        <v>1.98</v>
      </c>
      <c r="AM36" s="24" t="str">
        <f>G33</f>
        <v>Italie</v>
      </c>
      <c r="AN36" s="21">
        <f>SUM(AR36:AU36)</f>
        <v>5</v>
      </c>
      <c r="AO36" s="25">
        <f>F33+E35+E36</f>
        <v>7</v>
      </c>
      <c r="AP36" s="21">
        <f>E33+F35+F36</f>
        <v>4</v>
      </c>
      <c r="AQ36" s="22">
        <f>AO36-AP36</f>
        <v>3</v>
      </c>
      <c r="AR36" s="21">
        <f>IF(ISBLANK(E36),0,IF(AU33=3,0,IF(AU33=1,1,3)))</f>
        <v>1</v>
      </c>
      <c r="AS36" s="21">
        <f>IF(ISBLANK(E35),0,IF(AU34=3,0,IF(AU34=1,1,3)))</f>
        <v>3</v>
      </c>
      <c r="AT36" s="21">
        <f>IF(ISBLANK(F33),0,IF(AU35=3,0,IF(AU35=1,1,3)))</f>
        <v>1</v>
      </c>
      <c r="AU36" s="21" t="s">
        <v>15</v>
      </c>
      <c r="AV36" s="25" t="b">
        <f>10*(AQ33-AQ36)+AO33-AO36&lt;0</f>
        <v>0</v>
      </c>
      <c r="AW36" s="21" t="b">
        <f>10*(AQ34-AQ36)+AO34-AO36&lt;0</f>
        <v>1</v>
      </c>
      <c r="AX36" s="21" t="b">
        <f>10*(AQ35-AQ36)+AO35-AO36&lt;0</f>
        <v>1</v>
      </c>
      <c r="AY36" s="22" t="s">
        <v>15</v>
      </c>
      <c r="AZ36" s="25" t="s">
        <v>15</v>
      </c>
      <c r="BA36" s="21">
        <f>10000*(AR36+AS36)+(E35-F35+E36-F36)*100+(E35+E36)</f>
        <v>40305</v>
      </c>
      <c r="BB36" s="21">
        <f>10000*(AR36+AT36)+(E36-F36+F33-E33)*100+(E36+F33)</f>
        <v>20004</v>
      </c>
      <c r="BC36" s="22">
        <f>10000*(AS36+AT36)+(E35-F35+F33-E33)*100+(E35+F33)</f>
        <v>40305</v>
      </c>
      <c r="BD36" s="26">
        <f>-BG33</f>
        <v>0.5</v>
      </c>
      <c r="BE36" s="27">
        <f>-BG34</f>
        <v>-0.5</v>
      </c>
      <c r="BF36" s="27">
        <f>-BG35</f>
        <v>-0.5</v>
      </c>
      <c r="BG36" s="22" t="s">
        <v>15</v>
      </c>
      <c r="BH36" s="10"/>
      <c r="BI36" s="10"/>
      <c r="BJ36" s="10"/>
      <c r="BK36" s="10"/>
      <c r="BL36" s="10"/>
      <c r="BM36" s="10"/>
      <c r="BN36" s="10"/>
      <c r="BO36" s="10"/>
      <c r="BP36" s="10"/>
      <c r="BQ36" s="10"/>
      <c r="BR36" s="10"/>
      <c r="BS36" s="10"/>
      <c r="BT36" s="25"/>
      <c r="BU36" s="21"/>
      <c r="BV36" s="21"/>
      <c r="BW36" s="22" t="s">
        <v>15</v>
      </c>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row>
    <row r="37" spans="1:100" ht="9.9499999999999993" customHeight="1">
      <c r="A37" s="46"/>
      <c r="B37" s="114">
        <v>41814</v>
      </c>
      <c r="C37" s="115">
        <v>0.75</v>
      </c>
      <c r="D37" s="116" t="str">
        <f>G32</f>
        <v>Costa Rica</v>
      </c>
      <c r="E37" s="3">
        <v>0</v>
      </c>
      <c r="F37" s="3">
        <v>3</v>
      </c>
      <c r="G37" s="117" t="str">
        <f>D33</f>
        <v>Angleterre</v>
      </c>
      <c r="H37" s="122"/>
      <c r="I37" s="142"/>
      <c r="J37" s="143" t="str">
        <f>IF(OR(I35&lt;3,I34&lt;2),"TIRAGE AU SORT !!!"," ")</f>
        <v xml:space="preserve"> </v>
      </c>
      <c r="K37" s="144"/>
      <c r="L37" s="144"/>
      <c r="M37" s="144"/>
      <c r="N37" s="144"/>
      <c r="O37" s="122"/>
      <c r="P37" s="122"/>
      <c r="Q37" s="122"/>
      <c r="R37" s="122"/>
      <c r="S37" s="191"/>
      <c r="T37" s="189"/>
      <c r="U37" s="42" t="str">
        <f>IF(100*V30+W30&gt;100*V31+W31,U30,IF(100*V30+W30&lt;100*V31+W31,U31,IF(X28*X29=1,"-",CONCATENATE(U28," ou ",U29))))</f>
        <v>Allemagne</v>
      </c>
      <c r="V37" s="2">
        <v>1</v>
      </c>
      <c r="W37" s="34">
        <v>8</v>
      </c>
      <c r="X37" s="122"/>
      <c r="Y37" s="122"/>
      <c r="Z37" s="122"/>
      <c r="AA37" s="122"/>
      <c r="AB37" s="122"/>
      <c r="AC37" s="122"/>
      <c r="AD37" s="46"/>
      <c r="AE37" s="46"/>
      <c r="AF37" s="51"/>
      <c r="AG37" s="51"/>
      <c r="AH37" s="51"/>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row>
    <row r="38" spans="1:100" ht="9.9499999999999993" customHeight="1">
      <c r="A38" s="46"/>
      <c r="B38" s="122"/>
      <c r="C38" s="122"/>
      <c r="D38" s="122"/>
      <c r="E38" s="122"/>
      <c r="F38" s="122"/>
      <c r="G38" s="122"/>
      <c r="H38" s="122"/>
      <c r="I38" s="145"/>
      <c r="J38" s="122"/>
      <c r="K38" s="122"/>
      <c r="L38" s="122"/>
      <c r="M38" s="122"/>
      <c r="N38" s="122"/>
      <c r="O38" s="122"/>
      <c r="P38" s="122"/>
      <c r="Q38" s="122"/>
      <c r="R38" s="122"/>
      <c r="S38" s="190">
        <v>41829</v>
      </c>
      <c r="T38" s="188">
        <v>0.91666666666666663</v>
      </c>
      <c r="U38" s="41" t="str">
        <f>IF(100*V28+W28&gt;100*V29+W29,U28,IF(100*V28+W28&lt;100*V29+W29,U29,IF(X30*X31=1,"-",CONCATENATE(U28," ou ",U29))))</f>
        <v>Brésil</v>
      </c>
      <c r="V38" s="1">
        <v>1</v>
      </c>
      <c r="W38" s="34"/>
      <c r="X38" s="122"/>
      <c r="Y38" s="122"/>
      <c r="Z38" s="122"/>
      <c r="AA38" s="122"/>
      <c r="AB38" s="122"/>
      <c r="AC38" s="122"/>
      <c r="AD38" s="46"/>
      <c r="AE38" s="46"/>
      <c r="AF38" s="51"/>
      <c r="AG38" s="51"/>
      <c r="AH38" s="51"/>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row>
    <row r="39" spans="1:100" ht="9.9499999999999993" customHeight="1">
      <c r="A39" s="46"/>
      <c r="B39" s="123" t="s">
        <v>41</v>
      </c>
      <c r="C39" s="118"/>
      <c r="D39" s="119"/>
      <c r="E39" s="120"/>
      <c r="F39" s="120"/>
      <c r="G39" s="121"/>
      <c r="H39" s="122"/>
      <c r="I39" s="145"/>
      <c r="J39" s="122"/>
      <c r="K39" s="122"/>
      <c r="L39" s="122"/>
      <c r="M39" s="122"/>
      <c r="N39" s="122"/>
      <c r="O39" s="122"/>
      <c r="P39" s="122"/>
      <c r="Q39" s="122"/>
      <c r="R39" s="122"/>
      <c r="S39" s="191"/>
      <c r="T39" s="189"/>
      <c r="U39" s="41" t="str">
        <f>IF(100*V32+W32&gt;100*V33+W33,U32,IF(100*V32+W32&lt;100*V33+W33,U33,IF(X32*X33=1,"-",CONCATENATE(U32," ou ",U33))))</f>
        <v>Belgique</v>
      </c>
      <c r="V39" s="2">
        <v>0</v>
      </c>
      <c r="W39" s="34"/>
      <c r="X39" s="122"/>
      <c r="Y39" s="122"/>
      <c r="Z39" s="122"/>
      <c r="AA39" s="122"/>
      <c r="AB39" s="122"/>
      <c r="AC39" s="122"/>
      <c r="AD39" s="46"/>
      <c r="AE39" s="46"/>
      <c r="AF39" s="51"/>
      <c r="AG39" s="51"/>
      <c r="AH39" s="51"/>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row>
    <row r="40" spans="1:100" ht="9.9499999999999993" customHeight="1">
      <c r="A40" s="46"/>
      <c r="B40" s="106">
        <v>41805</v>
      </c>
      <c r="C40" s="107">
        <v>0.75</v>
      </c>
      <c r="D40" s="108" t="s">
        <v>131</v>
      </c>
      <c r="E40" s="3">
        <v>1</v>
      </c>
      <c r="F40" s="3">
        <v>1</v>
      </c>
      <c r="G40" s="109" t="s">
        <v>138</v>
      </c>
      <c r="H40" s="122"/>
      <c r="I40" s="145"/>
      <c r="J40" s="123" t="s">
        <v>41</v>
      </c>
      <c r="K40" s="123" t="s">
        <v>0</v>
      </c>
      <c r="L40" s="123" t="s">
        <v>39</v>
      </c>
      <c r="M40" s="123" t="s">
        <v>40</v>
      </c>
      <c r="N40" s="123" t="str">
        <f>"+/-"</f>
        <v>+/-</v>
      </c>
      <c r="O40" s="122"/>
      <c r="P40" s="122"/>
      <c r="Q40" s="122"/>
      <c r="R40" s="122"/>
      <c r="S40" s="122"/>
      <c r="T40" s="122"/>
      <c r="U40" s="122"/>
      <c r="V40" s="122"/>
      <c r="W40" s="122"/>
      <c r="X40" s="122"/>
      <c r="Y40" s="122"/>
      <c r="Z40" s="122"/>
      <c r="AA40" s="122"/>
      <c r="AB40" s="122"/>
      <c r="AC40" s="122"/>
      <c r="AD40" s="46"/>
      <c r="AE40" s="46"/>
      <c r="AF40" s="51"/>
      <c r="AG40" s="51"/>
      <c r="AH40" s="51"/>
      <c r="AL40" s="11" t="s">
        <v>13</v>
      </c>
      <c r="AM40" s="12" t="s">
        <v>14</v>
      </c>
      <c r="AN40" s="13" t="s">
        <v>0</v>
      </c>
      <c r="AO40" s="11" t="s">
        <v>1</v>
      </c>
      <c r="AP40" s="13" t="s">
        <v>2</v>
      </c>
      <c r="AQ40" s="14" t="s">
        <v>3</v>
      </c>
      <c r="AR40" s="13" t="s">
        <v>4</v>
      </c>
      <c r="AS40" s="13" t="s">
        <v>5</v>
      </c>
      <c r="AT40" s="13" t="s">
        <v>6</v>
      </c>
      <c r="AU40" s="13" t="s">
        <v>7</v>
      </c>
      <c r="AV40" s="11" t="s">
        <v>27</v>
      </c>
      <c r="AW40" s="13" t="s">
        <v>28</v>
      </c>
      <c r="AX40" s="13" t="s">
        <v>29</v>
      </c>
      <c r="AY40" s="14" t="s">
        <v>30</v>
      </c>
      <c r="AZ40" s="11" t="s">
        <v>16</v>
      </c>
      <c r="BA40" s="13" t="s">
        <v>17</v>
      </c>
      <c r="BB40" s="13" t="s">
        <v>18</v>
      </c>
      <c r="BC40" s="14" t="s">
        <v>19</v>
      </c>
      <c r="BD40" s="11" t="s">
        <v>9</v>
      </c>
      <c r="BE40" s="13" t="s">
        <v>10</v>
      </c>
      <c r="BF40" s="13" t="s">
        <v>11</v>
      </c>
      <c r="BG40" s="14" t="s">
        <v>12</v>
      </c>
      <c r="BH40" s="11" t="s">
        <v>20</v>
      </c>
      <c r="BI40" s="13" t="s">
        <v>16</v>
      </c>
      <c r="BJ40" s="13" t="s">
        <v>17</v>
      </c>
      <c r="BK40" s="13" t="s">
        <v>18</v>
      </c>
      <c r="BL40" s="13" t="s">
        <v>19</v>
      </c>
      <c r="BM40" s="13" t="s">
        <v>8</v>
      </c>
      <c r="BN40" s="13" t="s">
        <v>21</v>
      </c>
      <c r="BO40" s="13" t="s">
        <v>22</v>
      </c>
      <c r="BP40" s="13" t="s">
        <v>23</v>
      </c>
      <c r="BQ40" s="13" t="s">
        <v>24</v>
      </c>
      <c r="BR40" s="13" t="s">
        <v>25</v>
      </c>
      <c r="BS40" s="14" t="s">
        <v>26</v>
      </c>
      <c r="BT40" s="11" t="s">
        <v>83</v>
      </c>
      <c r="BU40" s="13" t="s">
        <v>82</v>
      </c>
      <c r="BV40" s="13" t="s">
        <v>81</v>
      </c>
      <c r="BW40" s="14" t="s">
        <v>84</v>
      </c>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row>
    <row r="41" spans="1:100" ht="9.9499999999999993" customHeight="1">
      <c r="A41" s="46"/>
      <c r="B41" s="110">
        <v>41805</v>
      </c>
      <c r="C41" s="111">
        <v>0.875</v>
      </c>
      <c r="D41" s="112" t="s">
        <v>155</v>
      </c>
      <c r="E41" s="3">
        <v>2</v>
      </c>
      <c r="F41" s="3">
        <v>1</v>
      </c>
      <c r="G41" s="113" t="s">
        <v>147</v>
      </c>
      <c r="H41" s="122"/>
      <c r="I41" s="125">
        <f>AI41</f>
        <v>1</v>
      </c>
      <c r="J41" s="146" t="str">
        <f>INDEX(AM41:AM44,MATCH(AK41,$AL41:$AL44,0))</f>
        <v>France</v>
      </c>
      <c r="K41" s="127">
        <f>INDEX(AN41:AN44,MATCH(AK41,$AL41:$AL44,0))</f>
        <v>7</v>
      </c>
      <c r="L41" s="128">
        <f>INDEX(AO41:AO44,MATCH(AK41,$AL41:$AL44,0))</f>
        <v>5</v>
      </c>
      <c r="M41" s="127">
        <f>INDEX(AP41:AP44,MATCH(AK41,$AL41:$AL44,0))</f>
        <v>3</v>
      </c>
      <c r="N41" s="129">
        <f>INDEX(AQ41:AQ44,MATCH(AK41,$AL41:$AL44,0))</f>
        <v>2</v>
      </c>
      <c r="O41" s="122"/>
      <c r="P41" s="122"/>
      <c r="Q41" s="122"/>
      <c r="R41" s="122"/>
      <c r="S41" s="209" t="s">
        <v>32</v>
      </c>
      <c r="T41" s="210"/>
      <c r="U41" s="210"/>
      <c r="V41" s="211"/>
      <c r="W41" s="203" t="s">
        <v>85</v>
      </c>
      <c r="X41" s="122"/>
      <c r="Y41" s="209" t="s">
        <v>49</v>
      </c>
      <c r="Z41" s="210"/>
      <c r="AA41" s="210"/>
      <c r="AB41" s="211"/>
      <c r="AC41" s="203" t="s">
        <v>85</v>
      </c>
      <c r="AD41" s="46"/>
      <c r="AE41" s="46"/>
      <c r="AF41" s="51"/>
      <c r="AG41" s="51"/>
      <c r="AH41" s="51"/>
      <c r="AI41" s="38">
        <v>1</v>
      </c>
      <c r="AJ41" s="29">
        <f>ROUND(AK41,0)</f>
        <v>1</v>
      </c>
      <c r="AK41" s="30">
        <f>MIN(AL41:AL44)</f>
        <v>0.9700000000000002</v>
      </c>
      <c r="AL41" s="31">
        <f>SUM(BD41:BG41)+2.45</f>
        <v>1.9500000000000002</v>
      </c>
      <c r="AM41" s="15" t="str">
        <f>D40</f>
        <v>Suisse</v>
      </c>
      <c r="AN41" s="16">
        <f>SUM(AR41:AU41)</f>
        <v>4</v>
      </c>
      <c r="AO41" s="17">
        <f>E40+E42+F44</f>
        <v>5</v>
      </c>
      <c r="AP41" s="16">
        <f>F40+F42+E44</f>
        <v>3</v>
      </c>
      <c r="AQ41" s="18">
        <f>AO41-AP41</f>
        <v>2</v>
      </c>
      <c r="AR41" s="16" t="s">
        <v>15</v>
      </c>
      <c r="AS41" s="16">
        <f>IF(ISBLANK(E40),0,IF(E40&gt;F40,3,IF(E40=F40,1,0)))</f>
        <v>1</v>
      </c>
      <c r="AT41" s="16">
        <f>IF(ISBLANK(E42),0,IF(E42&gt;F42,3,IF(E42=F42,1,0)))</f>
        <v>0</v>
      </c>
      <c r="AU41" s="16">
        <f>IF(ISBLANK(F44),0,IF(F44&gt;E44,3,IF(F44=E44,1,0)))</f>
        <v>3</v>
      </c>
      <c r="AV41" s="17" t="s">
        <v>15</v>
      </c>
      <c r="AW41" s="16" t="b">
        <f>(10*(AQ41-AQ42)+AO41-AO42&gt;0)</f>
        <v>1</v>
      </c>
      <c r="AX41" s="16" t="b">
        <f>10*(AQ41-AQ43)+AO41-AO43&gt;0</f>
        <v>0</v>
      </c>
      <c r="AY41" s="18" t="b">
        <f>10*(AQ41-AQ44)+AO41-AO44&gt;0</f>
        <v>1</v>
      </c>
      <c r="AZ41" s="17">
        <f>10000*(AS41+AT41)+(E42-F42+E40-F40)*100+(E42+E40)</f>
        <v>9902</v>
      </c>
      <c r="BA41" s="16">
        <f>10000*(AS41+AU41)+(E40-F40+F44-E44)*100+(E40+F44)</f>
        <v>40304</v>
      </c>
      <c r="BB41" s="16">
        <f>10000*(AT41+AU41)+(F44-E44+E42-F42)*100+(F44+E42)</f>
        <v>30204</v>
      </c>
      <c r="BC41" s="18" t="s">
        <v>15</v>
      </c>
      <c r="BD41" s="17" t="s">
        <v>15</v>
      </c>
      <c r="BE41" s="19">
        <f>IF($AN41&gt;$AN42,-0.5,IF($AN42&gt;$AN41,0.5,IF(AW41,-0.5,IF(AV42,0.5,BU41))))</f>
        <v>-0.5</v>
      </c>
      <c r="BF41" s="19">
        <f>IF($AN41&gt;$AN43,-0.5,IF($AN43&gt;$AN41,0.5,IF(AX41,-0.5,IF(AV43,0.5,BV41))))</f>
        <v>0.5</v>
      </c>
      <c r="BG41" s="20">
        <f>IF($AN41&gt;$AN44,-0.5,IF($AN44&gt;$AN41,0.5,IF(AY41,-0.5,IF(AV44,0.5,BW41))))</f>
        <v>-0.5</v>
      </c>
      <c r="BH41" s="21" t="b">
        <f>AND(AND(AN41=AN42,AN42=AN43,AN43=AN44),AND(AO41=AO42,AO42=AO43,AO43=AO44),AND(AP41=AP42,AP42=AP43,AP43=AP44))</f>
        <v>0</v>
      </c>
      <c r="BI41" s="21" t="b">
        <f>AND(NOT(BH41),AN41=AN42,AN41=AN43,AO41=AO42,AO41=AO43,AP41=AP42,AP41=AP43)</f>
        <v>0</v>
      </c>
      <c r="BJ41" s="21" t="b">
        <f>AND(NOT(BH41),AN41=AN42,AN41=AN44,AO41=AO42,AO41=AO44,AP41=AP42,AP41=AP44)</f>
        <v>0</v>
      </c>
      <c r="BK41" s="21" t="b">
        <f>AND(NOT(BH41),AN41=AN43,AN41=AN44,AO41=AO43,AO41=AO44,AP41=AP43,AP41=AP44)</f>
        <v>0</v>
      </c>
      <c r="BL41" s="21" t="b">
        <f>AND(NOT(BH41),AN42=AN43,AN42=AN44,AO42=AO43,AO42=AO44,AP42=AP43,AP42=AP44)</f>
        <v>0</v>
      </c>
      <c r="BM41" s="21" t="b">
        <f>AND(NOT(BH41),NOT(BI41),NOT(BJ41),AN41=AN42,AO41=AO42,AP41=AP42)</f>
        <v>0</v>
      </c>
      <c r="BN41" s="21" t="b">
        <f>AND(NOT(BH41),NOT(BI41),NOT(BK41),AN41=AN43,AO41=AO43,AP41=AP43)</f>
        <v>0</v>
      </c>
      <c r="BO41" s="21" t="b">
        <f>AND(NOT(BH41),NOT(BJ41),NOT(BK41),AN41=AN44,AO41=AO44,AP41=AP44)</f>
        <v>0</v>
      </c>
      <c r="BP41" s="21" t="b">
        <f>AND(NOT(BH41),NOT(BI41),NOT(BL41),AN42=AN43,AO42=AO43)</f>
        <v>0</v>
      </c>
      <c r="BQ41" s="21" t="b">
        <f>AND(NOT(BH41),NOT(BJ41),NOT(BL41),AN42=AN44,AO42=AO44,AP42=AP44)</f>
        <v>0</v>
      </c>
      <c r="BR41" s="21" t="b">
        <f>AND(NOT(BH41),NOT(BK41),NOT(BL41),AN43=AN44,AO43=AO44,AP43=AP44)</f>
        <v>0</v>
      </c>
      <c r="BS41" s="21" t="b">
        <f t="array" ref="BS41">AND(NOT(BH41:BR41))</f>
        <v>1</v>
      </c>
      <c r="BT41" s="17" t="s">
        <v>15</v>
      </c>
      <c r="BU41" s="16">
        <f>IF($BM41,IF(F40-E40&lt;0,-0.5,IF(E40-F40&lt;0,0.5,0)),IF($BI41,IF($AZ41&gt;$AZ42,-0.5,IF($AZ41&lt;$AZ42,0.5,0)),IF($BJ41,IF($BA41&gt;$BA42,-0.5, IF($BA41&lt;$BA42,0.5,0)),0)))</f>
        <v>0</v>
      </c>
      <c r="BV41" s="16">
        <f>IF($BN41,IF(F42-E42&lt;0,-0.5,IF(E42-F42&lt;0,0.5,0)),IF($BI41,IF($AZ41&gt;$AZ43,-0.5,IF($AZ41&lt;$AZ43,0.5,0)),IF($BK41,IF($BB41&gt;$BB43,-0.5,IF($BB41&lt;$BB43,0.5,0)),0)))</f>
        <v>0</v>
      </c>
      <c r="BW41" s="18">
        <f>IF($BO41,IF(E44-F44&lt;0,-0.5,IF(F44-E44&lt;0,0.5,0)),IF($BJ41,IF($BA41&gt;$BA44,-0.5,IF($BA41&lt;$BA44,0.5,0)),IF($BK41,IF($BB41&gt;$BB44,-0.5, IF($BB41&lt;$BB44,0.5,0)),0)))</f>
        <v>0</v>
      </c>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row>
    <row r="42" spans="1:100" ht="9.9499999999999993" customHeight="1">
      <c r="A42" s="46"/>
      <c r="B42" s="110">
        <v>41810</v>
      </c>
      <c r="C42" s="111">
        <v>0.875</v>
      </c>
      <c r="D42" s="112" t="str">
        <f>D40</f>
        <v>Suisse</v>
      </c>
      <c r="E42" s="3">
        <v>1</v>
      </c>
      <c r="F42" s="3">
        <v>2</v>
      </c>
      <c r="G42" s="113" t="str">
        <f>D41</f>
        <v>France</v>
      </c>
      <c r="H42" s="122"/>
      <c r="I42" s="130">
        <f>AI42</f>
        <v>2</v>
      </c>
      <c r="J42" s="147" t="str">
        <f>INDEX(AM41:AM44,MATCH(AK42,$AL41:$AL44,0))</f>
        <v>Suisse</v>
      </c>
      <c r="K42" s="132">
        <f>INDEX(AN41:AN44,MATCH(AK42,$AL41:$AL44,0))</f>
        <v>4</v>
      </c>
      <c r="L42" s="133">
        <f>INDEX(AO41:AO44,MATCH(AK42,$AL41:$AL44,0))</f>
        <v>5</v>
      </c>
      <c r="M42" s="132">
        <f>INDEX(AP41:AP44,MATCH(AK42,$AL41:$AL44,0))</f>
        <v>3</v>
      </c>
      <c r="N42" s="134">
        <f>INDEX(AQ41:AQ44,MATCH(AK42,$AL41:$AL44,0))</f>
        <v>2</v>
      </c>
      <c r="O42" s="122"/>
      <c r="P42" s="122"/>
      <c r="Q42" s="122"/>
      <c r="R42" s="122"/>
      <c r="S42" s="212"/>
      <c r="T42" s="213"/>
      <c r="U42" s="213"/>
      <c r="V42" s="214"/>
      <c r="W42" s="204"/>
      <c r="X42" s="122"/>
      <c r="Y42" s="212"/>
      <c r="Z42" s="213"/>
      <c r="AA42" s="213"/>
      <c r="AB42" s="214"/>
      <c r="AC42" s="204"/>
      <c r="AD42" s="46"/>
      <c r="AE42" s="46"/>
      <c r="AF42" s="51"/>
      <c r="AG42" s="51"/>
      <c r="AH42" s="51"/>
      <c r="AI42" s="38">
        <f>IF(ROUND(AK42,0)=ROUND(AK41,0),AI41,2)</f>
        <v>2</v>
      </c>
      <c r="AJ42" s="29">
        <f>ROUND(AK42,0)</f>
        <v>2</v>
      </c>
      <c r="AK42" s="30">
        <f>MAX(MIN(AL41:AL43),MIN(AL41,AL42,AL44),MIN(AL41,AL43,AL44),MIN(AL42:AL44))</f>
        <v>1.9500000000000002</v>
      </c>
      <c r="AL42" s="32">
        <f>SUM(BD42:BG42)+2.46</f>
        <v>2.96</v>
      </c>
      <c r="AM42" s="15" t="str">
        <f>G40</f>
        <v>Equateur</v>
      </c>
      <c r="AN42" s="16">
        <f>SUM(AR42:AU42)</f>
        <v>3</v>
      </c>
      <c r="AO42" s="17">
        <f>F40+F43+E45</f>
        <v>2</v>
      </c>
      <c r="AP42" s="16">
        <f>E40+E43+F45</f>
        <v>2</v>
      </c>
      <c r="AQ42" s="18">
        <f>AO42-AP42</f>
        <v>0</v>
      </c>
      <c r="AR42" s="16">
        <f>IF(ISBLANK(F40),0,IF(AS41=3,0,IF(AS41=1,1,3)))</f>
        <v>1</v>
      </c>
      <c r="AS42" s="16" t="s">
        <v>15</v>
      </c>
      <c r="AT42" s="16">
        <f>IF(ISBLANK(E45),0,IF(AS43=3,0,IF(AS43=1,1,3)))</f>
        <v>1</v>
      </c>
      <c r="AU42" s="16">
        <f>IF(ISBLANK(F43),0,IF(F43&gt;E43,3,IF(F43=E43,1,0)))</f>
        <v>1</v>
      </c>
      <c r="AV42" s="17" t="b">
        <f>(10*(AQ41-AQ42)+AO41-AO42&lt;0)</f>
        <v>0</v>
      </c>
      <c r="AW42" s="16" t="s">
        <v>15</v>
      </c>
      <c r="AX42" s="16" t="b">
        <f>10*(AQ42-AQ43)+AO42-AO43&gt;0</f>
        <v>0</v>
      </c>
      <c r="AY42" s="18" t="b">
        <f>10*(AQ42-AQ44)+AO42-AO44&gt;0</f>
        <v>1</v>
      </c>
      <c r="AZ42" s="17">
        <f>10000*(AR42+AT42)+(F40-E40+E45-F45)*100+(F40+E45)</f>
        <v>20002</v>
      </c>
      <c r="BA42" s="16">
        <f>10000*(AR42+AU42)+(F40-E40+F43-E43)*100+(F40+F43)</f>
        <v>20001</v>
      </c>
      <c r="BB42" s="16" t="s">
        <v>15</v>
      </c>
      <c r="BC42" s="18">
        <f>10000*(AT42+AU42)+(F43-E43+E45-F45)*100+(F43+E45)</f>
        <v>20001</v>
      </c>
      <c r="BD42" s="23">
        <f>-BE41</f>
        <v>0.5</v>
      </c>
      <c r="BE42" s="16" t="s">
        <v>15</v>
      </c>
      <c r="BF42" s="19">
        <f>IF($AN42&gt;$AN43,-0.5,IF($AN43&gt;$AN42,0.5,IF(AX42,-0.5,IF(AW43,0.5,BV42))))</f>
        <v>0.5</v>
      </c>
      <c r="BG42" s="20">
        <f>IF($AN42&gt;$AN44,-0.5,IF($AN44&gt;$AN42,0.5,IF(AY42,-0.5,IF(AW44,0.5,BW42))))</f>
        <v>-0.5</v>
      </c>
      <c r="BH42" s="10"/>
      <c r="BI42" s="10"/>
      <c r="BJ42" s="10"/>
      <c r="BK42" s="10"/>
      <c r="BL42" s="10"/>
      <c r="BM42" s="10"/>
      <c r="BN42" s="10"/>
      <c r="BO42" s="10"/>
      <c r="BP42" s="10"/>
      <c r="BQ42" s="10"/>
      <c r="BR42" s="10"/>
      <c r="BS42" s="10"/>
      <c r="BT42" s="17"/>
      <c r="BU42" s="16" t="s">
        <v>15</v>
      </c>
      <c r="BV42" s="16">
        <f>IF($BP41,IF(F45-E45&lt;0,-0.5,IF(E45-F45&lt;0,0.5,0)),IF($BI41,IF($AZ42&gt;$AZ43,-0.5,IF($AZ42&lt;$AZ43,0.5,0)),IF($BL41,IF($BC42&gt;$BC43,-0.5,IF($BC42&lt;$BC43,0.5,0)),0)))</f>
        <v>0</v>
      </c>
      <c r="BW42" s="18">
        <f>IF($BQ41,IF(E43-F43&lt;0,-0.5,IF(F43-E43&lt;0,0.5,0)),IF($BJ41,IF($BA42&gt;$BA44,-0.5,IF($BA42&lt;$BA44,0.5,0)),IF($BL41,IF($BC42&gt;$BC44,-0.5,IF($BC42&lt;$BC44,0.5,0)),0)))</f>
        <v>0</v>
      </c>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row>
    <row r="43" spans="1:100" ht="9.9499999999999993" customHeight="1">
      <c r="A43" s="46"/>
      <c r="B43" s="110">
        <v>41811</v>
      </c>
      <c r="C43" s="111">
        <v>0</v>
      </c>
      <c r="D43" s="112" t="str">
        <f>G41</f>
        <v>Honduras</v>
      </c>
      <c r="E43" s="3">
        <v>0</v>
      </c>
      <c r="F43" s="3">
        <v>0</v>
      </c>
      <c r="G43" s="113" t="str">
        <f>G40</f>
        <v>Equateur</v>
      </c>
      <c r="H43" s="122"/>
      <c r="I43" s="130">
        <f>AI43</f>
        <v>3</v>
      </c>
      <c r="J43" s="112" t="str">
        <f>INDEX(AM41:AM44,MATCH(AK43,$AL41:$AL44,0))</f>
        <v>Equateur</v>
      </c>
      <c r="K43" s="135">
        <f>INDEX(AN41:AN44,MATCH(AK43,$AL41:$AL44,0))</f>
        <v>3</v>
      </c>
      <c r="L43" s="136">
        <f>INDEX(AO41:AO44,MATCH(AK43,$AL41:$AL44,0))</f>
        <v>2</v>
      </c>
      <c r="M43" s="135">
        <f>INDEX(AP41:AP44,MATCH(AK43,$AL41:$AL44,0))</f>
        <v>2</v>
      </c>
      <c r="N43" s="137">
        <f>INDEX(AQ41:AQ44,MATCH(AK43,$AL41:$AL44,0))</f>
        <v>0</v>
      </c>
      <c r="O43" s="122"/>
      <c r="P43" s="122"/>
      <c r="Q43" s="122"/>
      <c r="R43" s="122"/>
      <c r="S43" s="190">
        <v>41833</v>
      </c>
      <c r="T43" s="188">
        <v>0.875</v>
      </c>
      <c r="U43" s="41" t="str">
        <f>IF(100*V36+W36&gt;100*V37+W37,U36,IF(100*V36+W36&lt;100*V37+W37,U37," - "))</f>
        <v>Allemagne</v>
      </c>
      <c r="V43" s="1">
        <v>2</v>
      </c>
      <c r="W43" s="34"/>
      <c r="X43" s="122"/>
      <c r="Y43" s="190">
        <v>41832</v>
      </c>
      <c r="Z43" s="188">
        <v>0.875</v>
      </c>
      <c r="AA43" s="34" t="str">
        <f>IF(100*V36+W36&gt;100*V37+W37,U37,IF(100*V36+W36&lt;100*V37+W37,U36," - "))</f>
        <v>Italie</v>
      </c>
      <c r="AB43" s="3">
        <v>1</v>
      </c>
      <c r="AC43" s="34"/>
      <c r="AD43" s="46"/>
      <c r="AE43" s="46"/>
      <c r="AF43" s="51"/>
      <c r="AG43" s="51"/>
      <c r="AH43" s="51"/>
      <c r="AI43" s="38">
        <f>IF(ROUND(AK43,0)=ROUND(AK42,0),AI42,3)</f>
        <v>3</v>
      </c>
      <c r="AJ43" s="29">
        <f>ROUND(AK43,0)</f>
        <v>3</v>
      </c>
      <c r="AK43" s="30">
        <f>MIN(MAX(AL41:AL43),MAX(AL41,AL42,AL44),MAX(AL41,AL43,AL44),MAX(AL42:AL44))</f>
        <v>2.96</v>
      </c>
      <c r="AL43" s="32">
        <f>SUM(BD43:BG43)+2.47</f>
        <v>0.9700000000000002</v>
      </c>
      <c r="AM43" s="15" t="str">
        <f>D41</f>
        <v>France</v>
      </c>
      <c r="AN43" s="16">
        <f>SUM(AR43:AU43)</f>
        <v>7</v>
      </c>
      <c r="AO43" s="17">
        <f>E41+F42+F45</f>
        <v>5</v>
      </c>
      <c r="AP43" s="16">
        <f>F41+E42+E45</f>
        <v>3</v>
      </c>
      <c r="AQ43" s="18">
        <f>AO43-AP43</f>
        <v>2</v>
      </c>
      <c r="AR43" s="16">
        <f>IF(ISBLANK(F42),0,IF(AT41=3,0,IF(AT41=1,1,3)))</f>
        <v>3</v>
      </c>
      <c r="AS43" s="16">
        <f>IF(ISBLANK(F45),0,IF(F45&gt;E45,3,IF(F45=E45,1,0)))</f>
        <v>1</v>
      </c>
      <c r="AT43" s="16" t="s">
        <v>15</v>
      </c>
      <c r="AU43" s="16">
        <f>IF(ISBLANK(E41),0,IF(E41&gt;F41,3,IF(E41=F41,1,0)))</f>
        <v>3</v>
      </c>
      <c r="AV43" s="17" t="b">
        <f>10*(AQ41-AQ43)+AO41-AO43&lt;0</f>
        <v>0</v>
      </c>
      <c r="AW43" s="16" t="b">
        <f>10*(AQ42-AQ43)+AO42-AO43&lt;0</f>
        <v>1</v>
      </c>
      <c r="AX43" s="16" t="s">
        <v>15</v>
      </c>
      <c r="AY43" s="18" t="b">
        <f>10*(AQ43-AQ44)+AO43-AO44&gt;0</f>
        <v>1</v>
      </c>
      <c r="AZ43" s="17">
        <f>10000*(AR43+AS43)+(F42-E42+F45-E45)*100+(F42+F45)</f>
        <v>40103</v>
      </c>
      <c r="BA43" s="16" t="s">
        <v>15</v>
      </c>
      <c r="BB43" s="16">
        <f>10000*(AR43+AU43)+(E41-F41+F42-E42)*100+(E41+F42)</f>
        <v>60204</v>
      </c>
      <c r="BC43" s="18">
        <f>10000*(AS43+AU43)+(E41-F41+F45-E45)*100+(E41+F45)</f>
        <v>40103</v>
      </c>
      <c r="BD43" s="23">
        <f>-BF41</f>
        <v>-0.5</v>
      </c>
      <c r="BE43" s="19">
        <f>-BF42</f>
        <v>-0.5</v>
      </c>
      <c r="BF43" s="19" t="s">
        <v>15</v>
      </c>
      <c r="BG43" s="20">
        <f>IF($AN43&gt;$AN44,-0.5,IF($AN44&gt;$AN43,0.5,IF(AY43,-0.5,IF(AX44,0.5,BW43))))</f>
        <v>-0.5</v>
      </c>
      <c r="BH43" s="10"/>
      <c r="BI43" s="10"/>
      <c r="BJ43" s="10"/>
      <c r="BK43" s="10"/>
      <c r="BL43" s="10"/>
      <c r="BM43" s="10"/>
      <c r="BN43" s="10"/>
      <c r="BO43" s="10"/>
      <c r="BP43" s="10"/>
      <c r="BQ43" s="10"/>
      <c r="BR43" s="10"/>
      <c r="BS43" s="10"/>
      <c r="BT43" s="17"/>
      <c r="BU43" s="16"/>
      <c r="BV43" s="16" t="s">
        <v>15</v>
      </c>
      <c r="BW43" s="18">
        <f>IF($BR41,IF(F41-E41&lt;0,-0.5,IF(E41-F41&lt;0,0.5,0)),IF($BK41,IF($BB43&gt;$BB44,-0.5,IF($BB43&lt;$BB44,0.5,0)),IF($BL41,IF($BC43&gt;$BC44,-0.5,IF($BC43&lt;$BC44,0.5,0)),0)))</f>
        <v>0</v>
      </c>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row>
    <row r="44" spans="1:100" ht="9.9499999999999993" customHeight="1">
      <c r="A44" s="46"/>
      <c r="B44" s="110">
        <v>41815</v>
      </c>
      <c r="C44" s="111">
        <v>0.91666666666666663</v>
      </c>
      <c r="D44" s="112" t="str">
        <f>G41</f>
        <v>Honduras</v>
      </c>
      <c r="E44" s="3">
        <v>0</v>
      </c>
      <c r="F44" s="3">
        <v>3</v>
      </c>
      <c r="G44" s="113" t="str">
        <f>D40</f>
        <v>Suisse</v>
      </c>
      <c r="H44" s="122"/>
      <c r="I44" s="138">
        <f>AI44</f>
        <v>4</v>
      </c>
      <c r="J44" s="116" t="str">
        <f>INDEX(AM41:AM44,MATCH(AK44,$AL41:$AL44,0))</f>
        <v>Honduras</v>
      </c>
      <c r="K44" s="139">
        <f>INDEX(AN41:AN44,MATCH(AK44,$AL41:$AL44,0))</f>
        <v>1</v>
      </c>
      <c r="L44" s="140">
        <f>INDEX(AO41:AO44,MATCH(AK44,$AL41:$AL44,0))</f>
        <v>1</v>
      </c>
      <c r="M44" s="139">
        <f>INDEX(AP41:AP44,MATCH(AK44,$AL41:$AL44,0))</f>
        <v>5</v>
      </c>
      <c r="N44" s="141">
        <f>INDEX(AQ41:AQ44,MATCH(AK44,$AL41:$AL44,0))</f>
        <v>-4</v>
      </c>
      <c r="O44" s="122"/>
      <c r="P44" s="122"/>
      <c r="Q44" s="122"/>
      <c r="R44" s="122"/>
      <c r="S44" s="191"/>
      <c r="T44" s="189"/>
      <c r="U44" s="41" t="str">
        <f>IF(100*V38+W38&gt;100*V39+W39,U38,IF(100*V38+W38&lt;100*V39+W39,U39," - "))</f>
        <v>Brésil</v>
      </c>
      <c r="V44" s="2">
        <v>1</v>
      </c>
      <c r="W44" s="34"/>
      <c r="X44" s="122"/>
      <c r="Y44" s="191"/>
      <c r="Z44" s="189"/>
      <c r="AA44" s="34" t="str">
        <f>IF(100*V38+W38&gt;100*V39+W39,U39,IF(100*V38+W38&lt;100*V39+W39,U38," - "))</f>
        <v>Belgique</v>
      </c>
      <c r="AB44" s="2">
        <v>3</v>
      </c>
      <c r="AC44" s="34"/>
      <c r="AD44" s="46"/>
      <c r="AE44" s="46"/>
      <c r="AF44" s="51"/>
      <c r="AG44" s="51"/>
      <c r="AH44" s="51"/>
      <c r="AI44" s="38">
        <f>IF(ROUND(AK44,0)=ROUND(AK43,0),AI43,4)</f>
        <v>4</v>
      </c>
      <c r="AJ44" s="29">
        <f>ROUND(AK44,0)</f>
        <v>4</v>
      </c>
      <c r="AK44" s="30">
        <f>MAX(AL41:AL44)</f>
        <v>3.98</v>
      </c>
      <c r="AL44" s="33">
        <f>SUM(BD44:BG44)+2.48</f>
        <v>3.98</v>
      </c>
      <c r="AM44" s="24" t="str">
        <f>G41</f>
        <v>Honduras</v>
      </c>
      <c r="AN44" s="21">
        <f>SUM(AR44:AU44)</f>
        <v>1</v>
      </c>
      <c r="AO44" s="25">
        <f>F41+E43+E44</f>
        <v>1</v>
      </c>
      <c r="AP44" s="21">
        <f>E41+F43+F44</f>
        <v>5</v>
      </c>
      <c r="AQ44" s="22">
        <f>AO44-AP44</f>
        <v>-4</v>
      </c>
      <c r="AR44" s="21">
        <f>IF(ISBLANK(E44),0,IF(AU41=3,0,IF(AU41=1,1,3)))</f>
        <v>0</v>
      </c>
      <c r="AS44" s="21">
        <f>IF(ISBLANK(E43),0,IF(AU42=3,0,IF(AU42=1,1,3)))</f>
        <v>1</v>
      </c>
      <c r="AT44" s="21">
        <f>IF(ISBLANK(F41),0,IF(AU43=3,0,IF(AU43=1,1,3)))</f>
        <v>0</v>
      </c>
      <c r="AU44" s="21" t="s">
        <v>15</v>
      </c>
      <c r="AV44" s="25" t="b">
        <f>10*(AQ41-AQ44)+AO41-AO44&lt;0</f>
        <v>0</v>
      </c>
      <c r="AW44" s="21" t="b">
        <f>10*(AQ42-AQ44)+AO42-AO44&lt;0</f>
        <v>0</v>
      </c>
      <c r="AX44" s="21" t="b">
        <f>10*(AQ43-AQ44)+AO43-AO44&lt;0</f>
        <v>0</v>
      </c>
      <c r="AY44" s="22" t="s">
        <v>15</v>
      </c>
      <c r="AZ44" s="25" t="s">
        <v>15</v>
      </c>
      <c r="BA44" s="21">
        <f>10000*(AR44+AS44)+(E43-F43+E44-F44)*100+(E43+E44)</f>
        <v>9700</v>
      </c>
      <c r="BB44" s="21">
        <f>10000*(AR44+AT44)+(E44-F44+F41-E41)*100+(E44+F41)</f>
        <v>-399</v>
      </c>
      <c r="BC44" s="22">
        <f>10000*(AS44+AT44)+(E43-F43+F41-E41)*100+(E43+F41)</f>
        <v>9901</v>
      </c>
      <c r="BD44" s="26">
        <f>-BG41</f>
        <v>0.5</v>
      </c>
      <c r="BE44" s="27">
        <f>-BG42</f>
        <v>0.5</v>
      </c>
      <c r="BF44" s="27">
        <f>-BG43</f>
        <v>0.5</v>
      </c>
      <c r="BG44" s="22" t="s">
        <v>15</v>
      </c>
      <c r="BH44" s="10"/>
      <c r="BI44" s="10"/>
      <c r="BJ44" s="10"/>
      <c r="BK44" s="10"/>
      <c r="BL44" s="10"/>
      <c r="BM44" s="10"/>
      <c r="BN44" s="10"/>
      <c r="BO44" s="10"/>
      <c r="BP44" s="10"/>
      <c r="BQ44" s="10"/>
      <c r="BR44" s="10"/>
      <c r="BS44" s="10"/>
      <c r="BT44" s="25"/>
      <c r="BU44" s="21"/>
      <c r="BV44" s="21"/>
      <c r="BW44" s="22" t="s">
        <v>15</v>
      </c>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row>
    <row r="45" spans="1:100" ht="9.9499999999999993" customHeight="1">
      <c r="A45" s="46"/>
      <c r="B45" s="114">
        <v>41815</v>
      </c>
      <c r="C45" s="115">
        <v>0.91666666666666663</v>
      </c>
      <c r="D45" s="116" t="str">
        <f>G40</f>
        <v>Equateur</v>
      </c>
      <c r="E45" s="3">
        <v>1</v>
      </c>
      <c r="F45" s="3">
        <v>1</v>
      </c>
      <c r="G45" s="117" t="str">
        <f>D41</f>
        <v>France</v>
      </c>
      <c r="H45" s="122"/>
      <c r="I45" s="142"/>
      <c r="J45" s="143" t="str">
        <f>IF(OR(I43&lt;3,I42&lt;2),"TIRAGE AU SORT !!!"," ")</f>
        <v xml:space="preserve"> </v>
      </c>
      <c r="K45" s="144"/>
      <c r="L45" s="144"/>
      <c r="M45" s="144"/>
      <c r="N45" s="144"/>
      <c r="O45" s="122"/>
      <c r="P45" s="122"/>
      <c r="Q45" s="122"/>
      <c r="R45" s="122"/>
      <c r="S45" s="122"/>
      <c r="T45" s="122"/>
      <c r="U45" s="122"/>
      <c r="V45" s="122"/>
      <c r="W45" s="122"/>
      <c r="X45" s="122"/>
      <c r="Y45" s="122"/>
      <c r="Z45" s="122"/>
      <c r="AA45" s="122"/>
      <c r="AB45" s="122"/>
      <c r="AC45" s="122"/>
      <c r="AD45" s="46"/>
      <c r="AE45" s="46"/>
      <c r="AF45" s="51"/>
      <c r="AG45" s="51"/>
      <c r="AH45" s="51"/>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row>
    <row r="46" spans="1:100" ht="9.9499999999999993" customHeight="1">
      <c r="A46" s="46"/>
      <c r="B46" s="122"/>
      <c r="C46" s="122"/>
      <c r="D46" s="122"/>
      <c r="E46" s="122"/>
      <c r="F46" s="122"/>
      <c r="G46" s="122"/>
      <c r="H46" s="122"/>
      <c r="I46" s="145"/>
      <c r="J46" s="122"/>
      <c r="K46" s="122"/>
      <c r="L46" s="122"/>
      <c r="M46" s="122"/>
      <c r="N46" s="122"/>
      <c r="O46" s="122"/>
      <c r="P46" s="122"/>
      <c r="Q46" s="122"/>
      <c r="R46" s="122"/>
      <c r="S46" s="197" t="s">
        <v>31</v>
      </c>
      <c r="T46" s="198"/>
      <c r="U46" s="217" t="str">
        <f>IF(100*V43+W43&gt;100*V44+W44,U43,IF(100*V44+W44&gt;100*V43+W43,U44,"-"))</f>
        <v>Allemagne</v>
      </c>
      <c r="V46" s="150"/>
      <c r="W46" s="122"/>
      <c r="X46" s="122"/>
      <c r="Y46" s="197" t="s">
        <v>46</v>
      </c>
      <c r="Z46" s="198"/>
      <c r="AA46" s="205" t="str">
        <f>IF(100*V43+W43&gt;100*V44+W44,U44,IF(100*V44+W44&gt;100*V43+W43,U43,"-"))</f>
        <v>Brésil</v>
      </c>
      <c r="AB46" s="122"/>
      <c r="AC46" s="122"/>
      <c r="AD46" s="46"/>
      <c r="AE46" s="46"/>
      <c r="AF46" s="51"/>
      <c r="AG46" s="51"/>
      <c r="AH46" s="51"/>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row>
    <row r="47" spans="1:100" ht="9.9499999999999993" customHeight="1">
      <c r="A47" s="46"/>
      <c r="B47" s="123" t="s">
        <v>44</v>
      </c>
      <c r="C47" s="118"/>
      <c r="D47" s="119"/>
      <c r="E47" s="120"/>
      <c r="F47" s="120"/>
      <c r="G47" s="121"/>
      <c r="H47" s="122"/>
      <c r="I47" s="145"/>
      <c r="J47" s="122"/>
      <c r="K47" s="122"/>
      <c r="L47" s="122"/>
      <c r="M47" s="122"/>
      <c r="N47" s="122"/>
      <c r="O47" s="122"/>
      <c r="P47" s="122"/>
      <c r="Q47" s="122"/>
      <c r="R47" s="122"/>
      <c r="S47" s="199"/>
      <c r="T47" s="200"/>
      <c r="U47" s="218"/>
      <c r="V47" s="150"/>
      <c r="W47" s="122"/>
      <c r="X47" s="122"/>
      <c r="Y47" s="199"/>
      <c r="Z47" s="200"/>
      <c r="AA47" s="206"/>
      <c r="AB47" s="122"/>
      <c r="AC47" s="122"/>
      <c r="AD47" s="46"/>
      <c r="AE47" s="46"/>
      <c r="AF47" s="51"/>
      <c r="AG47" s="51"/>
      <c r="AH47" s="51"/>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row>
    <row r="48" spans="1:100" ht="9.9499999999999993" customHeight="1">
      <c r="A48" s="46"/>
      <c r="B48" s="106">
        <v>41806</v>
      </c>
      <c r="C48" s="107">
        <v>0</v>
      </c>
      <c r="D48" s="108" t="s">
        <v>132</v>
      </c>
      <c r="E48" s="3">
        <v>2</v>
      </c>
      <c r="F48" s="3">
        <v>1</v>
      </c>
      <c r="G48" s="109" t="s">
        <v>156</v>
      </c>
      <c r="H48" s="122"/>
      <c r="I48" s="145"/>
      <c r="J48" s="123" t="s">
        <v>44</v>
      </c>
      <c r="K48" s="123" t="s">
        <v>0</v>
      </c>
      <c r="L48" s="123" t="s">
        <v>39</v>
      </c>
      <c r="M48" s="123" t="s">
        <v>40</v>
      </c>
      <c r="N48" s="123" t="str">
        <f>"+/-"</f>
        <v>+/-</v>
      </c>
      <c r="O48" s="122"/>
      <c r="P48" s="122"/>
      <c r="Q48" s="122"/>
      <c r="R48" s="122"/>
      <c r="S48" s="122"/>
      <c r="T48" s="122"/>
      <c r="U48" s="122"/>
      <c r="V48" s="122"/>
      <c r="W48" s="122"/>
      <c r="X48" s="122"/>
      <c r="Y48" s="197" t="s">
        <v>47</v>
      </c>
      <c r="Z48" s="198"/>
      <c r="AA48" s="205" t="str">
        <f>IF(100*AB43+AC43&gt;100*AB44+AC44,AA43,IF(100*AB44+AC44&gt;100*AB43+AC43,AA44,"-"))</f>
        <v>Belgique</v>
      </c>
      <c r="AB48" s="122"/>
      <c r="AC48" s="122"/>
      <c r="AD48" s="46"/>
      <c r="AE48" s="46"/>
      <c r="AF48" s="51"/>
      <c r="AG48" s="51"/>
      <c r="AH48" s="51"/>
      <c r="AL48" s="11" t="s">
        <v>13</v>
      </c>
      <c r="AM48" s="12" t="s">
        <v>14</v>
      </c>
      <c r="AN48" s="13" t="s">
        <v>0</v>
      </c>
      <c r="AO48" s="11" t="s">
        <v>1</v>
      </c>
      <c r="AP48" s="13" t="s">
        <v>2</v>
      </c>
      <c r="AQ48" s="14" t="s">
        <v>3</v>
      </c>
      <c r="AR48" s="13" t="s">
        <v>4</v>
      </c>
      <c r="AS48" s="13" t="s">
        <v>5</v>
      </c>
      <c r="AT48" s="13" t="s">
        <v>6</v>
      </c>
      <c r="AU48" s="13" t="s">
        <v>7</v>
      </c>
      <c r="AV48" s="11" t="s">
        <v>27</v>
      </c>
      <c r="AW48" s="13" t="s">
        <v>28</v>
      </c>
      <c r="AX48" s="13" t="s">
        <v>29</v>
      </c>
      <c r="AY48" s="14" t="s">
        <v>30</v>
      </c>
      <c r="AZ48" s="11" t="s">
        <v>16</v>
      </c>
      <c r="BA48" s="13" t="s">
        <v>17</v>
      </c>
      <c r="BB48" s="13" t="s">
        <v>18</v>
      </c>
      <c r="BC48" s="14" t="s">
        <v>19</v>
      </c>
      <c r="BD48" s="11" t="s">
        <v>9</v>
      </c>
      <c r="BE48" s="13" t="s">
        <v>10</v>
      </c>
      <c r="BF48" s="13" t="s">
        <v>11</v>
      </c>
      <c r="BG48" s="14" t="s">
        <v>12</v>
      </c>
      <c r="BH48" s="11" t="s">
        <v>20</v>
      </c>
      <c r="BI48" s="13" t="s">
        <v>16</v>
      </c>
      <c r="BJ48" s="13" t="s">
        <v>17</v>
      </c>
      <c r="BK48" s="13" t="s">
        <v>18</v>
      </c>
      <c r="BL48" s="13" t="s">
        <v>19</v>
      </c>
      <c r="BM48" s="13" t="s">
        <v>8</v>
      </c>
      <c r="BN48" s="13" t="s">
        <v>21</v>
      </c>
      <c r="BO48" s="13" t="s">
        <v>22</v>
      </c>
      <c r="BP48" s="13" t="s">
        <v>23</v>
      </c>
      <c r="BQ48" s="13" t="s">
        <v>24</v>
      </c>
      <c r="BR48" s="13" t="s">
        <v>25</v>
      </c>
      <c r="BS48" s="14" t="s">
        <v>26</v>
      </c>
      <c r="BT48" s="11" t="s">
        <v>83</v>
      </c>
      <c r="BU48" s="13" t="s">
        <v>82</v>
      </c>
      <c r="BV48" s="13" t="s">
        <v>81</v>
      </c>
      <c r="BW48" s="14" t="s">
        <v>84</v>
      </c>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row>
    <row r="49" spans="1:110" ht="9.9499999999999993" customHeight="1">
      <c r="A49" s="46"/>
      <c r="B49" s="110">
        <v>41806</v>
      </c>
      <c r="C49" s="111">
        <v>0.875</v>
      </c>
      <c r="D49" s="112" t="s">
        <v>148</v>
      </c>
      <c r="E49" s="3">
        <v>0</v>
      </c>
      <c r="F49" s="3">
        <v>3</v>
      </c>
      <c r="G49" s="113" t="s">
        <v>140</v>
      </c>
      <c r="H49" s="122"/>
      <c r="I49" s="125">
        <f>AI49</f>
        <v>1</v>
      </c>
      <c r="J49" s="146" t="str">
        <f>INDEX(AM49:AM52,MATCH(AK49,$AL49:$AL52,0))</f>
        <v>Argentine</v>
      </c>
      <c r="K49" s="127">
        <f>INDEX(AN49:AN52,MATCH(AK49,$AL49:$AL52,0))</f>
        <v>7</v>
      </c>
      <c r="L49" s="128">
        <f>INDEX(AO49:AO52,MATCH(AK49,$AL49:$AL52,0))</f>
        <v>7</v>
      </c>
      <c r="M49" s="127">
        <f>INDEX(AP49:AP52,MATCH(AK49,$AL49:$AL52,0))</f>
        <v>2</v>
      </c>
      <c r="N49" s="129">
        <f>INDEX(AQ49:AQ52,MATCH(AK49,$AL49:$AL52,0))</f>
        <v>5</v>
      </c>
      <c r="O49" s="122"/>
      <c r="P49" s="122"/>
      <c r="Q49" s="122"/>
      <c r="R49" s="122"/>
      <c r="S49" s="207"/>
      <c r="T49" s="207"/>
      <c r="U49" s="207"/>
      <c r="V49" s="207"/>
      <c r="W49" s="207"/>
      <c r="X49" s="208"/>
      <c r="Y49" s="199"/>
      <c r="Z49" s="200"/>
      <c r="AA49" s="206"/>
      <c r="AB49" s="122"/>
      <c r="AC49" s="122"/>
      <c r="AD49" s="46"/>
      <c r="AE49" s="46"/>
      <c r="AF49" s="51"/>
      <c r="AG49" s="51"/>
      <c r="AH49" s="51"/>
      <c r="AI49" s="38">
        <v>1</v>
      </c>
      <c r="AJ49" s="29">
        <f>ROUND(AK49,0)</f>
        <v>1</v>
      </c>
      <c r="AK49" s="30">
        <f>MIN(AL49:AL52)</f>
        <v>0.95000000000000018</v>
      </c>
      <c r="AL49" s="31">
        <f>SUM(BD49:BG49)+2.45</f>
        <v>0.95000000000000018</v>
      </c>
      <c r="AM49" s="15" t="str">
        <f>D48</f>
        <v>Argentine</v>
      </c>
      <c r="AN49" s="16">
        <f>SUM(AR49:AU49)</f>
        <v>7</v>
      </c>
      <c r="AO49" s="17">
        <f>E48+E50+F52</f>
        <v>7</v>
      </c>
      <c r="AP49" s="16">
        <f>F48+F50+E52</f>
        <v>2</v>
      </c>
      <c r="AQ49" s="18">
        <f>AO49-AP49</f>
        <v>5</v>
      </c>
      <c r="AR49" s="16" t="s">
        <v>15</v>
      </c>
      <c r="AS49" s="16">
        <f>IF(ISBLANK(E48),0,IF(E48&gt;F48,3,IF(E48=F48,1,0)))</f>
        <v>3</v>
      </c>
      <c r="AT49" s="16">
        <f>IF(ISBLANK(E50),0,IF(E50&gt;F50,3,IF(E50=F50,1,0)))</f>
        <v>3</v>
      </c>
      <c r="AU49" s="16">
        <f>IF(ISBLANK(F52),0,IF(F52&gt;E52,3,IF(F52=E52,1,0)))</f>
        <v>1</v>
      </c>
      <c r="AV49" s="17" t="s">
        <v>15</v>
      </c>
      <c r="AW49" s="16" t="b">
        <f>(10*(AQ49-AQ50)+AO49-AO50&gt;0)</f>
        <v>1</v>
      </c>
      <c r="AX49" s="16" t="b">
        <f>10*(AQ49-AQ51)+AO49-AO51&gt;0</f>
        <v>1</v>
      </c>
      <c r="AY49" s="18" t="b">
        <f>10*(AQ49-AQ52)+AO49-AO52&gt;0</f>
        <v>1</v>
      </c>
      <c r="AZ49" s="17">
        <f>10000*(AS49+AT49)+(E50-F50+E48-F48)*100+(E50+E48)</f>
        <v>60506</v>
      </c>
      <c r="BA49" s="16">
        <f>10000*(AS49+AU49)+(E48-F48+F52-E52)*100+(E48+F52)</f>
        <v>40103</v>
      </c>
      <c r="BB49" s="16">
        <f>10000*(AT49+AU49)+(F52-E52+E50-F50)*100+(F52+E50)</f>
        <v>40405</v>
      </c>
      <c r="BC49" s="18" t="s">
        <v>15</v>
      </c>
      <c r="BD49" s="17" t="s">
        <v>15</v>
      </c>
      <c r="BE49" s="19">
        <f>IF($AN49&gt;$AN50,-0.5,IF($AN50&gt;$AN49,0.5,IF(AW49,-0.5,IF(AV50,0.5,BU49))))</f>
        <v>-0.5</v>
      </c>
      <c r="BF49" s="19">
        <f>IF($AN49&gt;$AN51,-0.5,IF($AN51&gt;$AN49,0.5,IF(AX49,-0.5,IF(AV51,0.5,BV49))))</f>
        <v>-0.5</v>
      </c>
      <c r="BG49" s="20">
        <f>IF($AN49&gt;$AN52,-0.5,IF($AN52&gt;$AN49,0.5,IF(AY49,-0.5,IF(AV52,0.5,BW49))))</f>
        <v>-0.5</v>
      </c>
      <c r="BH49" s="21" t="b">
        <f>AND(AND(AN49=AN50,AN50=AN51,AN51=AN52),AND(AO49=AO50,AO50=AO51,AO51=AO52),AND(AP49=AP50,AP50=AP51,AP51=AP52))</f>
        <v>0</v>
      </c>
      <c r="BI49" s="21" t="b">
        <f>AND(NOT(BH49),AN49=AN50,AN49=AN51,AO49=AO50,AO49=AO51,AP49=AP50,AP49=AP51)</f>
        <v>0</v>
      </c>
      <c r="BJ49" s="21" t="b">
        <f>AND(NOT(BH49),AN49=AN50,AN49=AN52,AO49=AO50,AO49=AO52,AP49=AP50,AP49=AP52)</f>
        <v>0</v>
      </c>
      <c r="BK49" s="21" t="b">
        <f>AND(NOT(BH49),AN49=AN51,AN49=AN52,AO49=AO51,AO49=AO52,AP49=AP51,AP49=AP52)</f>
        <v>0</v>
      </c>
      <c r="BL49" s="21" t="b">
        <f>AND(NOT(BH49),AN50=AN51,AN50=AN52,AO50=AO51,AO50=AO52,AP50=AP51,AP50=AP52)</f>
        <v>0</v>
      </c>
      <c r="BM49" s="21" t="b">
        <f>AND(NOT(BH49),NOT(BI49),NOT(BJ49),AN49=AN50,AO49=AO50,AP49=AP50)</f>
        <v>0</v>
      </c>
      <c r="BN49" s="21" t="b">
        <f>AND(NOT(BH49),NOT(BI49),NOT(BK49),AN49=AN51,AO49=AO51,AP49=AP51)</f>
        <v>0</v>
      </c>
      <c r="BO49" s="21" t="b">
        <f>AND(NOT(BH49),NOT(BJ49),NOT(BK49),AN49=AN52,AO49=AO52,AP49=AP52)</f>
        <v>0</v>
      </c>
      <c r="BP49" s="21" t="b">
        <f>AND(NOT(BH49),NOT(BI49),NOT(BL49),AN50=AN51,AO50=AO51)</f>
        <v>0</v>
      </c>
      <c r="BQ49" s="21" t="b">
        <f>AND(NOT(BH49),NOT(BJ49),NOT(BL49),AN50=AN52,AO50=AO52,AP50=AP52)</f>
        <v>0</v>
      </c>
      <c r="BR49" s="21" t="b">
        <f>AND(NOT(BH49),NOT(BK49),NOT(BL49),AN51=AN52,AO51=AO52,AP51=AP52)</f>
        <v>0</v>
      </c>
      <c r="BS49" s="21" t="b">
        <f t="array" ref="BS49">AND(NOT(BH49:BR49))</f>
        <v>1</v>
      </c>
      <c r="BT49" s="17" t="s">
        <v>15</v>
      </c>
      <c r="BU49" s="16">
        <f>IF($BM49,IF(F48-E48&lt;0,-0.5,IF(E48-F48&lt;0,0.5,0)),IF($BI49,IF($AZ49&gt;$AZ50,-0.5,IF($AZ49&lt;$AZ50,0.5,0)),IF($BJ49,IF($BA49&gt;$BA50,-0.5, IF($BA49&lt;$BA50,0.5,0)),0)))</f>
        <v>0</v>
      </c>
      <c r="BV49" s="16">
        <f>IF($BN49,IF(F50-E50&lt;0,-0.5,IF(E50-F50&lt;0,0.5,0)),IF($BI49,IF($AZ49&gt;$AZ51,-0.5,IF($AZ49&lt;$AZ51,0.5,0)),IF($BK49,IF($BB49&gt;$BB51,-0.5,IF($BB49&lt;$BB51,0.5,0)),0)))</f>
        <v>0</v>
      </c>
      <c r="BW49" s="18">
        <f>IF($BO49,IF(E52-F52&lt;0,-0.5,IF(F52-E52&lt;0,0.5,0)),IF($BJ49,IF($BA49&gt;$BA52,-0.5,IF($BA49&lt;$BA52,0.5,0)),IF($BK49,IF($BB49&gt;$BB52,-0.5, IF($BB49&lt;$BB52,0.5,0)),0)))</f>
        <v>0</v>
      </c>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row>
    <row r="50" spans="1:110" ht="9.9499999999999993" customHeight="1">
      <c r="A50" s="46"/>
      <c r="B50" s="110">
        <v>41811</v>
      </c>
      <c r="C50" s="111">
        <v>0.75</v>
      </c>
      <c r="D50" s="112" t="str">
        <f>D48</f>
        <v>Argentine</v>
      </c>
      <c r="E50" s="3">
        <v>4</v>
      </c>
      <c r="F50" s="3">
        <v>0</v>
      </c>
      <c r="G50" s="113" t="str">
        <f>D49</f>
        <v>Iran</v>
      </c>
      <c r="H50" s="122"/>
      <c r="I50" s="130">
        <f>AI50</f>
        <v>2</v>
      </c>
      <c r="J50" s="147" t="str">
        <f>INDEX(AM49:AM52,MATCH(AK50,$AL49:$AL52,0))</f>
        <v>Nigéria</v>
      </c>
      <c r="K50" s="132">
        <f>INDEX(AN49:AN52,MATCH(AK50,$AL49:$AL52,0))</f>
        <v>5</v>
      </c>
      <c r="L50" s="133">
        <f>INDEX(AO49:AO52,MATCH(AK50,$AL49:$AL52,0))</f>
        <v>5</v>
      </c>
      <c r="M50" s="132">
        <f>INDEX(AP49:AP52,MATCH(AK50,$AL49:$AL52,0))</f>
        <v>2</v>
      </c>
      <c r="N50" s="134">
        <f>INDEX(AQ49:AQ52,MATCH(AK50,$AL49:$AL52,0))</f>
        <v>3</v>
      </c>
      <c r="O50" s="122"/>
      <c r="P50" s="122"/>
      <c r="Q50" s="122"/>
      <c r="R50" s="122"/>
      <c r="S50" s="201"/>
      <c r="T50" s="201"/>
      <c r="U50" s="201"/>
      <c r="V50" s="201"/>
      <c r="W50" s="201"/>
      <c r="X50" s="202"/>
      <c r="Y50" s="197" t="s">
        <v>48</v>
      </c>
      <c r="Z50" s="198"/>
      <c r="AA50" s="205" t="str">
        <f>IF(100*AB43+AC43&gt;100*AB44+AC44,AA44,IF(100*AB44+AC44&gt;100*AB43+AC43,AA43,"-"))</f>
        <v>Italie</v>
      </c>
      <c r="AB50" s="122"/>
      <c r="AC50" s="122"/>
      <c r="AD50" s="46"/>
      <c r="AE50" s="46"/>
      <c r="AF50" s="51"/>
      <c r="AG50" s="51"/>
      <c r="AH50" s="51"/>
      <c r="AI50" s="38">
        <f>IF(ROUND(AK50,0)=ROUND(AK49,0),AI49,2)</f>
        <v>2</v>
      </c>
      <c r="AJ50" s="29">
        <f>ROUND(AK50,0)</f>
        <v>2</v>
      </c>
      <c r="AK50" s="30">
        <f>MAX(MIN(AL49:AL51),MIN(AL49,AL50,AL52),MIN(AL49,AL51,AL52),MIN(AL50:AL52))</f>
        <v>1.98</v>
      </c>
      <c r="AL50" s="32">
        <f>SUM(BD50:BG50)+2.46</f>
        <v>2.96</v>
      </c>
      <c r="AM50" s="15" t="str">
        <f>G48</f>
        <v>Bosnie-Herzégovine</v>
      </c>
      <c r="AN50" s="16">
        <f>SUM(AR50:AU50)</f>
        <v>4</v>
      </c>
      <c r="AO50" s="17">
        <f>F48+F51+E53</f>
        <v>4</v>
      </c>
      <c r="AP50" s="16">
        <f>E48+E51+F53</f>
        <v>3</v>
      </c>
      <c r="AQ50" s="18">
        <f>AO50-AP50</f>
        <v>1</v>
      </c>
      <c r="AR50" s="16">
        <f>IF(ISBLANK(F48),0,IF(AS49=3,0,IF(AS49=1,1,3)))</f>
        <v>0</v>
      </c>
      <c r="AS50" s="16" t="s">
        <v>15</v>
      </c>
      <c r="AT50" s="16">
        <f>IF(ISBLANK(E53),0,IF(AS51=3,0,IF(AS51=1,1,3)))</f>
        <v>3</v>
      </c>
      <c r="AU50" s="16">
        <f>IF(ISBLANK(F51),0,IF(F51&gt;E51,3,IF(F51=E51,1,0)))</f>
        <v>1</v>
      </c>
      <c r="AV50" s="17" t="b">
        <f>(10*(AQ49-AQ50)+AO49-AO50&lt;0)</f>
        <v>0</v>
      </c>
      <c r="AW50" s="16" t="s">
        <v>15</v>
      </c>
      <c r="AX50" s="16" t="b">
        <f>10*(AQ50-AQ51)+AO50-AO51&gt;0</f>
        <v>1</v>
      </c>
      <c r="AY50" s="18" t="b">
        <f>10*(AQ50-AQ52)+AO50-AO52&gt;0</f>
        <v>0</v>
      </c>
      <c r="AZ50" s="17">
        <f>10000*(AR50+AT50)+(F48-E48+E53-F53)*100+(F48+E53)</f>
        <v>30103</v>
      </c>
      <c r="BA50" s="16">
        <f>10000*(AR50+AU50)+(F48-E48+F51-E51)*100+(F48+F51)</f>
        <v>9902</v>
      </c>
      <c r="BB50" s="16" t="s">
        <v>15</v>
      </c>
      <c r="BC50" s="18">
        <f>10000*(AT50+AU50)+(F51-E51+E53-F53)*100+(F51+E53)</f>
        <v>40203</v>
      </c>
      <c r="BD50" s="23">
        <f>-BE49</f>
        <v>0.5</v>
      </c>
      <c r="BE50" s="16" t="s">
        <v>15</v>
      </c>
      <c r="BF50" s="19">
        <f>IF($AN50&gt;$AN51,-0.5,IF($AN51&gt;$AN50,0.5,IF(AX50,-0.5,IF(AW51,0.5,BV50))))</f>
        <v>-0.5</v>
      </c>
      <c r="BG50" s="20">
        <f>IF($AN50&gt;$AN52,-0.5,IF($AN52&gt;$AN50,0.5,IF(AY50,-0.5,IF(AW52,0.5,BW50))))</f>
        <v>0.5</v>
      </c>
      <c r="BH50" s="10"/>
      <c r="BI50" s="10"/>
      <c r="BJ50" s="10"/>
      <c r="BK50" s="10"/>
      <c r="BL50" s="10"/>
      <c r="BM50" s="10"/>
      <c r="BN50" s="10"/>
      <c r="BO50" s="10"/>
      <c r="BP50" s="10"/>
      <c r="BQ50" s="10"/>
      <c r="BR50" s="10"/>
      <c r="BS50" s="10"/>
      <c r="BT50" s="17"/>
      <c r="BU50" s="16" t="s">
        <v>15</v>
      </c>
      <c r="BV50" s="16">
        <f>IF($BP49,IF(F53-E53&lt;0,-0.5,IF(E53-F53&lt;0,0.5,0)),IF($BI49,IF($AZ50&gt;$AZ51,-0.5,IF($AZ50&lt;$AZ51,0.5,0)),IF($BL49,IF($BC50&gt;$BC51,-0.5,IF($BC50&lt;$BC51,0.5,0)),0)))</f>
        <v>0</v>
      </c>
      <c r="BW50" s="18">
        <f>IF($BQ49,IF(E51-F51&lt;0,-0.5,IF(F51-E51&lt;0,0.5,0)),IF($BJ49,IF($BA50&gt;$BA52,-0.5,IF($BA50&lt;$BA52,0.5,0)),IF($BL49,IF($BC50&gt;$BC52,-0.5,IF($BC50&lt;$BC52,0.5,0)),0)))</f>
        <v>0</v>
      </c>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row>
    <row r="51" spans="1:110" ht="9.9499999999999993" customHeight="1">
      <c r="A51" s="46"/>
      <c r="B51" s="110">
        <v>41812</v>
      </c>
      <c r="C51" s="111">
        <v>0</v>
      </c>
      <c r="D51" s="112" t="str">
        <f>G49</f>
        <v>Nigéria</v>
      </c>
      <c r="E51" s="3">
        <v>1</v>
      </c>
      <c r="F51" s="3">
        <v>1</v>
      </c>
      <c r="G51" s="113" t="str">
        <f>G48</f>
        <v>Bosnie-Herzégovine</v>
      </c>
      <c r="H51" s="122"/>
      <c r="I51" s="130">
        <f>AI51</f>
        <v>3</v>
      </c>
      <c r="J51" s="112" t="str">
        <f>INDEX(AM49:AM52,MATCH(AK51,$AL49:$AL52,0))</f>
        <v>Bosnie-Herzégovine</v>
      </c>
      <c r="K51" s="135">
        <f>INDEX(AN49:AN52,MATCH(AK51,$AL49:$AL52,0))</f>
        <v>4</v>
      </c>
      <c r="L51" s="136">
        <f>INDEX(AO49:AO52,MATCH(AK51,$AL49:$AL52,0))</f>
        <v>4</v>
      </c>
      <c r="M51" s="135">
        <f>INDEX(AP49:AP52,MATCH(AK51,$AL49:$AL52,0))</f>
        <v>3</v>
      </c>
      <c r="N51" s="137">
        <f>INDEX(AQ49:AQ52,MATCH(AK51,$AL49:$AL52,0))</f>
        <v>1</v>
      </c>
      <c r="O51" s="122"/>
      <c r="P51" s="122"/>
      <c r="Q51" s="122"/>
      <c r="R51" s="122"/>
      <c r="S51" s="122"/>
      <c r="T51" s="122"/>
      <c r="U51" s="122"/>
      <c r="V51" s="122"/>
      <c r="W51" s="122"/>
      <c r="X51" s="122"/>
      <c r="Y51" s="199"/>
      <c r="Z51" s="200"/>
      <c r="AA51" s="206"/>
      <c r="AB51" s="122"/>
      <c r="AC51" s="122"/>
      <c r="AD51" s="46"/>
      <c r="AE51" s="46"/>
      <c r="AF51" s="51"/>
      <c r="AG51" s="51"/>
      <c r="AH51" s="51"/>
      <c r="AI51" s="38">
        <f>IF(ROUND(AK51,0)=ROUND(AK50,0),AI50,3)</f>
        <v>3</v>
      </c>
      <c r="AJ51" s="29">
        <f>ROUND(AK51,0)</f>
        <v>3</v>
      </c>
      <c r="AK51" s="30">
        <f>MIN(MAX(AL49:AL51),MAX(AL49,AL50,AL52),MAX(AL49,AL51,AL52),MAX(AL50:AL52))</f>
        <v>2.96</v>
      </c>
      <c r="AL51" s="32">
        <f>SUM(BD51:BG51)+2.47</f>
        <v>3.97</v>
      </c>
      <c r="AM51" s="15" t="str">
        <f>D49</f>
        <v>Iran</v>
      </c>
      <c r="AN51" s="16">
        <f>SUM(AR51:AU51)</f>
        <v>0</v>
      </c>
      <c r="AO51" s="17">
        <f>E49+F50+F53</f>
        <v>0</v>
      </c>
      <c r="AP51" s="16">
        <f>F49+E50+E53</f>
        <v>9</v>
      </c>
      <c r="AQ51" s="18">
        <f>AO51-AP51</f>
        <v>-9</v>
      </c>
      <c r="AR51" s="16">
        <f>IF(ISBLANK(F50),0,IF(AT49=3,0,IF(AT49=1,1,3)))</f>
        <v>0</v>
      </c>
      <c r="AS51" s="16">
        <f>IF(ISBLANK(F53),0,IF(F53&gt;E53,3,IF(F53=E53,1,0)))</f>
        <v>0</v>
      </c>
      <c r="AT51" s="16" t="s">
        <v>15</v>
      </c>
      <c r="AU51" s="16">
        <f>IF(ISBLANK(E49),0,IF(E49&gt;F49,3,IF(E49=F49,1,0)))</f>
        <v>0</v>
      </c>
      <c r="AV51" s="17" t="b">
        <f>10*(AQ49-AQ51)+AO49-AO51&lt;0</f>
        <v>0</v>
      </c>
      <c r="AW51" s="16" t="b">
        <f>10*(AQ50-AQ51)+AO50-AO51&lt;0</f>
        <v>0</v>
      </c>
      <c r="AX51" s="16" t="s">
        <v>15</v>
      </c>
      <c r="AY51" s="18" t="b">
        <f>10*(AQ51-AQ52)+AO51-AO52&gt;0</f>
        <v>0</v>
      </c>
      <c r="AZ51" s="17">
        <f>10000*(AR51+AS51)+(F50-E50+F53-E53)*100+(F50+F53)</f>
        <v>-600</v>
      </c>
      <c r="BA51" s="16" t="s">
        <v>15</v>
      </c>
      <c r="BB51" s="16">
        <f>10000*(AR51+AU51)+(E49-F49+F50-E50)*100+(E49+F50)</f>
        <v>-700</v>
      </c>
      <c r="BC51" s="18">
        <f>10000*(AS51+AU51)+(E49-F49+F53-E53)*100+(E49+F53)</f>
        <v>-500</v>
      </c>
      <c r="BD51" s="23">
        <f>-BF49</f>
        <v>0.5</v>
      </c>
      <c r="BE51" s="19">
        <f>-BF50</f>
        <v>0.5</v>
      </c>
      <c r="BF51" s="19" t="s">
        <v>15</v>
      </c>
      <c r="BG51" s="20">
        <f>IF($AN51&gt;$AN52,-0.5,IF($AN52&gt;$AN51,0.5,IF(AY51,-0.5,IF(AX52,0.5,BW51))))</f>
        <v>0.5</v>
      </c>
      <c r="BH51" s="10"/>
      <c r="BI51" s="10"/>
      <c r="BJ51" s="10"/>
      <c r="BK51" s="10"/>
      <c r="BL51" s="10"/>
      <c r="BM51" s="10"/>
      <c r="BN51" s="10"/>
      <c r="BO51" s="10"/>
      <c r="BP51" s="10"/>
      <c r="BQ51" s="10"/>
      <c r="BR51" s="10"/>
      <c r="BS51" s="10"/>
      <c r="BT51" s="17"/>
      <c r="BU51" s="16"/>
      <c r="BV51" s="16" t="s">
        <v>15</v>
      </c>
      <c r="BW51" s="18">
        <f>IF($BR49,IF(F49-E49&lt;0,-0.5,IF(E49-F49&lt;0,0.5,0)),IF($BK49,IF($BB51&gt;$BB52,-0.5,IF($BB51&lt;$BB52,0.5,0)),IF($BL49,IF($BC51&gt;$BC52,-0.5,IF($BC51&lt;$BC52,0.5,0)),0)))</f>
        <v>0</v>
      </c>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row>
    <row r="52" spans="1:110" ht="9.9499999999999993" customHeight="1">
      <c r="A52" s="46"/>
      <c r="B52" s="110">
        <v>41815</v>
      </c>
      <c r="C52" s="111">
        <v>0.75</v>
      </c>
      <c r="D52" s="112" t="str">
        <f>G49</f>
        <v>Nigéria</v>
      </c>
      <c r="E52" s="3">
        <v>1</v>
      </c>
      <c r="F52" s="3">
        <v>1</v>
      </c>
      <c r="G52" s="113" t="str">
        <f>D48</f>
        <v>Argentine</v>
      </c>
      <c r="H52" s="122"/>
      <c r="I52" s="138">
        <f>AI52</f>
        <v>4</v>
      </c>
      <c r="J52" s="116" t="str">
        <f>INDEX(AM49:AM52,MATCH(AK52,$AL49:$AL52,0))</f>
        <v>Iran</v>
      </c>
      <c r="K52" s="139">
        <f>INDEX(AN49:AN52,MATCH(AK52,$AL49:$AL52,0))</f>
        <v>0</v>
      </c>
      <c r="L52" s="140">
        <f>INDEX(AO49:AO52,MATCH(AK52,$AL49:$AL52,0))</f>
        <v>0</v>
      </c>
      <c r="M52" s="139">
        <f>INDEX(AP49:AP52,MATCH(AK52,$AL49:$AL52,0))</f>
        <v>9</v>
      </c>
      <c r="N52" s="141">
        <f>INDEX(AQ49:AQ52,MATCH(AK52,$AL49:$AL52,0))</f>
        <v>-9</v>
      </c>
      <c r="O52" s="122"/>
      <c r="P52" s="122"/>
      <c r="Q52" s="122"/>
      <c r="R52" s="122"/>
      <c r="S52" s="122"/>
      <c r="T52" s="122"/>
      <c r="U52" s="122"/>
      <c r="V52" s="122"/>
      <c r="W52" s="122"/>
      <c r="X52" s="122"/>
      <c r="Y52" s="122"/>
      <c r="Z52" s="122"/>
      <c r="AA52" s="122"/>
      <c r="AB52" s="122"/>
      <c r="AC52" s="122"/>
      <c r="AD52" s="46"/>
      <c r="AE52" s="46"/>
      <c r="AF52" s="51"/>
      <c r="AG52" s="51"/>
      <c r="AH52" s="51"/>
      <c r="AI52" s="38">
        <f>IF(ROUND(AK52,0)=ROUND(AK51,0),AI51,4)</f>
        <v>4</v>
      </c>
      <c r="AJ52" s="29">
        <f>ROUND(AK52,0)</f>
        <v>4</v>
      </c>
      <c r="AK52" s="30">
        <f>MAX(AL49:AL52)</f>
        <v>3.97</v>
      </c>
      <c r="AL52" s="33">
        <f>SUM(BD52:BG52)+2.48</f>
        <v>1.98</v>
      </c>
      <c r="AM52" s="24" t="str">
        <f>G49</f>
        <v>Nigéria</v>
      </c>
      <c r="AN52" s="21">
        <f>SUM(AR52:AU52)</f>
        <v>5</v>
      </c>
      <c r="AO52" s="25">
        <f>F49+E51+E52</f>
        <v>5</v>
      </c>
      <c r="AP52" s="21">
        <f>E49+F51+F52</f>
        <v>2</v>
      </c>
      <c r="AQ52" s="22">
        <f>AO52-AP52</f>
        <v>3</v>
      </c>
      <c r="AR52" s="21">
        <f>IF(ISBLANK(E52),0,IF(AU49=3,0,IF(AU49=1,1,3)))</f>
        <v>1</v>
      </c>
      <c r="AS52" s="21">
        <f>IF(ISBLANK(E51),0,IF(AU50=3,0,IF(AU50=1,1,3)))</f>
        <v>1</v>
      </c>
      <c r="AT52" s="21">
        <f>IF(ISBLANK(F49),0,IF(AU51=3,0,IF(AU51=1,1,3)))</f>
        <v>3</v>
      </c>
      <c r="AU52" s="21" t="s">
        <v>15</v>
      </c>
      <c r="AV52" s="25" t="b">
        <f>10*(AQ49-AQ52)+AO49-AO52&lt;0</f>
        <v>0</v>
      </c>
      <c r="AW52" s="21" t="b">
        <f>10*(AQ50-AQ52)+AO50-AO52&lt;0</f>
        <v>1</v>
      </c>
      <c r="AX52" s="21" t="b">
        <f>10*(AQ51-AQ52)+AO51-AO52&lt;0</f>
        <v>1</v>
      </c>
      <c r="AY52" s="22" t="s">
        <v>15</v>
      </c>
      <c r="AZ52" s="25" t="s">
        <v>15</v>
      </c>
      <c r="BA52" s="21">
        <f>10000*(AR52+AS52)+(E51-F51+E52-F52)*100+(E51+E52)</f>
        <v>20002</v>
      </c>
      <c r="BB52" s="21">
        <f>10000*(AR52+AT52)+(E52-F52+F49-E49)*100+(E52+F49)</f>
        <v>40304</v>
      </c>
      <c r="BC52" s="22">
        <f>10000*(AS52+AT52)+(E51-F51+F49-E49)*100+(E51+F49)</f>
        <v>40304</v>
      </c>
      <c r="BD52" s="26">
        <f>-BG49</f>
        <v>0.5</v>
      </c>
      <c r="BE52" s="27">
        <f>-BG50</f>
        <v>-0.5</v>
      </c>
      <c r="BF52" s="27">
        <f>-BG51</f>
        <v>-0.5</v>
      </c>
      <c r="BG52" s="22" t="s">
        <v>15</v>
      </c>
      <c r="BH52" s="10"/>
      <c r="BI52" s="10"/>
      <c r="BJ52" s="10"/>
      <c r="BK52" s="10"/>
      <c r="BL52" s="10"/>
      <c r="BM52" s="10"/>
      <c r="BN52" s="10"/>
      <c r="BO52" s="10"/>
      <c r="BP52" s="10"/>
      <c r="BQ52" s="10"/>
      <c r="BR52" s="10"/>
      <c r="BS52" s="10"/>
      <c r="BT52" s="25"/>
      <c r="BU52" s="21"/>
      <c r="BV52" s="21"/>
      <c r="BW52" s="22" t="s">
        <v>15</v>
      </c>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row>
    <row r="53" spans="1:110" ht="9.9499999999999993" customHeight="1">
      <c r="A53" s="46"/>
      <c r="B53" s="114">
        <v>41815</v>
      </c>
      <c r="C53" s="115">
        <v>0.75</v>
      </c>
      <c r="D53" s="116" t="str">
        <f>G48</f>
        <v>Bosnie-Herzégovine</v>
      </c>
      <c r="E53" s="3">
        <v>2</v>
      </c>
      <c r="F53" s="3">
        <v>0</v>
      </c>
      <c r="G53" s="117" t="str">
        <f>D49</f>
        <v>Iran</v>
      </c>
      <c r="H53" s="122"/>
      <c r="I53" s="142"/>
      <c r="J53" s="143" t="str">
        <f>IF(OR(I51&lt;3,I50&lt;2),"TIRAGE AU SORT !!!"," ")</f>
        <v xml:space="preserve"> </v>
      </c>
      <c r="K53" s="144"/>
      <c r="L53" s="144"/>
      <c r="M53" s="144"/>
      <c r="N53" s="144"/>
      <c r="O53" s="122"/>
      <c r="P53" s="122"/>
      <c r="Q53" s="122"/>
      <c r="R53" s="122"/>
      <c r="S53" s="122"/>
      <c r="T53" s="122"/>
      <c r="U53" s="122"/>
      <c r="V53" s="122"/>
      <c r="W53" s="122"/>
      <c r="X53" s="122"/>
      <c r="Y53" s="122"/>
      <c r="Z53" s="122"/>
      <c r="AA53" s="122"/>
      <c r="AB53" s="122"/>
      <c r="AC53" s="122"/>
      <c r="AD53" s="46"/>
      <c r="AE53" s="46"/>
      <c r="AF53" s="51"/>
      <c r="AG53" s="51"/>
      <c r="AH53" s="51"/>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row>
    <row r="54" spans="1:110" ht="9.9499999999999993" customHeight="1">
      <c r="A54" s="46"/>
      <c r="B54" s="122"/>
      <c r="C54" s="122"/>
      <c r="D54" s="122"/>
      <c r="E54" s="122"/>
      <c r="F54" s="122"/>
      <c r="G54" s="122"/>
      <c r="H54" s="122"/>
      <c r="I54" s="145"/>
      <c r="J54" s="122"/>
      <c r="K54" s="122"/>
      <c r="L54" s="122"/>
      <c r="M54" s="122"/>
      <c r="N54" s="122"/>
      <c r="O54" s="122"/>
      <c r="P54" s="122"/>
      <c r="Q54" s="122"/>
      <c r="R54" s="122"/>
      <c r="S54" s="122"/>
      <c r="T54" s="122"/>
      <c r="U54" s="122"/>
      <c r="V54" s="122"/>
      <c r="W54" s="122"/>
      <c r="X54" s="122"/>
      <c r="Y54" s="122"/>
      <c r="Z54" s="122"/>
      <c r="AA54" s="122"/>
      <c r="AB54" s="122"/>
      <c r="AC54" s="122"/>
      <c r="AD54" s="46"/>
      <c r="AE54" s="46"/>
      <c r="AF54" s="51"/>
      <c r="AG54" s="51"/>
      <c r="AH54" s="51"/>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56"/>
      <c r="CX54" s="56"/>
      <c r="CY54" s="56"/>
      <c r="CZ54" s="56"/>
      <c r="DA54" s="56"/>
      <c r="DB54" s="56"/>
      <c r="DC54" s="56"/>
      <c r="DD54" s="56"/>
      <c r="DE54" s="56"/>
      <c r="DF54" s="56"/>
    </row>
    <row r="55" spans="1:110" ht="9.9499999999999993" customHeight="1">
      <c r="A55" s="46"/>
      <c r="B55" s="123" t="s">
        <v>43</v>
      </c>
      <c r="C55" s="118"/>
      <c r="D55" s="119"/>
      <c r="E55" s="120"/>
      <c r="F55" s="120"/>
      <c r="G55" s="121"/>
      <c r="H55" s="122"/>
      <c r="I55" s="145"/>
      <c r="J55" s="122"/>
      <c r="K55" s="122"/>
      <c r="L55" s="122"/>
      <c r="M55" s="122"/>
      <c r="N55" s="122"/>
      <c r="O55" s="122"/>
      <c r="P55" s="122"/>
      <c r="Q55" s="122"/>
      <c r="R55" s="122"/>
      <c r="S55" s="151"/>
      <c r="T55" s="122"/>
      <c r="U55" s="122"/>
      <c r="V55" s="122"/>
      <c r="W55" s="122"/>
      <c r="X55" s="122"/>
      <c r="Y55" s="104"/>
      <c r="Z55" s="122"/>
      <c r="AA55" s="122"/>
      <c r="AB55" s="122"/>
      <c r="AC55" s="122"/>
      <c r="AD55" s="46"/>
      <c r="AE55" s="46"/>
      <c r="AF55" s="51"/>
      <c r="AG55" s="51"/>
      <c r="AH55" s="51"/>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56"/>
      <c r="CX55" s="56"/>
      <c r="CY55" s="56"/>
      <c r="CZ55" s="56"/>
      <c r="DA55" s="56"/>
      <c r="DB55" s="56"/>
      <c r="DC55" s="56"/>
      <c r="DD55" s="56"/>
      <c r="DE55" s="56"/>
      <c r="DF55" s="56"/>
    </row>
    <row r="56" spans="1:110" ht="9.9499999999999993" customHeight="1">
      <c r="A56" s="46"/>
      <c r="B56" s="106">
        <v>41806</v>
      </c>
      <c r="C56" s="107">
        <v>0.75</v>
      </c>
      <c r="D56" s="108" t="s">
        <v>133</v>
      </c>
      <c r="E56" s="3">
        <v>3</v>
      </c>
      <c r="F56" s="3">
        <v>2</v>
      </c>
      <c r="G56" s="109" t="s">
        <v>157</v>
      </c>
      <c r="H56" s="122"/>
      <c r="I56" s="145"/>
      <c r="J56" s="123" t="s">
        <v>43</v>
      </c>
      <c r="K56" s="123" t="s">
        <v>0</v>
      </c>
      <c r="L56" s="123" t="s">
        <v>39</v>
      </c>
      <c r="M56" s="123" t="s">
        <v>40</v>
      </c>
      <c r="N56" s="123" t="str">
        <f>"+/-"</f>
        <v>+/-</v>
      </c>
      <c r="O56" s="122"/>
      <c r="P56" s="122"/>
      <c r="Q56" s="122"/>
      <c r="R56" s="122"/>
      <c r="S56" s="122"/>
      <c r="T56" s="122"/>
      <c r="U56" s="122"/>
      <c r="V56" s="122"/>
      <c r="W56" s="122"/>
      <c r="X56" s="122"/>
      <c r="Y56" s="216"/>
      <c r="Z56" s="216"/>
      <c r="AA56" s="216"/>
      <c r="AB56" s="216"/>
      <c r="AC56" s="216"/>
      <c r="AD56" s="105"/>
      <c r="AE56" s="105"/>
      <c r="AF56" s="89"/>
      <c r="AG56" s="89"/>
      <c r="AH56" s="89"/>
      <c r="AI56" s="82"/>
      <c r="AJ56" s="82"/>
      <c r="AK56" s="57"/>
      <c r="AL56" s="58" t="s">
        <v>13</v>
      </c>
      <c r="AM56" s="59" t="s">
        <v>14</v>
      </c>
      <c r="AN56" s="60" t="s">
        <v>0</v>
      </c>
      <c r="AO56" s="58" t="s">
        <v>1</v>
      </c>
      <c r="AP56" s="60" t="s">
        <v>2</v>
      </c>
      <c r="AQ56" s="61" t="s">
        <v>3</v>
      </c>
      <c r="AR56" s="60" t="s">
        <v>4</v>
      </c>
      <c r="AS56" s="60" t="s">
        <v>5</v>
      </c>
      <c r="AT56" s="60" t="s">
        <v>6</v>
      </c>
      <c r="AU56" s="60" t="s">
        <v>7</v>
      </c>
      <c r="AV56" s="58" t="s">
        <v>27</v>
      </c>
      <c r="AW56" s="60" t="s">
        <v>28</v>
      </c>
      <c r="AX56" s="60" t="s">
        <v>29</v>
      </c>
      <c r="AY56" s="61" t="s">
        <v>30</v>
      </c>
      <c r="AZ56" s="58" t="s">
        <v>16</v>
      </c>
      <c r="BA56" s="60" t="s">
        <v>17</v>
      </c>
      <c r="BB56" s="60" t="s">
        <v>18</v>
      </c>
      <c r="BC56" s="61" t="s">
        <v>19</v>
      </c>
      <c r="BD56" s="58" t="s">
        <v>9</v>
      </c>
      <c r="BE56" s="60" t="s">
        <v>10</v>
      </c>
      <c r="BF56" s="60" t="s">
        <v>11</v>
      </c>
      <c r="BG56" s="61" t="s">
        <v>12</v>
      </c>
      <c r="BH56" s="58" t="s">
        <v>20</v>
      </c>
      <c r="BI56" s="60" t="s">
        <v>16</v>
      </c>
      <c r="BJ56" s="60" t="s">
        <v>17</v>
      </c>
      <c r="BK56" s="60" t="s">
        <v>18</v>
      </c>
      <c r="BL56" s="60" t="s">
        <v>19</v>
      </c>
      <c r="BM56" s="60" t="s">
        <v>8</v>
      </c>
      <c r="BN56" s="60" t="s">
        <v>21</v>
      </c>
      <c r="BO56" s="60" t="s">
        <v>22</v>
      </c>
      <c r="BP56" s="60" t="s">
        <v>23</v>
      </c>
      <c r="BQ56" s="60" t="s">
        <v>24</v>
      </c>
      <c r="BR56" s="60" t="s">
        <v>25</v>
      </c>
      <c r="BS56" s="61" t="s">
        <v>26</v>
      </c>
      <c r="BT56" s="58" t="s">
        <v>83</v>
      </c>
      <c r="BU56" s="60" t="s">
        <v>82</v>
      </c>
      <c r="BV56" s="60" t="s">
        <v>81</v>
      </c>
      <c r="BW56" s="61" t="s">
        <v>84</v>
      </c>
      <c r="BX56" s="5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56"/>
      <c r="CX56" s="56"/>
      <c r="CY56" s="56"/>
      <c r="CZ56" s="56"/>
      <c r="DA56" s="56"/>
      <c r="DB56" s="56"/>
      <c r="DC56" s="56"/>
      <c r="DD56" s="56"/>
      <c r="DE56" s="56"/>
      <c r="DF56" s="56"/>
    </row>
    <row r="57" spans="1:110" ht="9.9499999999999993" customHeight="1">
      <c r="A57" s="46"/>
      <c r="B57" s="110">
        <v>41807</v>
      </c>
      <c r="C57" s="111">
        <v>0</v>
      </c>
      <c r="D57" s="112" t="s">
        <v>141</v>
      </c>
      <c r="E57" s="3">
        <v>2</v>
      </c>
      <c r="F57" s="3">
        <v>2</v>
      </c>
      <c r="G57" s="113" t="s">
        <v>149</v>
      </c>
      <c r="H57" s="122"/>
      <c r="I57" s="125">
        <f>AI57</f>
        <v>1</v>
      </c>
      <c r="J57" s="146" t="str">
        <f>INDEX(AM57:AM60,MATCH(AK57,$AL57:$AL60,0))</f>
        <v>Allemagne</v>
      </c>
      <c r="K57" s="127">
        <f>INDEX(AN57:AN60,MATCH(AK57,$AL57:$AL60,0))</f>
        <v>9</v>
      </c>
      <c r="L57" s="128">
        <f>INDEX(AO57:AO60,MATCH(AK57,$AL57:$AL60,0))</f>
        <v>7</v>
      </c>
      <c r="M57" s="127">
        <f>INDEX(AP57:AP60,MATCH(AK57,$AL57:$AL60,0))</f>
        <v>2</v>
      </c>
      <c r="N57" s="129">
        <f>INDEX(AQ57:AQ60,MATCH(AK57,$AL57:$AL60,0))</f>
        <v>5</v>
      </c>
      <c r="O57" s="122"/>
      <c r="P57" s="122"/>
      <c r="Q57" s="122"/>
      <c r="R57" s="122"/>
      <c r="S57" s="122"/>
      <c r="T57" s="152"/>
      <c r="U57" s="122"/>
      <c r="V57" s="122"/>
      <c r="W57" s="122"/>
      <c r="X57" s="122"/>
      <c r="Y57" s="216"/>
      <c r="Z57" s="216"/>
      <c r="AA57" s="216"/>
      <c r="AB57" s="216"/>
      <c r="AC57" s="216"/>
      <c r="AD57" s="105"/>
      <c r="AE57" s="105"/>
      <c r="AF57" s="89"/>
      <c r="AG57" s="89"/>
      <c r="AH57" s="89"/>
      <c r="AI57" s="38">
        <v>1</v>
      </c>
      <c r="AJ57" s="29">
        <f>ROUND(AK57,0)</f>
        <v>1</v>
      </c>
      <c r="AK57" s="64">
        <f>MIN(AL57:AL60)</f>
        <v>0.95000000000000018</v>
      </c>
      <c r="AL57" s="65">
        <f>SUM(BD57:BG57)+2.45</f>
        <v>0.95000000000000018</v>
      </c>
      <c r="AM57" s="66" t="str">
        <f>D56</f>
        <v>Allemagne</v>
      </c>
      <c r="AN57" s="67">
        <f>SUM(AR57:AU57)</f>
        <v>9</v>
      </c>
      <c r="AO57" s="68">
        <f>E56+E58+F60</f>
        <v>7</v>
      </c>
      <c r="AP57" s="67">
        <f>F56+F58+E60</f>
        <v>2</v>
      </c>
      <c r="AQ57" s="69">
        <f>AO57-AP57</f>
        <v>5</v>
      </c>
      <c r="AR57" s="67" t="s">
        <v>15</v>
      </c>
      <c r="AS57" s="67">
        <f>IF(ISBLANK(E56),0,IF(E56&gt;F56,3,IF(E56=F56,1,0)))</f>
        <v>3</v>
      </c>
      <c r="AT57" s="67">
        <f>IF(ISBLANK(E58),0,IF(E58&gt;F58,3,IF(E58=F58,1,0)))</f>
        <v>3</v>
      </c>
      <c r="AU57" s="67">
        <f>IF(ISBLANK(F60),0,IF(F60&gt;E60,3,IF(F60=E60,1,0)))</f>
        <v>3</v>
      </c>
      <c r="AV57" s="68" t="s">
        <v>15</v>
      </c>
      <c r="AW57" s="67" t="b">
        <f>(10*(AQ57-AQ58)+AO57-AO58&gt;0)</f>
        <v>1</v>
      </c>
      <c r="AX57" s="67" t="b">
        <f>10*(AQ57-AQ59)+AO57-AO59&gt;0</f>
        <v>1</v>
      </c>
      <c r="AY57" s="69" t="b">
        <f>10*(AQ57-AQ60)+AO57-AO60&gt;0</f>
        <v>1</v>
      </c>
      <c r="AZ57" s="68">
        <f>10000*(AS57+AT57)+(E58-F58+E56-F56)*100+(E58+E56)</f>
        <v>60305</v>
      </c>
      <c r="BA57" s="67">
        <f>10000*(AS57+AU57)+(E56-F56+F60-E60)*100+(E56+F60)</f>
        <v>60305</v>
      </c>
      <c r="BB57" s="67">
        <f>10000*(AT57+AU57)+(F60-E60+E58-F58)*100+(F60+E58)</f>
        <v>60404</v>
      </c>
      <c r="BC57" s="69" t="s">
        <v>15</v>
      </c>
      <c r="BD57" s="68" t="s">
        <v>15</v>
      </c>
      <c r="BE57" s="70">
        <f>IF($AN57&gt;$AN58,-0.5,IF($AN58&gt;$AN57,0.5,IF(AW57,-0.5,IF(AV58,0.5,BU57))))</f>
        <v>-0.5</v>
      </c>
      <c r="BF57" s="70">
        <f>IF($AN57&gt;$AN59,-0.5,IF($AN59&gt;$AN57,0.5,IF(AX57,-0.5,IF(AV59,0.5,BV57))))</f>
        <v>-0.5</v>
      </c>
      <c r="BG57" s="71">
        <f>IF($AN57&gt;$AN60,-0.5,IF($AN60&gt;$AN57,0.5,IF(AY57,-0.5,IF(AV60,0.5,BW57))))</f>
        <v>-0.5</v>
      </c>
      <c r="BH57" s="72" t="b">
        <f>AND(AND(AN57=AN58,AN58=AN59,AN59=AN60),AND(AO57=AO58,AO58=AO59,AO59=AO60),AND(AP57=AP58,AP58=AP59,AP59=AP60))</f>
        <v>0</v>
      </c>
      <c r="BI57" s="72" t="b">
        <f>AND(NOT(BH57),AN57=AN58,AN57=AN59,AO57=AO58,AO57=AO59,AP57=AP58,AP57=AP59)</f>
        <v>0</v>
      </c>
      <c r="BJ57" s="72" t="b">
        <f>AND(NOT(BH57),AN57=AN58,AN57=AN60,AO57=AO58,AO57=AO60,AP57=AP58,AP57=AP60)</f>
        <v>0</v>
      </c>
      <c r="BK57" s="72" t="b">
        <f>AND(NOT(BH57),AN57=AN59,AN57=AN60,AO57=AO59,AO57=AO60,AP57=AP59,AP57=AP60)</f>
        <v>0</v>
      </c>
      <c r="BL57" s="72" t="b">
        <f>AND(NOT(BH57),AN58=AN59,AN58=AN60,AO58=AO59,AO58=AO60,AP58=AP59,AP58=AP60)</f>
        <v>0</v>
      </c>
      <c r="BM57" s="72" t="b">
        <f>AND(NOT(BH57),NOT(BI57),NOT(BJ57),AN57=AN58,AO57=AO58,AP57=AP58)</f>
        <v>0</v>
      </c>
      <c r="BN57" s="72" t="b">
        <f>AND(NOT(BH57),NOT(BI57),NOT(BK57),AN57=AN59,AO57=AO59,AP57=AP59)</f>
        <v>0</v>
      </c>
      <c r="BO57" s="72" t="b">
        <f>AND(NOT(BH57),NOT(BJ57),NOT(BK57),AN57=AN60,AO57=AO60,AP57=AP60)</f>
        <v>0</v>
      </c>
      <c r="BP57" s="72" t="b">
        <f>AND(NOT(BH57),NOT(BI57),NOT(BL57),AN58=AN59,AO58=AO59)</f>
        <v>0</v>
      </c>
      <c r="BQ57" s="72" t="b">
        <f>AND(NOT(BH57),NOT(BJ57),NOT(BL57),AN58=AN60,AO58=AO60,AP58=AP60)</f>
        <v>0</v>
      </c>
      <c r="BR57" s="72" t="b">
        <f>AND(NOT(BH57),NOT(BK57),NOT(BL57),AN59=AN60,AO59=AO60,AP59=AP60)</f>
        <v>0</v>
      </c>
      <c r="BS57" s="72" t="b">
        <f t="array" ref="BS57">AND(NOT(BH57:BR57))</f>
        <v>1</v>
      </c>
      <c r="BT57" s="68" t="s">
        <v>15</v>
      </c>
      <c r="BU57" s="67">
        <f>IF($BM57,IF(F56-E56&lt;0,-0.5,IF(E56-F56&lt;0,0.5,0)),IF($BI57,IF($AZ57&gt;$AZ58,-0.5,IF($AZ57&lt;$AZ58,0.5,0)),IF($BJ57,IF($BA57&gt;$BA58,-0.5, IF($BA57&lt;$BA58,0.5,0)),0)))</f>
        <v>0</v>
      </c>
      <c r="BV57" s="67">
        <f>IF($BN57,IF(F58-E58&lt;0,-0.5,IF(E58-F58&lt;0,0.5,0)),IF($BI57,IF($AZ57&gt;$AZ59,-0.5,IF($AZ57&lt;$AZ59,0.5,0)),IF($BK57,IF($BB57&gt;$BB59,-0.5,IF($BB57&lt;$BB59,0.5,0)),0)))</f>
        <v>0</v>
      </c>
      <c r="BW57" s="69">
        <f>IF($BO57,IF(E60-F60&lt;0,-0.5,IF(F60-E60&lt;0,0.5,0)),IF($BJ57,IF($BA57&gt;$BA60,-0.5,IF($BA57&lt;$BA60,0.5,0)),IF($BK57,IF($BB57&gt;$BB60,-0.5, IF($BB57&lt;$BB60,0.5,0)),0)))</f>
        <v>0</v>
      </c>
      <c r="BX57" s="5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56"/>
      <c r="CX57" s="56"/>
      <c r="CY57" s="56"/>
      <c r="CZ57" s="56"/>
      <c r="DA57" s="56"/>
      <c r="DB57" s="56"/>
      <c r="DC57" s="56"/>
      <c r="DD57" s="56"/>
      <c r="DE57" s="56"/>
      <c r="DF57" s="56"/>
    </row>
    <row r="58" spans="1:110" ht="9.9499999999999993" customHeight="1">
      <c r="A58" s="46"/>
      <c r="B58" s="110">
        <v>41811</v>
      </c>
      <c r="C58" s="111">
        <v>0.875</v>
      </c>
      <c r="D58" s="112" t="str">
        <f>D56</f>
        <v>Allemagne</v>
      </c>
      <c r="E58" s="3">
        <v>2</v>
      </c>
      <c r="F58" s="3">
        <v>0</v>
      </c>
      <c r="G58" s="113" t="str">
        <f>D57</f>
        <v>Ghana</v>
      </c>
      <c r="H58" s="122"/>
      <c r="I58" s="130">
        <f>AI58</f>
        <v>2</v>
      </c>
      <c r="J58" s="147" t="str">
        <f>INDEX(AM57:AM60,MATCH(AK58,$AL57:$AL60,0))</f>
        <v>Portugal</v>
      </c>
      <c r="K58" s="132">
        <f>INDEX(AN57:AN60,MATCH(AK58,$AL57:$AL60,0))</f>
        <v>4</v>
      </c>
      <c r="L58" s="133">
        <f>INDEX(AO57:AO60,MATCH(AK58,$AL57:$AL60,0))</f>
        <v>4</v>
      </c>
      <c r="M58" s="132">
        <f>INDEX(AP57:AP60,MATCH(AK58,$AL57:$AL60,0))</f>
        <v>4</v>
      </c>
      <c r="N58" s="134">
        <f>INDEX(AQ57:AQ60,MATCH(AK58,$AL57:$AL60,0))</f>
        <v>0</v>
      </c>
      <c r="O58" s="122"/>
      <c r="P58" s="122"/>
      <c r="Q58" s="122"/>
      <c r="R58" s="122"/>
      <c r="S58" s="122"/>
      <c r="T58" s="122"/>
      <c r="U58" s="122"/>
      <c r="V58" s="122"/>
      <c r="W58" s="122"/>
      <c r="X58" s="122"/>
      <c r="Y58" s="122"/>
      <c r="Z58" s="122"/>
      <c r="AA58" s="122"/>
      <c r="AB58" s="153"/>
      <c r="AC58" s="153"/>
      <c r="AD58" s="91"/>
      <c r="AE58" s="91"/>
      <c r="AF58" s="90"/>
      <c r="AG58" s="90"/>
      <c r="AH58" s="90"/>
      <c r="AI58" s="38">
        <f>IF(ROUND(AK58,0)=ROUND(AK57,0),AI57,2)</f>
        <v>2</v>
      </c>
      <c r="AJ58" s="29">
        <f>ROUND(AK58,0)</f>
        <v>2</v>
      </c>
      <c r="AK58" s="64">
        <f>MAX(MIN(AL57:AL59),MIN(AL57,AL58,AL60),MIN(AL57,AL59,AL60),MIN(AL58:AL60))</f>
        <v>1.96</v>
      </c>
      <c r="AL58" s="73">
        <f>SUM(BD58:BG58)+2.46</f>
        <v>1.96</v>
      </c>
      <c r="AM58" s="66" t="str">
        <f>G56</f>
        <v>Portugal</v>
      </c>
      <c r="AN58" s="67">
        <f>SUM(AR58:AU58)</f>
        <v>4</v>
      </c>
      <c r="AO58" s="68">
        <f>F56+F59+E61</f>
        <v>4</v>
      </c>
      <c r="AP58" s="67">
        <f>E56+E59+F61</f>
        <v>4</v>
      </c>
      <c r="AQ58" s="69">
        <f>AO58-AP58</f>
        <v>0</v>
      </c>
      <c r="AR58" s="67">
        <f>IF(ISBLANK(F56),0,IF(AS57=3,0,IF(AS57=1,1,3)))</f>
        <v>0</v>
      </c>
      <c r="AS58" s="67" t="s">
        <v>15</v>
      </c>
      <c r="AT58" s="67">
        <f>IF(ISBLANK(E61),0,IF(AS59=3,0,IF(AS59=1,1,3)))</f>
        <v>3</v>
      </c>
      <c r="AU58" s="67">
        <f>IF(ISBLANK(F59),0,IF(F59&gt;E59,3,IF(F59=E59,1,0)))</f>
        <v>1</v>
      </c>
      <c r="AV58" s="68" t="b">
        <f>(10*(AQ57-AQ58)+AO57-AO58&lt;0)</f>
        <v>0</v>
      </c>
      <c r="AW58" s="67" t="s">
        <v>15</v>
      </c>
      <c r="AX58" s="67" t="b">
        <f>10*(AQ58-AQ59)+AO58-AO59&gt;0</f>
        <v>1</v>
      </c>
      <c r="AY58" s="69" t="b">
        <f>10*(AQ58-AQ60)+AO58-AO60&gt;0</f>
        <v>1</v>
      </c>
      <c r="AZ58" s="68">
        <f>10000*(AR58+AT58)+(F56-E56+E61-F61)*100+(F56+E61)</f>
        <v>30003</v>
      </c>
      <c r="BA58" s="67">
        <f>10000*(AR58+AU58)+(F56-E56+F59-E59)*100+(F56+F59)</f>
        <v>9903</v>
      </c>
      <c r="BB58" s="67" t="s">
        <v>15</v>
      </c>
      <c r="BC58" s="69">
        <f>10000*(AT58+AU58)+(F59-E59+E61-F61)*100+(F59+E61)</f>
        <v>40102</v>
      </c>
      <c r="BD58" s="74">
        <f>-BE57</f>
        <v>0.5</v>
      </c>
      <c r="BE58" s="67" t="s">
        <v>15</v>
      </c>
      <c r="BF58" s="70">
        <f>IF($AN58&gt;$AN59,-0.5,IF($AN59&gt;$AN58,0.5,IF(AX58,-0.5,IF(AW59,0.5,BV58))))</f>
        <v>-0.5</v>
      </c>
      <c r="BG58" s="71">
        <f>IF($AN58&gt;$AN60,-0.5,IF($AN60&gt;$AN58,0.5,IF(AY58,-0.5,IF(AW60,0.5,BW58))))</f>
        <v>-0.5</v>
      </c>
      <c r="BH58" s="75"/>
      <c r="BI58" s="75"/>
      <c r="BJ58" s="75"/>
      <c r="BK58" s="75"/>
      <c r="BL58" s="75"/>
      <c r="BM58" s="75"/>
      <c r="BN58" s="75"/>
      <c r="BO58" s="75"/>
      <c r="BP58" s="75"/>
      <c r="BQ58" s="75"/>
      <c r="BR58" s="75"/>
      <c r="BS58" s="75"/>
      <c r="BT58" s="68"/>
      <c r="BU58" s="67" t="s">
        <v>15</v>
      </c>
      <c r="BV58" s="67">
        <f>IF($BP57,IF(F61-E61&lt;0,-0.5,IF(E61-F61&lt;0,0.5,0)),IF($BI57,IF($AZ58&gt;$AZ59,-0.5,IF($AZ58&lt;$AZ59,0.5,0)),IF($BL57,IF($BC58&gt;$BC59,-0.5,IF($BC58&lt;$BC59,0.5,0)),0)))</f>
        <v>0</v>
      </c>
      <c r="BW58" s="69">
        <f>IF($BQ57,IF(E59-F59&lt;0,-0.5,IF(F59-E59&lt;0,0.5,0)),IF($BJ57,IF($BA58&gt;$BA60,-0.5,IF($BA58&lt;$BA60,0.5,0)),IF($BL57,IF($BC58&gt;$BC60,-0.5,IF($BC58&lt;$BC60,0.5,0)),0)))</f>
        <v>0</v>
      </c>
      <c r="BX58" s="5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56"/>
      <c r="CX58" s="56"/>
      <c r="CY58" s="56"/>
      <c r="CZ58" s="56"/>
      <c r="DA58" s="56"/>
      <c r="DB58" s="56"/>
      <c r="DC58" s="56"/>
      <c r="DD58" s="56"/>
      <c r="DE58" s="56"/>
      <c r="DF58" s="56"/>
    </row>
    <row r="59" spans="1:110" ht="9.9499999999999993" customHeight="1">
      <c r="A59" s="46"/>
      <c r="B59" s="110">
        <v>41812</v>
      </c>
      <c r="C59" s="111">
        <v>0.875</v>
      </c>
      <c r="D59" s="112" t="str">
        <f>G57</f>
        <v>Etats-Unis</v>
      </c>
      <c r="E59" s="3">
        <v>1</v>
      </c>
      <c r="F59" s="3">
        <v>1</v>
      </c>
      <c r="G59" s="113" t="str">
        <f>G56</f>
        <v>Portugal</v>
      </c>
      <c r="H59" s="122"/>
      <c r="I59" s="130">
        <f>AI59</f>
        <v>3</v>
      </c>
      <c r="J59" s="112" t="str">
        <f>INDEX(AM57:AM60,MATCH(AK59,$AL57:$AL60,0))</f>
        <v>Etats-Unis</v>
      </c>
      <c r="K59" s="135">
        <f>INDEX(AN57:AN60,MATCH(AK59,$AL57:$AL60,0))</f>
        <v>2</v>
      </c>
      <c r="L59" s="136">
        <f>INDEX(AO57:AO60,MATCH(AK59,$AL57:$AL60,0))</f>
        <v>3</v>
      </c>
      <c r="M59" s="135">
        <f>INDEX(AP57:AP60,MATCH(AK59,$AL57:$AL60,0))</f>
        <v>5</v>
      </c>
      <c r="N59" s="137">
        <f>INDEX(AQ57:AQ60,MATCH(AK59,$AL57:$AL60,0))</f>
        <v>-2</v>
      </c>
      <c r="O59" s="122"/>
      <c r="P59" s="122"/>
      <c r="Q59" s="122"/>
      <c r="R59" s="122"/>
      <c r="S59" s="122"/>
      <c r="T59" s="154"/>
      <c r="U59" s="154"/>
      <c r="V59" s="154"/>
      <c r="W59" s="154"/>
      <c r="X59" s="154"/>
      <c r="Y59" s="154"/>
      <c r="Z59" s="154"/>
      <c r="AA59" s="154"/>
      <c r="AB59" s="154"/>
      <c r="AC59" s="154"/>
      <c r="AD59" s="102"/>
      <c r="AE59" s="102"/>
      <c r="AF59" s="90"/>
      <c r="AG59" s="90"/>
      <c r="AH59" s="90"/>
      <c r="AI59" s="38">
        <f>IF(ROUND(AK59,0)=ROUND(AK58,0),AI58,3)</f>
        <v>3</v>
      </c>
      <c r="AJ59" s="29">
        <f>ROUND(AK59,0)</f>
        <v>3</v>
      </c>
      <c r="AK59" s="64">
        <f>MIN(MAX(AL57:AL59),MAX(AL57,AL58,AL60),MAX(AL57,AL59,AL60),MAX(AL58:AL60))</f>
        <v>2.98</v>
      </c>
      <c r="AL59" s="73">
        <f>SUM(BD59:BG59)+2.47</f>
        <v>3.97</v>
      </c>
      <c r="AM59" s="66" t="str">
        <f>D57</f>
        <v>Ghana</v>
      </c>
      <c r="AN59" s="67">
        <f>SUM(AR59:AU59)</f>
        <v>1</v>
      </c>
      <c r="AO59" s="68">
        <f>E57+F58+F61</f>
        <v>2</v>
      </c>
      <c r="AP59" s="67">
        <f>F57+E58+E61</f>
        <v>5</v>
      </c>
      <c r="AQ59" s="69">
        <f>AO59-AP59</f>
        <v>-3</v>
      </c>
      <c r="AR59" s="67">
        <f>IF(ISBLANK(F58),0,IF(AT57=3,0,IF(AT57=1,1,3)))</f>
        <v>0</v>
      </c>
      <c r="AS59" s="67">
        <f>IF(ISBLANK(F61),0,IF(F61&gt;E61,3,IF(F61=E61,1,0)))</f>
        <v>0</v>
      </c>
      <c r="AT59" s="67" t="s">
        <v>15</v>
      </c>
      <c r="AU59" s="67">
        <f>IF(ISBLANK(E57),0,IF(E57&gt;F57,3,IF(E57=F57,1,0)))</f>
        <v>1</v>
      </c>
      <c r="AV59" s="68" t="b">
        <f>10*(AQ57-AQ59)+AO57-AO59&lt;0</f>
        <v>0</v>
      </c>
      <c r="AW59" s="67" t="b">
        <f>10*(AQ58-AQ59)+AO58-AO59&lt;0</f>
        <v>0</v>
      </c>
      <c r="AX59" s="67" t="s">
        <v>15</v>
      </c>
      <c r="AY59" s="69" t="b">
        <f>10*(AQ59-AQ60)+AO59-AO60&gt;0</f>
        <v>0</v>
      </c>
      <c r="AZ59" s="68">
        <f>10000*(AR59+AS59)+(F58-E58+F61-E61)*100+(F58+F61)</f>
        <v>-300</v>
      </c>
      <c r="BA59" s="67" t="s">
        <v>15</v>
      </c>
      <c r="BB59" s="67">
        <f>10000*(AR59+AU59)+(E57-F57+F58-E58)*100+(E57+F58)</f>
        <v>9802</v>
      </c>
      <c r="BC59" s="69">
        <f>10000*(AS59+AU59)+(E57-F57+F61-E61)*100+(E57+F61)</f>
        <v>9902</v>
      </c>
      <c r="BD59" s="74">
        <f>-BF57</f>
        <v>0.5</v>
      </c>
      <c r="BE59" s="70">
        <f>-BF58</f>
        <v>0.5</v>
      </c>
      <c r="BF59" s="70" t="s">
        <v>15</v>
      </c>
      <c r="BG59" s="71">
        <f>IF($AN59&gt;$AN60,-0.5,IF($AN60&gt;$AN59,0.5,IF(AY59,-0.5,IF(AX60,0.5,BW59))))</f>
        <v>0.5</v>
      </c>
      <c r="BH59" s="75"/>
      <c r="BI59" s="75"/>
      <c r="BJ59" s="75"/>
      <c r="BK59" s="75"/>
      <c r="BL59" s="75"/>
      <c r="BM59" s="75"/>
      <c r="BN59" s="75"/>
      <c r="BO59" s="75"/>
      <c r="BP59" s="75"/>
      <c r="BQ59" s="75"/>
      <c r="BR59" s="75"/>
      <c r="BS59" s="75"/>
      <c r="BT59" s="68"/>
      <c r="BU59" s="67"/>
      <c r="BV59" s="67" t="s">
        <v>15</v>
      </c>
      <c r="BW59" s="69">
        <f>IF($BR57,IF(F57-E57&lt;0,-0.5,IF(E57-F57&lt;0,0.5,0)),IF($BK57,IF($BB59&gt;$BB60,-0.5,IF($BB59&lt;$BB60,0.5,0)),IF($BL57,IF($BC59&gt;$BC60,-0.5,IF($BC59&lt;$BC60,0.5,0)),0)))</f>
        <v>0</v>
      </c>
      <c r="BX59" s="5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56"/>
      <c r="CX59" s="56"/>
      <c r="CY59" s="56"/>
      <c r="CZ59" s="56"/>
      <c r="DA59" s="56"/>
      <c r="DB59" s="56"/>
      <c r="DC59" s="56"/>
      <c r="DD59" s="56"/>
      <c r="DE59" s="56"/>
      <c r="DF59" s="56"/>
    </row>
    <row r="60" spans="1:110" ht="9.9499999999999993" customHeight="1">
      <c r="A60" s="46"/>
      <c r="B60" s="110">
        <v>41816</v>
      </c>
      <c r="C60" s="111">
        <v>0.75</v>
      </c>
      <c r="D60" s="112" t="str">
        <f>G57</f>
        <v>Etats-Unis</v>
      </c>
      <c r="E60" s="3">
        <v>0</v>
      </c>
      <c r="F60" s="3">
        <v>2</v>
      </c>
      <c r="G60" s="113" t="str">
        <f>D56</f>
        <v>Allemagne</v>
      </c>
      <c r="H60" s="122"/>
      <c r="I60" s="138">
        <f>AI60</f>
        <v>4</v>
      </c>
      <c r="J60" s="116" t="str">
        <f>INDEX(AM57:AM60,MATCH(AK60,$AL57:$AL60,0))</f>
        <v>Ghana</v>
      </c>
      <c r="K60" s="139">
        <f>INDEX(AN57:AN60,MATCH(AK60,$AL57:$AL60,0))</f>
        <v>1</v>
      </c>
      <c r="L60" s="140">
        <f>INDEX(AO57:AO60,MATCH(AK60,$AL57:$AL60,0))</f>
        <v>2</v>
      </c>
      <c r="M60" s="139">
        <f>INDEX(AP57:AP60,MATCH(AK60,$AL57:$AL60,0))</f>
        <v>5</v>
      </c>
      <c r="N60" s="141">
        <f>INDEX(AQ57:AQ60,MATCH(AK60,$AL57:$AL60,0))</f>
        <v>-3</v>
      </c>
      <c r="O60" s="122"/>
      <c r="P60" s="122"/>
      <c r="Q60" s="122"/>
      <c r="R60" s="122"/>
      <c r="S60" s="122"/>
      <c r="T60" s="154"/>
      <c r="U60" s="154"/>
      <c r="V60" s="154"/>
      <c r="W60" s="154"/>
      <c r="X60" s="154"/>
      <c r="Y60" s="154"/>
      <c r="Z60" s="154"/>
      <c r="AA60" s="154"/>
      <c r="AB60" s="154"/>
      <c r="AC60" s="154"/>
      <c r="AD60" s="102"/>
      <c r="AE60" s="102"/>
      <c r="AF60" s="103"/>
      <c r="AG60" s="51"/>
      <c r="AH60" s="51"/>
      <c r="AI60" s="38">
        <f>IF(ROUND(AK60,0)=ROUND(AK59,0),AI59,4)</f>
        <v>4</v>
      </c>
      <c r="AJ60" s="63">
        <f>ROUND(AK60,0)</f>
        <v>4</v>
      </c>
      <c r="AK60" s="64">
        <f>MAX(AL57:AL60)</f>
        <v>3.97</v>
      </c>
      <c r="AL60" s="76">
        <f>SUM(BD60:BG60)+2.48</f>
        <v>2.98</v>
      </c>
      <c r="AM60" s="77" t="str">
        <f>G57</f>
        <v>Etats-Unis</v>
      </c>
      <c r="AN60" s="72">
        <f>SUM(AR60:AU60)</f>
        <v>2</v>
      </c>
      <c r="AO60" s="78">
        <f>F57+E59+E60</f>
        <v>3</v>
      </c>
      <c r="AP60" s="72">
        <f>E57+F59+F60</f>
        <v>5</v>
      </c>
      <c r="AQ60" s="79">
        <f>AO60-AP60</f>
        <v>-2</v>
      </c>
      <c r="AR60" s="72">
        <f>IF(ISBLANK(E60),0,IF(AU57=3,0,IF(AU57=1,1,3)))</f>
        <v>0</v>
      </c>
      <c r="AS60" s="72">
        <f>IF(ISBLANK(E59),0,IF(AU58=3,0,IF(AU58=1,1,3)))</f>
        <v>1</v>
      </c>
      <c r="AT60" s="72">
        <f>IF(ISBLANK(F57),0,IF(AU59=3,0,IF(AU59=1,1,3)))</f>
        <v>1</v>
      </c>
      <c r="AU60" s="72" t="s">
        <v>15</v>
      </c>
      <c r="AV60" s="78" t="b">
        <f>10*(AQ57-AQ60)+AO57-AO60&lt;0</f>
        <v>0</v>
      </c>
      <c r="AW60" s="72" t="b">
        <f>10*(AQ58-AQ60)+AO58-AO60&lt;0</f>
        <v>0</v>
      </c>
      <c r="AX60" s="72" t="b">
        <f>10*(AQ59-AQ60)+AO59-AO60&lt;0</f>
        <v>1</v>
      </c>
      <c r="AY60" s="79" t="s">
        <v>15</v>
      </c>
      <c r="AZ60" s="78" t="s">
        <v>15</v>
      </c>
      <c r="BA60" s="72">
        <f>10000*(AR60+AS60)+(E59-F59+E60-F60)*100+(E59+E60)</f>
        <v>9801</v>
      </c>
      <c r="BB60" s="72">
        <f>10000*(AR60+AT60)+(E60-F60+F57-E57)*100+(E60+F57)</f>
        <v>9802</v>
      </c>
      <c r="BC60" s="79">
        <f>10000*(AS60+AT60)+(E59-F59+F57-E57)*100+(E59+F57)</f>
        <v>20003</v>
      </c>
      <c r="BD60" s="80">
        <f>-BG57</f>
        <v>0.5</v>
      </c>
      <c r="BE60" s="81">
        <f>-BG58</f>
        <v>0.5</v>
      </c>
      <c r="BF60" s="81">
        <f>-BG59</f>
        <v>-0.5</v>
      </c>
      <c r="BG60" s="79" t="s">
        <v>15</v>
      </c>
      <c r="BH60" s="75"/>
      <c r="BI60" s="75"/>
      <c r="BJ60" s="75"/>
      <c r="BK60" s="75"/>
      <c r="BL60" s="75"/>
      <c r="BM60" s="75"/>
      <c r="BN60" s="75"/>
      <c r="BO60" s="75"/>
      <c r="BP60" s="75"/>
      <c r="BQ60" s="75"/>
      <c r="BR60" s="75"/>
      <c r="BS60" s="75"/>
      <c r="BT60" s="78"/>
      <c r="BU60" s="72"/>
      <c r="BV60" s="72"/>
      <c r="BW60" s="79" t="s">
        <v>15</v>
      </c>
      <c r="BX60" s="5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56"/>
      <c r="CX60" s="56"/>
      <c r="CY60" s="56"/>
      <c r="CZ60" s="56"/>
      <c r="DA60" s="56"/>
      <c r="DB60" s="56"/>
      <c r="DC60" s="56"/>
      <c r="DD60" s="56"/>
      <c r="DE60" s="56"/>
      <c r="DF60" s="56"/>
    </row>
    <row r="61" spans="1:110" ht="9.9499999999999993" customHeight="1">
      <c r="A61" s="46"/>
      <c r="B61" s="114">
        <v>41816</v>
      </c>
      <c r="C61" s="115">
        <v>0.75</v>
      </c>
      <c r="D61" s="116" t="str">
        <f>G56</f>
        <v>Portugal</v>
      </c>
      <c r="E61" s="3">
        <v>1</v>
      </c>
      <c r="F61" s="3">
        <v>0</v>
      </c>
      <c r="G61" s="117" t="str">
        <f>D57</f>
        <v>Ghana</v>
      </c>
      <c r="H61" s="122"/>
      <c r="I61" s="142"/>
      <c r="J61" s="143" t="str">
        <f>IF(OR(I59&lt;3,I58&lt;2),"TIRAGE AU SORT !!!"," ")</f>
        <v xml:space="preserve"> </v>
      </c>
      <c r="K61" s="144"/>
      <c r="L61" s="144"/>
      <c r="M61" s="144"/>
      <c r="N61" s="144"/>
      <c r="O61" s="122"/>
      <c r="P61" s="122"/>
      <c r="Q61" s="122"/>
      <c r="R61" s="122"/>
      <c r="S61" s="122"/>
      <c r="T61" s="155"/>
      <c r="U61" s="155"/>
      <c r="V61" s="155"/>
      <c r="W61" s="155"/>
      <c r="X61" s="155"/>
      <c r="Y61" s="155"/>
      <c r="Z61" s="155"/>
      <c r="AA61" s="155"/>
      <c r="AB61" s="155"/>
      <c r="AC61" s="155"/>
      <c r="AD61" s="103"/>
      <c r="AE61" s="103"/>
      <c r="AF61" s="103"/>
      <c r="AG61" s="51"/>
      <c r="AH61" s="51"/>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56"/>
      <c r="CX61" s="56"/>
      <c r="CY61" s="56"/>
      <c r="CZ61" s="56"/>
      <c r="DA61" s="56"/>
      <c r="DB61" s="56"/>
      <c r="DC61" s="56"/>
      <c r="DD61" s="56"/>
      <c r="DE61" s="56"/>
      <c r="DF61" s="56"/>
    </row>
    <row r="62" spans="1:110" ht="9.9499999999999993" customHeight="1">
      <c r="A62" s="46"/>
      <c r="B62" s="122"/>
      <c r="C62" s="122"/>
      <c r="D62" s="122"/>
      <c r="E62" s="122"/>
      <c r="F62" s="122"/>
      <c r="G62" s="122"/>
      <c r="H62" s="122"/>
      <c r="I62" s="145"/>
      <c r="J62" s="122"/>
      <c r="K62" s="122"/>
      <c r="L62" s="122"/>
      <c r="M62" s="122"/>
      <c r="N62" s="122"/>
      <c r="O62" s="122"/>
      <c r="P62" s="122"/>
      <c r="Q62" s="122"/>
      <c r="R62" s="122"/>
      <c r="S62" s="122"/>
      <c r="T62" s="122"/>
      <c r="U62" s="122"/>
      <c r="V62" s="122"/>
      <c r="W62" s="122"/>
      <c r="X62" s="122"/>
      <c r="Y62" s="122"/>
      <c r="Z62" s="122"/>
      <c r="AA62" s="122"/>
      <c r="AB62" s="122"/>
      <c r="AC62" s="122"/>
      <c r="AD62" s="46"/>
      <c r="AE62" s="46"/>
      <c r="AF62" s="51"/>
      <c r="AG62" s="91"/>
      <c r="AH62" s="91"/>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56"/>
      <c r="CX62" s="56"/>
      <c r="CY62" s="56"/>
      <c r="CZ62" s="56"/>
      <c r="DA62" s="56"/>
      <c r="DB62" s="56"/>
      <c r="DC62" s="56"/>
      <c r="DD62" s="56"/>
      <c r="DE62" s="56"/>
      <c r="DF62" s="56"/>
    </row>
    <row r="63" spans="1:110" ht="9.9499999999999993" customHeight="1">
      <c r="A63" s="46"/>
      <c r="B63" s="123" t="s">
        <v>42</v>
      </c>
      <c r="C63" s="118"/>
      <c r="D63" s="119"/>
      <c r="E63" s="120"/>
      <c r="F63" s="120"/>
      <c r="G63" s="121"/>
      <c r="H63" s="122"/>
      <c r="I63" s="145"/>
      <c r="J63" s="122"/>
      <c r="K63" s="122"/>
      <c r="L63" s="122"/>
      <c r="M63" s="122"/>
      <c r="N63" s="122"/>
      <c r="O63" s="122"/>
      <c r="P63" s="122"/>
      <c r="Q63" s="122"/>
      <c r="R63" s="122"/>
      <c r="S63" s="122"/>
      <c r="T63" s="122"/>
      <c r="U63" s="122"/>
      <c r="V63" s="122"/>
      <c r="W63" s="122"/>
      <c r="X63" s="122"/>
      <c r="Y63" s="122"/>
      <c r="Z63" s="122"/>
      <c r="AA63" s="122"/>
      <c r="AB63" s="122"/>
      <c r="AC63" s="122"/>
      <c r="AD63" s="46"/>
      <c r="AE63" s="46"/>
      <c r="AF63" s="51"/>
      <c r="AG63" s="91"/>
      <c r="AH63" s="91"/>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56"/>
      <c r="CX63" s="56"/>
      <c r="CY63" s="56"/>
      <c r="CZ63" s="56"/>
      <c r="DA63" s="56"/>
      <c r="DB63" s="56"/>
      <c r="DC63" s="56"/>
      <c r="DD63" s="56"/>
      <c r="DE63" s="56"/>
      <c r="DF63" s="56"/>
    </row>
    <row r="64" spans="1:110" ht="9.9499999999999993" customHeight="1">
      <c r="A64" s="46"/>
      <c r="B64" s="106">
        <v>41807</v>
      </c>
      <c r="C64" s="107">
        <v>0.75</v>
      </c>
      <c r="D64" s="108" t="s">
        <v>134</v>
      </c>
      <c r="E64" s="3">
        <v>3</v>
      </c>
      <c r="F64" s="3">
        <v>0</v>
      </c>
      <c r="G64" s="109" t="s">
        <v>142</v>
      </c>
      <c r="H64" s="122"/>
      <c r="I64" s="145"/>
      <c r="J64" s="123" t="s">
        <v>42</v>
      </c>
      <c r="K64" s="123" t="s">
        <v>0</v>
      </c>
      <c r="L64" s="123" t="s">
        <v>39</v>
      </c>
      <c r="M64" s="123" t="s">
        <v>40</v>
      </c>
      <c r="N64" s="123" t="str">
        <f>"+/-"</f>
        <v>+/-</v>
      </c>
      <c r="O64" s="122"/>
      <c r="P64" s="122"/>
      <c r="Q64" s="122"/>
      <c r="R64" s="122"/>
      <c r="S64" s="122"/>
      <c r="T64" s="122"/>
      <c r="U64" s="122"/>
      <c r="V64" s="122"/>
      <c r="W64" s="122"/>
      <c r="X64" s="122"/>
      <c r="Y64" s="122"/>
      <c r="Z64" s="122"/>
      <c r="AA64" s="122"/>
      <c r="AB64" s="122"/>
      <c r="AC64" s="122"/>
      <c r="AD64" s="46"/>
      <c r="AE64" s="46"/>
      <c r="AF64" s="51"/>
      <c r="AG64" s="51"/>
      <c r="AH64" s="51"/>
      <c r="AI64" s="57"/>
      <c r="AJ64" s="57"/>
      <c r="AK64" s="57"/>
      <c r="AL64" s="58" t="s">
        <v>13</v>
      </c>
      <c r="AM64" s="59" t="s">
        <v>14</v>
      </c>
      <c r="AN64" s="60" t="s">
        <v>0</v>
      </c>
      <c r="AO64" s="58" t="s">
        <v>1</v>
      </c>
      <c r="AP64" s="60" t="s">
        <v>2</v>
      </c>
      <c r="AQ64" s="61" t="s">
        <v>3</v>
      </c>
      <c r="AR64" s="60" t="s">
        <v>4</v>
      </c>
      <c r="AS64" s="60" t="s">
        <v>5</v>
      </c>
      <c r="AT64" s="60" t="s">
        <v>6</v>
      </c>
      <c r="AU64" s="60" t="s">
        <v>7</v>
      </c>
      <c r="AV64" s="58" t="s">
        <v>27</v>
      </c>
      <c r="AW64" s="60" t="s">
        <v>28</v>
      </c>
      <c r="AX64" s="60" t="s">
        <v>29</v>
      </c>
      <c r="AY64" s="61" t="s">
        <v>30</v>
      </c>
      <c r="AZ64" s="58" t="s">
        <v>16</v>
      </c>
      <c r="BA64" s="60" t="s">
        <v>17</v>
      </c>
      <c r="BB64" s="60" t="s">
        <v>18</v>
      </c>
      <c r="BC64" s="61" t="s">
        <v>19</v>
      </c>
      <c r="BD64" s="58" t="s">
        <v>9</v>
      </c>
      <c r="BE64" s="60" t="s">
        <v>10</v>
      </c>
      <c r="BF64" s="60" t="s">
        <v>11</v>
      </c>
      <c r="BG64" s="61" t="s">
        <v>12</v>
      </c>
      <c r="BH64" s="58" t="s">
        <v>20</v>
      </c>
      <c r="BI64" s="60" t="s">
        <v>16</v>
      </c>
      <c r="BJ64" s="60" t="s">
        <v>17</v>
      </c>
      <c r="BK64" s="60" t="s">
        <v>18</v>
      </c>
      <c r="BL64" s="60" t="s">
        <v>19</v>
      </c>
      <c r="BM64" s="60" t="s">
        <v>8</v>
      </c>
      <c r="BN64" s="60" t="s">
        <v>21</v>
      </c>
      <c r="BO64" s="60" t="s">
        <v>22</v>
      </c>
      <c r="BP64" s="60" t="s">
        <v>23</v>
      </c>
      <c r="BQ64" s="60" t="s">
        <v>24</v>
      </c>
      <c r="BR64" s="60" t="s">
        <v>25</v>
      </c>
      <c r="BS64" s="61" t="s">
        <v>26</v>
      </c>
      <c r="BT64" s="58" t="s">
        <v>83</v>
      </c>
      <c r="BU64" s="60" t="s">
        <v>82</v>
      </c>
      <c r="BV64" s="60" t="s">
        <v>81</v>
      </c>
      <c r="BW64" s="61" t="s">
        <v>84</v>
      </c>
      <c r="BX64" s="5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56"/>
      <c r="CX64" s="56"/>
      <c r="CY64" s="56"/>
      <c r="CZ64" s="56"/>
      <c r="DA64" s="56"/>
      <c r="DB64" s="56"/>
      <c r="DC64" s="56"/>
      <c r="DD64" s="56"/>
      <c r="DE64" s="56"/>
      <c r="DF64" s="56"/>
    </row>
    <row r="65" spans="1:110" ht="9.9499999999999993" customHeight="1">
      <c r="A65" s="46"/>
      <c r="B65" s="110">
        <v>41808</v>
      </c>
      <c r="C65" s="111">
        <v>0</v>
      </c>
      <c r="D65" s="112" t="s">
        <v>158</v>
      </c>
      <c r="E65" s="3">
        <v>2</v>
      </c>
      <c r="F65" s="3">
        <v>0</v>
      </c>
      <c r="G65" s="113" t="s">
        <v>150</v>
      </c>
      <c r="H65" s="122"/>
      <c r="I65" s="125">
        <f>AI65</f>
        <v>1</v>
      </c>
      <c r="J65" s="146" t="str">
        <f>INDEX(AM65:AM68,MATCH(AK65,$AL65:$AL68,0))</f>
        <v>Belgique</v>
      </c>
      <c r="K65" s="127">
        <f>INDEX(AN65:AN68,MATCH(AK65,$AL65:$AL68,0))</f>
        <v>9</v>
      </c>
      <c r="L65" s="128">
        <f>INDEX(AO65:AO68,MATCH(AK65,$AL65:$AL68,0))</f>
        <v>8</v>
      </c>
      <c r="M65" s="127">
        <f>INDEX(AP65:AP68,MATCH(AK65,$AL65:$AL68,0))</f>
        <v>1</v>
      </c>
      <c r="N65" s="129">
        <f>INDEX(AQ65:AQ68,MATCH(AK65,$AL65:$AL68,0))</f>
        <v>7</v>
      </c>
      <c r="O65" s="122"/>
      <c r="P65" s="122"/>
      <c r="Q65" s="122"/>
      <c r="R65" s="122"/>
      <c r="S65" s="122"/>
      <c r="T65" s="122"/>
      <c r="U65" s="122"/>
      <c r="V65" s="122"/>
      <c r="W65" s="122"/>
      <c r="X65" s="122"/>
      <c r="Y65" s="122"/>
      <c r="Z65" s="122"/>
      <c r="AA65" s="122"/>
      <c r="AB65" s="122"/>
      <c r="AC65" s="122"/>
      <c r="AD65" s="46"/>
      <c r="AE65" s="46"/>
      <c r="AF65" s="51"/>
      <c r="AG65" s="51"/>
      <c r="AH65" s="51"/>
      <c r="AI65" s="62">
        <v>1</v>
      </c>
      <c r="AJ65" s="63">
        <f>ROUND(AK65,0)</f>
        <v>1</v>
      </c>
      <c r="AK65" s="64">
        <f>MIN(AL65:AL68)</f>
        <v>0.95000000000000018</v>
      </c>
      <c r="AL65" s="65">
        <f>SUM(BD65:BG65)+2.45</f>
        <v>0.95000000000000018</v>
      </c>
      <c r="AM65" s="66" t="str">
        <f>D64</f>
        <v>Belgique</v>
      </c>
      <c r="AN65" s="67">
        <f>SUM(AR65:AU65)</f>
        <v>9</v>
      </c>
      <c r="AO65" s="68">
        <f>E64+E66+F68</f>
        <v>8</v>
      </c>
      <c r="AP65" s="67">
        <f>F64+F66+E68</f>
        <v>1</v>
      </c>
      <c r="AQ65" s="69">
        <f>AO65-AP65</f>
        <v>7</v>
      </c>
      <c r="AR65" s="67" t="s">
        <v>15</v>
      </c>
      <c r="AS65" s="67">
        <f>IF(ISBLANK(E64),0,IF(E64&gt;F64,3,IF(E64=F64,1,0)))</f>
        <v>3</v>
      </c>
      <c r="AT65" s="67">
        <f>IF(ISBLANK(E66),0,IF(E66&gt;F66,3,IF(E66=F66,1,0)))</f>
        <v>3</v>
      </c>
      <c r="AU65" s="67">
        <f>IF(ISBLANK(F68),0,IF(F68&gt;E68,3,IF(F68=E68,1,0)))</f>
        <v>3</v>
      </c>
      <c r="AV65" s="68" t="s">
        <v>15</v>
      </c>
      <c r="AW65" s="67" t="b">
        <f>(10*(AQ65-AQ66)+AO65-AO66&gt;0)</f>
        <v>1</v>
      </c>
      <c r="AX65" s="67" t="b">
        <f>10*(AQ65-AQ67)+AO65-AO67&gt;0</f>
        <v>1</v>
      </c>
      <c r="AY65" s="69" t="b">
        <f>10*(AQ65-AQ68)+AO65-AO68&gt;0</f>
        <v>1</v>
      </c>
      <c r="AZ65" s="68">
        <f>10000*(AS65+AT65)+(E66-F66+E64-F64)*100+(E66+E64)</f>
        <v>60506</v>
      </c>
      <c r="BA65" s="67">
        <f>10000*(AS65+AU65)+(E64-F64+F68-E68)*100+(E64+F68)</f>
        <v>60505</v>
      </c>
      <c r="BB65" s="67">
        <f>10000*(AT65+AU65)+(F68-E68+E66-F66)*100+(F68+E66)</f>
        <v>60405</v>
      </c>
      <c r="BC65" s="69" t="s">
        <v>15</v>
      </c>
      <c r="BD65" s="68" t="s">
        <v>15</v>
      </c>
      <c r="BE65" s="70">
        <f>IF($AN65&gt;$AN66,-0.5,IF($AN66&gt;$AN65,0.5,IF(AW65,-0.5,IF(AV66,0.5,BU65))))</f>
        <v>-0.5</v>
      </c>
      <c r="BF65" s="70">
        <f>IF($AN65&gt;$AN67,-0.5,IF($AN67&gt;$AN65,0.5,IF(AX65,-0.5,IF(AV67,0.5,BV65))))</f>
        <v>-0.5</v>
      </c>
      <c r="BG65" s="71">
        <f>IF($AN65&gt;$AN68,-0.5,IF($AN68&gt;$AN65,0.5,IF(AY65,-0.5,IF(AV68,0.5,BW65))))</f>
        <v>-0.5</v>
      </c>
      <c r="BH65" s="72" t="b">
        <f>AND(AND(AN65=AN66,AN66=AN67,AN67=AN68),AND(AO65=AO66,AO66=AO67,AO67=AO68),AND(AP65=AP66,AP66=AP67,AP67=AP68))</f>
        <v>0</v>
      </c>
      <c r="BI65" s="72" t="b">
        <f>AND(NOT(BH65),AN65=AN66,AN65=AN67,AO65=AO66,AO65=AO67,AP65=AP66,AP65=AP67)</f>
        <v>0</v>
      </c>
      <c r="BJ65" s="72" t="b">
        <f>AND(NOT(BH65),AN65=AN66,AN65=AN68,AO65=AO66,AO65=AO68,AP65=AP66,AP65=AP68)</f>
        <v>0</v>
      </c>
      <c r="BK65" s="72" t="b">
        <f>AND(NOT(BH65),AN65=AN67,AN65=AN68,AO65=AO67,AO65=AO68,AP65=AP67,AP65=AP68)</f>
        <v>0</v>
      </c>
      <c r="BL65" s="72" t="b">
        <f>AND(NOT(BH65),AN66=AN67,AN66=AN68,AO66=AO67,AO66=AO68,AP66=AP67,AP66=AP68)</f>
        <v>0</v>
      </c>
      <c r="BM65" s="72" t="b">
        <f>AND(NOT(BH65),NOT(BI65),NOT(BJ65),AN65=AN66,AO65=AO66,AP65=AP66)</f>
        <v>0</v>
      </c>
      <c r="BN65" s="72" t="b">
        <f>AND(NOT(BH65),NOT(BI65),NOT(BK65),AN65=AN67,AO65=AO67,AP65=AP67)</f>
        <v>0</v>
      </c>
      <c r="BO65" s="72" t="b">
        <f>AND(NOT(BH65),NOT(BJ65),NOT(BK65),AN65=AN68,AO65=AO68,AP65=AP68)</f>
        <v>0</v>
      </c>
      <c r="BP65" s="72" t="b">
        <f>AND(NOT(BH65),NOT(BI65),NOT(BL65),AN66=AN67,AO66=AO67)</f>
        <v>0</v>
      </c>
      <c r="BQ65" s="72" t="b">
        <f>AND(NOT(BH65),NOT(BJ65),NOT(BL65),AN66=AN68,AO66=AO68,AP66=AP68)</f>
        <v>0</v>
      </c>
      <c r="BR65" s="72" t="b">
        <f>AND(NOT(BH65),NOT(BK65),NOT(BL65),AN67=AN68,AO67=AO68,AP67=AP68)</f>
        <v>0</v>
      </c>
      <c r="BS65" s="72" t="b">
        <f t="array" ref="BS65">AND(NOT(BH65:BR65))</f>
        <v>1</v>
      </c>
      <c r="BT65" s="68" t="s">
        <v>15</v>
      </c>
      <c r="BU65" s="67">
        <f>IF($BM65,IF(F64-E64&lt;0,-0.5,IF(E64-F64&lt;0,0.5,0)),IF($BI65,IF($AZ65&gt;$AZ66,-0.5,IF($AZ65&lt;$AZ66,0.5,0)),IF($BJ65,IF($BA65&gt;$BA66,-0.5, IF($BA65&lt;$BA66,0.5,0)),0)))</f>
        <v>0</v>
      </c>
      <c r="BV65" s="67">
        <f>IF($BN65,IF(F66-E66&lt;0,-0.5,IF(E66-F66&lt;0,0.5,0)),IF($BI65,IF($AZ65&gt;$AZ67,-0.5,IF($AZ65&lt;$AZ67,0.5,0)),IF($BK65,IF($BB65&gt;$BB67,-0.5,IF($BB65&lt;$BB67,0.5,0)),0)))</f>
        <v>0</v>
      </c>
      <c r="BW65" s="69">
        <f>IF($BO65,IF(E68-F68&lt;0,-0.5,IF(F68-E68&lt;0,0.5,0)),IF($BJ65,IF($BA65&gt;$BA68,-0.5,IF($BA65&lt;$BA68,0.5,0)),IF($BK65,IF($BB65&gt;$BB68,-0.5, IF($BB65&lt;$BB68,0.5,0)),0)))</f>
        <v>0</v>
      </c>
      <c r="BX65" s="5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56"/>
      <c r="CX65" s="56"/>
      <c r="CY65" s="56"/>
      <c r="CZ65" s="56"/>
      <c r="DA65" s="56"/>
      <c r="DB65" s="56"/>
      <c r="DC65" s="56"/>
      <c r="DD65" s="56"/>
      <c r="DE65" s="56"/>
      <c r="DF65" s="56"/>
    </row>
    <row r="66" spans="1:110" ht="9.9499999999999993" customHeight="1">
      <c r="A66" s="46"/>
      <c r="B66" s="110">
        <v>41813</v>
      </c>
      <c r="C66" s="111">
        <v>0</v>
      </c>
      <c r="D66" s="112" t="str">
        <f>D64</f>
        <v>Belgique</v>
      </c>
      <c r="E66" s="3">
        <v>3</v>
      </c>
      <c r="F66" s="3">
        <v>1</v>
      </c>
      <c r="G66" s="113" t="str">
        <f>D65</f>
        <v>Russie</v>
      </c>
      <c r="H66" s="122"/>
      <c r="I66" s="130">
        <f>AI66</f>
        <v>2</v>
      </c>
      <c r="J66" s="147" t="str">
        <f>INDEX(AM65:AM68,MATCH(AK66,$AL65:$AL68,0))</f>
        <v>Algérie</v>
      </c>
      <c r="K66" s="132">
        <f>INDEX(AN65:AN68,MATCH(AK66,$AL65:$AL68,0))</f>
        <v>4</v>
      </c>
      <c r="L66" s="133">
        <f>INDEX(AO65:AO68,MATCH(AK66,$AL65:$AL68,0))</f>
        <v>2</v>
      </c>
      <c r="M66" s="132">
        <f>INDEX(AP65:AP68,MATCH(AK66,$AL65:$AL68,0))</f>
        <v>4</v>
      </c>
      <c r="N66" s="134">
        <f>INDEX(AQ65:AQ68,MATCH(AK66,$AL65:$AL68,0))</f>
        <v>-2</v>
      </c>
      <c r="O66" s="122"/>
      <c r="P66" s="122"/>
      <c r="Q66" s="122"/>
      <c r="R66" s="122"/>
      <c r="S66" s="122"/>
      <c r="T66" s="122"/>
      <c r="U66" s="122"/>
      <c r="V66" s="122"/>
      <c r="W66" s="122"/>
      <c r="X66" s="122"/>
      <c r="Y66" s="122"/>
      <c r="Z66" s="122"/>
      <c r="AA66" s="122"/>
      <c r="AB66" s="122"/>
      <c r="AC66" s="122"/>
      <c r="AD66" s="46"/>
      <c r="AE66" s="46"/>
      <c r="AF66" s="51"/>
      <c r="AG66" s="51"/>
      <c r="AH66" s="51"/>
      <c r="AI66" s="62">
        <f>IF(ROUND(AK66,0)=ROUND(AK65,0),AI65,2)</f>
        <v>2</v>
      </c>
      <c r="AJ66" s="63">
        <f>ROUND(AK66,0)</f>
        <v>2</v>
      </c>
      <c r="AK66" s="64">
        <f>MAX(MIN(AL65:AL67),MIN(AL65,AL66,AL68),MIN(AL65,AL67,AL68),MIN(AL66:AL68))</f>
        <v>1.96</v>
      </c>
      <c r="AL66" s="73">
        <f>SUM(BD66:BG66)+2.46</f>
        <v>1.96</v>
      </c>
      <c r="AM66" s="66" t="str">
        <f>G64</f>
        <v>Algérie</v>
      </c>
      <c r="AN66" s="67">
        <f>SUM(AR66:AU66)</f>
        <v>4</v>
      </c>
      <c r="AO66" s="68">
        <f>F64+F67+E69</f>
        <v>2</v>
      </c>
      <c r="AP66" s="67">
        <f>E64+E67+F69</f>
        <v>4</v>
      </c>
      <c r="AQ66" s="69">
        <f>AO66-AP66</f>
        <v>-2</v>
      </c>
      <c r="AR66" s="67">
        <f>IF(ISBLANK(F64),0,IF(AS65=3,0,IF(AS65=1,1,3)))</f>
        <v>0</v>
      </c>
      <c r="AS66" s="67" t="s">
        <v>15</v>
      </c>
      <c r="AT66" s="67">
        <f>IF(ISBLANK(E69),0,IF(AS67=3,0,IF(AS67=1,1,3)))</f>
        <v>3</v>
      </c>
      <c r="AU66" s="67">
        <f>IF(ISBLANK(F67),0,IF(F67&gt;E67,3,IF(F67=E67,1,0)))</f>
        <v>1</v>
      </c>
      <c r="AV66" s="68" t="b">
        <f>(10*(AQ65-AQ66)+AO65-AO66&lt;0)</f>
        <v>0</v>
      </c>
      <c r="AW66" s="67" t="s">
        <v>15</v>
      </c>
      <c r="AX66" s="67" t="b">
        <f>10*(AQ66-AQ67)+AO66-AO67&gt;0</f>
        <v>0</v>
      </c>
      <c r="AY66" s="69" t="b">
        <f>10*(AQ66-AQ68)+AO66-AO68&gt;0</f>
        <v>1</v>
      </c>
      <c r="AZ66" s="68">
        <f>10000*(AR66+AT66)+(F64-E64+E69-F69)*100+(F64+E69)</f>
        <v>29801</v>
      </c>
      <c r="BA66" s="67">
        <f>10000*(AR66+AU66)+(F64-E64+F67-E67)*100+(F64+F67)</f>
        <v>9701</v>
      </c>
      <c r="BB66" s="67" t="s">
        <v>15</v>
      </c>
      <c r="BC66" s="69">
        <f>10000*(AT66+AU66)+(F67-E67+E69-F69)*100+(F67+E69)</f>
        <v>40102</v>
      </c>
      <c r="BD66" s="74">
        <f>-BE65</f>
        <v>0.5</v>
      </c>
      <c r="BE66" s="67" t="s">
        <v>15</v>
      </c>
      <c r="BF66" s="70">
        <f>IF($AN66&gt;$AN67,-0.5,IF($AN67&gt;$AN66,0.5,IF(AX66,-0.5,IF(AW67,0.5,BV66))))</f>
        <v>-0.5</v>
      </c>
      <c r="BG66" s="71">
        <f>IF($AN66&gt;$AN68,-0.5,IF($AN68&gt;$AN66,0.5,IF(AY66,-0.5,IF(AW68,0.5,BW66))))</f>
        <v>-0.5</v>
      </c>
      <c r="BH66" s="75"/>
      <c r="BI66" s="75"/>
      <c r="BJ66" s="75"/>
      <c r="BK66" s="75"/>
      <c r="BL66" s="75"/>
      <c r="BM66" s="75"/>
      <c r="BN66" s="75"/>
      <c r="BO66" s="75"/>
      <c r="BP66" s="75"/>
      <c r="BQ66" s="75"/>
      <c r="BR66" s="75"/>
      <c r="BS66" s="75"/>
      <c r="BT66" s="68"/>
      <c r="BU66" s="67" t="s">
        <v>15</v>
      </c>
      <c r="BV66" s="67">
        <f>IF($BP65,IF(F69-E69&lt;0,-0.5,IF(E69-F69&lt;0,0.5,0)),IF($BI65,IF($AZ66&gt;$AZ67,-0.5,IF($AZ66&lt;$AZ67,0.5,0)),IF($BL65,IF($BC66&gt;$BC67,-0.5,IF($BC66&lt;$BC67,0.5,0)),0)))</f>
        <v>0</v>
      </c>
      <c r="BW66" s="69">
        <f>IF($BQ65,IF(E67-F67&lt;0,-0.5,IF(F67-E67&lt;0,0.5,0)),IF($BJ65,IF($BA66&gt;$BA68,-0.5,IF($BA66&lt;$BA68,0.5,0)),IF($BL65,IF($BC66&gt;$BC68,-0.5,IF($BC66&lt;$BC68,0.5,0)),0)))</f>
        <v>0</v>
      </c>
      <c r="BX66" s="5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56"/>
      <c r="CX66" s="56"/>
      <c r="CY66" s="56"/>
      <c r="CZ66" s="56"/>
      <c r="DA66" s="56"/>
      <c r="DB66" s="56"/>
      <c r="DC66" s="56"/>
      <c r="DD66" s="56"/>
      <c r="DE66" s="56"/>
      <c r="DF66" s="56"/>
    </row>
    <row r="67" spans="1:110" ht="9.9499999999999993" customHeight="1">
      <c r="A67" s="46"/>
      <c r="B67" s="110">
        <v>41812</v>
      </c>
      <c r="C67" s="111">
        <v>0.75</v>
      </c>
      <c r="D67" s="112" t="str">
        <f>G65</f>
        <v>Corée du Sud</v>
      </c>
      <c r="E67" s="3">
        <v>1</v>
      </c>
      <c r="F67" s="3">
        <v>1</v>
      </c>
      <c r="G67" s="113" t="str">
        <f>G64</f>
        <v>Algérie</v>
      </c>
      <c r="H67" s="122"/>
      <c r="I67" s="130">
        <f>AI67</f>
        <v>3</v>
      </c>
      <c r="J67" s="112" t="str">
        <f>INDEX(AM65:AM68,MATCH(AK67,$AL65:$AL68,0))</f>
        <v>Russie</v>
      </c>
      <c r="K67" s="135">
        <f>INDEX(AN65:AN68,MATCH(AK67,$AL65:$AL68,0))</f>
        <v>3</v>
      </c>
      <c r="L67" s="136">
        <f>INDEX(AO65:AO68,MATCH(AK67,$AL65:$AL68,0))</f>
        <v>3</v>
      </c>
      <c r="M67" s="135">
        <f>INDEX(AP65:AP68,MATCH(AK67,$AL65:$AL68,0))</f>
        <v>4</v>
      </c>
      <c r="N67" s="137">
        <f>INDEX(AQ65:AQ68,MATCH(AK67,$AL65:$AL68,0))</f>
        <v>-1</v>
      </c>
      <c r="O67" s="122"/>
      <c r="P67" s="122"/>
      <c r="Q67" s="122"/>
      <c r="R67" s="122"/>
      <c r="S67" s="122"/>
      <c r="T67" s="122"/>
      <c r="U67" s="122"/>
      <c r="V67" s="122"/>
      <c r="W67" s="122"/>
      <c r="X67" s="122"/>
      <c r="Y67" s="122"/>
      <c r="Z67" s="122"/>
      <c r="AA67" s="122"/>
      <c r="AB67" s="122"/>
      <c r="AC67" s="122"/>
      <c r="AD67" s="46"/>
      <c r="AE67" s="46"/>
      <c r="AF67" s="51"/>
      <c r="AG67" s="51"/>
      <c r="AH67" s="51"/>
      <c r="AI67" s="62">
        <f>IF(ROUND(AK67,0)=ROUND(AK66,0),AI66,3)</f>
        <v>3</v>
      </c>
      <c r="AJ67" s="63">
        <f>ROUND(AK67,0)</f>
        <v>3</v>
      </c>
      <c r="AK67" s="64">
        <f>MIN(MAX(AL65:AL67),MAX(AL65,AL66,AL68),MAX(AL65,AL67,AL68),MAX(AL66:AL68))</f>
        <v>2.97</v>
      </c>
      <c r="AL67" s="73">
        <f>SUM(BD67:BG67)+2.47</f>
        <v>2.97</v>
      </c>
      <c r="AM67" s="66" t="str">
        <f>D65</f>
        <v>Russie</v>
      </c>
      <c r="AN67" s="67">
        <f>SUM(AR67:AU67)</f>
        <v>3</v>
      </c>
      <c r="AO67" s="68">
        <f>E65+F66+F69</f>
        <v>3</v>
      </c>
      <c r="AP67" s="67">
        <f>F65+E66+E69</f>
        <v>4</v>
      </c>
      <c r="AQ67" s="69">
        <f>AO67-AP67</f>
        <v>-1</v>
      </c>
      <c r="AR67" s="67">
        <f>IF(ISBLANK(F66),0,IF(AT65=3,0,IF(AT65=1,1,3)))</f>
        <v>0</v>
      </c>
      <c r="AS67" s="67">
        <f>IF(ISBLANK(F69),0,IF(F69&gt;E69,3,IF(F69=E69,1,0)))</f>
        <v>0</v>
      </c>
      <c r="AT67" s="67" t="s">
        <v>15</v>
      </c>
      <c r="AU67" s="67">
        <f>IF(ISBLANK(E65),0,IF(E65&gt;F65,3,IF(E65=F65,1,0)))</f>
        <v>3</v>
      </c>
      <c r="AV67" s="68" t="b">
        <f>10*(AQ65-AQ67)+AO65-AO67&lt;0</f>
        <v>0</v>
      </c>
      <c r="AW67" s="67" t="b">
        <f>10*(AQ66-AQ67)+AO66-AO67&lt;0</f>
        <v>1</v>
      </c>
      <c r="AX67" s="67" t="s">
        <v>15</v>
      </c>
      <c r="AY67" s="69" t="b">
        <f>10*(AQ67-AQ68)+AO67-AO68&gt;0</f>
        <v>1</v>
      </c>
      <c r="AZ67" s="68">
        <f>10000*(AR67+AS67)+(F66-E66+F69-E69)*100+(F66+F69)</f>
        <v>-299</v>
      </c>
      <c r="BA67" s="67" t="s">
        <v>15</v>
      </c>
      <c r="BB67" s="67">
        <f>10000*(AR67+AU67)+(E65-F65+F66-E66)*100+(E65+F66)</f>
        <v>30003</v>
      </c>
      <c r="BC67" s="69">
        <f>10000*(AS67+AU67)+(E65-F65+F69-E69)*100+(E65+F69)</f>
        <v>30102</v>
      </c>
      <c r="BD67" s="74">
        <f>-BF65</f>
        <v>0.5</v>
      </c>
      <c r="BE67" s="70">
        <f>-BF66</f>
        <v>0.5</v>
      </c>
      <c r="BF67" s="70" t="s">
        <v>15</v>
      </c>
      <c r="BG67" s="71">
        <f>IF($AN67&gt;$AN68,-0.5,IF($AN68&gt;$AN67,0.5,IF(AY67,-0.5,IF(AX68,0.5,BW67))))</f>
        <v>-0.5</v>
      </c>
      <c r="BH67" s="75"/>
      <c r="BI67" s="75"/>
      <c r="BJ67" s="75"/>
      <c r="BK67" s="75"/>
      <c r="BL67" s="75"/>
      <c r="BM67" s="75"/>
      <c r="BN67" s="75"/>
      <c r="BO67" s="75"/>
      <c r="BP67" s="75"/>
      <c r="BQ67" s="75"/>
      <c r="BR67" s="75"/>
      <c r="BS67" s="75"/>
      <c r="BT67" s="68"/>
      <c r="BU67" s="67"/>
      <c r="BV67" s="67" t="s">
        <v>15</v>
      </c>
      <c r="BW67" s="69">
        <f>IF($BR65,IF(F65-E65&lt;0,-0.5,IF(E65-F65&lt;0,0.5,0)),IF($BK65,IF($BB67&gt;$BB68,-0.5,IF($BB67&lt;$BB68,0.5,0)),IF($BL65,IF($BC67&gt;$BC68,-0.5,IF($BC67&lt;$BC68,0.5,0)),0)))</f>
        <v>0</v>
      </c>
      <c r="BX67" s="5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56"/>
      <c r="CX67" s="56"/>
      <c r="CY67" s="56"/>
      <c r="CZ67" s="56"/>
      <c r="DA67" s="56"/>
      <c r="DB67" s="56"/>
      <c r="DC67" s="56"/>
      <c r="DD67" s="56"/>
      <c r="DE67" s="56"/>
      <c r="DF67" s="56"/>
    </row>
    <row r="68" spans="1:110" ht="9.9499999999999993" customHeight="1">
      <c r="A68" s="46"/>
      <c r="B68" s="110">
        <v>41816</v>
      </c>
      <c r="C68" s="111">
        <v>0.91666666666666663</v>
      </c>
      <c r="D68" s="112" t="str">
        <f>G65</f>
        <v>Corée du Sud</v>
      </c>
      <c r="E68" s="3">
        <v>0</v>
      </c>
      <c r="F68" s="3">
        <v>2</v>
      </c>
      <c r="G68" s="113" t="str">
        <f>D64</f>
        <v>Belgique</v>
      </c>
      <c r="H68" s="122"/>
      <c r="I68" s="138">
        <f>AI68</f>
        <v>4</v>
      </c>
      <c r="J68" s="116" t="str">
        <f>INDEX(AM65:AM68,MATCH(AK68,$AL65:$AL68,0))</f>
        <v>Corée du Sud</v>
      </c>
      <c r="K68" s="139">
        <f>INDEX(AN65:AN68,MATCH(AK68,$AL65:$AL68,0))</f>
        <v>1</v>
      </c>
      <c r="L68" s="140">
        <f>INDEX(AO65:AO68,MATCH(AK68,$AL65:$AL68,0))</f>
        <v>1</v>
      </c>
      <c r="M68" s="139">
        <f>INDEX(AP65:AP68,MATCH(AK68,$AL65:$AL68,0))</f>
        <v>5</v>
      </c>
      <c r="N68" s="141">
        <f>INDEX(AQ65:AQ68,MATCH(AK68,$AL65:$AL68,0))</f>
        <v>-4</v>
      </c>
      <c r="O68" s="122"/>
      <c r="P68" s="122"/>
      <c r="Q68" s="122"/>
      <c r="R68" s="122"/>
      <c r="S68" s="122"/>
      <c r="T68" s="122"/>
      <c r="U68" s="122"/>
      <c r="V68" s="122"/>
      <c r="W68" s="122"/>
      <c r="X68" s="122"/>
      <c r="Y68" s="122"/>
      <c r="Z68" s="122"/>
      <c r="AA68" s="122"/>
      <c r="AB68" s="122"/>
      <c r="AC68" s="122"/>
      <c r="AD68" s="46"/>
      <c r="AE68" s="46"/>
      <c r="AF68" s="51"/>
      <c r="AG68" s="51"/>
      <c r="AH68" s="51"/>
      <c r="AI68" s="62">
        <f>IF(ROUND(AK68,0)=ROUND(AK67,0),AI67,4)</f>
        <v>4</v>
      </c>
      <c r="AJ68" s="63">
        <f>ROUND(AK68,0)</f>
        <v>4</v>
      </c>
      <c r="AK68" s="64">
        <f>MAX(AL65:AL68)</f>
        <v>3.98</v>
      </c>
      <c r="AL68" s="76">
        <f>SUM(BD68:BG68)+2.48</f>
        <v>3.98</v>
      </c>
      <c r="AM68" s="77" t="str">
        <f>G65</f>
        <v>Corée du Sud</v>
      </c>
      <c r="AN68" s="72">
        <f>SUM(AR68:AU68)</f>
        <v>1</v>
      </c>
      <c r="AO68" s="78">
        <f>F65+E67+E68</f>
        <v>1</v>
      </c>
      <c r="AP68" s="72">
        <f>E65+F67+F68</f>
        <v>5</v>
      </c>
      <c r="AQ68" s="79">
        <f>AO68-AP68</f>
        <v>-4</v>
      </c>
      <c r="AR68" s="72">
        <f>IF(ISBLANK(E68),0,IF(AU65=3,0,IF(AU65=1,1,3)))</f>
        <v>0</v>
      </c>
      <c r="AS68" s="72">
        <f>IF(ISBLANK(E67),0,IF(AU66=3,0,IF(AU66=1,1,3)))</f>
        <v>1</v>
      </c>
      <c r="AT68" s="72">
        <f>IF(ISBLANK(F65),0,IF(AU67=3,0,IF(AU67=1,1,3)))</f>
        <v>0</v>
      </c>
      <c r="AU68" s="72" t="s">
        <v>15</v>
      </c>
      <c r="AV68" s="78" t="b">
        <f>10*(AQ65-AQ68)+AO65-AO68&lt;0</f>
        <v>0</v>
      </c>
      <c r="AW68" s="72" t="b">
        <f>10*(AQ66-AQ68)+AO66-AO68&lt;0</f>
        <v>0</v>
      </c>
      <c r="AX68" s="72" t="b">
        <f>10*(AQ67-AQ68)+AO67-AO68&lt;0</f>
        <v>0</v>
      </c>
      <c r="AY68" s="79" t="s">
        <v>15</v>
      </c>
      <c r="AZ68" s="78" t="s">
        <v>15</v>
      </c>
      <c r="BA68" s="72">
        <f>10000*(AR68+AS68)+(E67-F67+E68-F68)*100+(E67+E68)</f>
        <v>9801</v>
      </c>
      <c r="BB68" s="72">
        <f>10000*(AR68+AT68)+(E68-F68+F65-E65)*100+(E68+F65)</f>
        <v>-400</v>
      </c>
      <c r="BC68" s="79">
        <f>10000*(AS68+AT68)+(E67-F67+F65-E65)*100+(E67+F65)</f>
        <v>9801</v>
      </c>
      <c r="BD68" s="80">
        <f>-BG65</f>
        <v>0.5</v>
      </c>
      <c r="BE68" s="81">
        <f>-BG66</f>
        <v>0.5</v>
      </c>
      <c r="BF68" s="81">
        <f>-BG67</f>
        <v>0.5</v>
      </c>
      <c r="BG68" s="79" t="s">
        <v>15</v>
      </c>
      <c r="BH68" s="75"/>
      <c r="BI68" s="75"/>
      <c r="BJ68" s="75"/>
      <c r="BK68" s="75"/>
      <c r="BL68" s="75"/>
      <c r="BM68" s="75"/>
      <c r="BN68" s="75"/>
      <c r="BO68" s="75"/>
      <c r="BP68" s="75"/>
      <c r="BQ68" s="75"/>
      <c r="BR68" s="75"/>
      <c r="BS68" s="75"/>
      <c r="BT68" s="78"/>
      <c r="BU68" s="72"/>
      <c r="BV68" s="72"/>
      <c r="BW68" s="79" t="s">
        <v>15</v>
      </c>
      <c r="BX68" s="5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56"/>
      <c r="CX68" s="56"/>
      <c r="CY68" s="56"/>
      <c r="CZ68" s="56"/>
      <c r="DA68" s="56"/>
      <c r="DB68" s="56"/>
      <c r="DC68" s="56"/>
      <c r="DD68" s="56"/>
      <c r="DE68" s="56"/>
      <c r="DF68" s="56"/>
    </row>
    <row r="69" spans="1:110" ht="9.9499999999999993" customHeight="1">
      <c r="A69" s="46"/>
      <c r="B69" s="114">
        <v>41816</v>
      </c>
      <c r="C69" s="115">
        <v>0.91666666666666663</v>
      </c>
      <c r="D69" s="116" t="str">
        <f>G64</f>
        <v>Algérie</v>
      </c>
      <c r="E69" s="3">
        <v>1</v>
      </c>
      <c r="F69" s="3">
        <v>0</v>
      </c>
      <c r="G69" s="117" t="str">
        <f>D65</f>
        <v>Russie</v>
      </c>
      <c r="H69" s="122"/>
      <c r="I69" s="142"/>
      <c r="J69" s="143" t="str">
        <f>IF(OR(I67&lt;3,I66&lt;2),"TIRAGE AU SORT !!!"," ")</f>
        <v xml:space="preserve"> </v>
      </c>
      <c r="K69" s="144"/>
      <c r="L69" s="144"/>
      <c r="M69" s="144"/>
      <c r="N69" s="144"/>
      <c r="O69" s="122"/>
      <c r="P69" s="122"/>
      <c r="Q69" s="122"/>
      <c r="R69" s="122"/>
      <c r="S69" s="122"/>
      <c r="T69" s="122"/>
      <c r="U69" s="122"/>
      <c r="V69" s="122"/>
      <c r="W69" s="122"/>
      <c r="X69" s="122"/>
      <c r="Y69" s="122"/>
      <c r="Z69" s="122"/>
      <c r="AA69" s="122"/>
      <c r="AB69" s="122"/>
      <c r="AC69" s="122"/>
      <c r="AD69" s="46"/>
      <c r="AE69" s="46"/>
      <c r="AF69" s="51"/>
      <c r="AG69" s="51"/>
      <c r="AH69" s="51"/>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56"/>
      <c r="CX69" s="56"/>
      <c r="CY69" s="56"/>
      <c r="CZ69" s="56"/>
      <c r="DA69" s="56"/>
      <c r="DB69" s="56"/>
      <c r="DC69" s="56"/>
      <c r="DD69" s="56"/>
      <c r="DE69" s="56"/>
      <c r="DF69" s="56"/>
    </row>
    <row r="70" spans="1:110">
      <c r="A70" s="46"/>
      <c r="B70" s="47"/>
      <c r="C70" s="48"/>
      <c r="D70" s="52"/>
      <c r="E70" s="49"/>
      <c r="F70" s="49"/>
      <c r="G70" s="53"/>
      <c r="H70" s="46"/>
      <c r="I70" s="46"/>
      <c r="J70" s="46"/>
      <c r="K70" s="46"/>
      <c r="L70" s="46"/>
      <c r="M70" s="46"/>
      <c r="N70" s="46"/>
      <c r="O70" s="46"/>
      <c r="P70" s="46"/>
      <c r="Q70" s="46"/>
      <c r="R70" s="46"/>
      <c r="S70" s="46"/>
      <c r="T70" s="46"/>
      <c r="U70" s="46"/>
      <c r="V70" s="46"/>
      <c r="W70" s="46"/>
      <c r="X70" s="46"/>
      <c r="Y70" s="46"/>
      <c r="Z70" s="46"/>
      <c r="AA70" s="46"/>
      <c r="AB70" s="46"/>
      <c r="AC70" s="46"/>
      <c r="AD70" s="46"/>
      <c r="AE70" s="46"/>
      <c r="AF70" s="51"/>
      <c r="AG70" s="51"/>
      <c r="AH70" s="51"/>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56"/>
      <c r="CX70" s="56"/>
      <c r="CY70" s="56"/>
      <c r="CZ70" s="56"/>
      <c r="DA70" s="56"/>
      <c r="DB70" s="56"/>
      <c r="DC70" s="56"/>
      <c r="DD70" s="56"/>
      <c r="DE70" s="56"/>
      <c r="DF70" s="56"/>
    </row>
    <row r="71" spans="1:110">
      <c r="A71" s="46"/>
      <c r="B71" s="47"/>
      <c r="C71" s="48"/>
      <c r="D71" s="47"/>
      <c r="E71" s="49"/>
      <c r="F71" s="49"/>
      <c r="G71" s="50"/>
      <c r="H71" s="46"/>
      <c r="I71" s="46"/>
      <c r="J71" s="46"/>
      <c r="K71" s="46"/>
      <c r="L71" s="46"/>
      <c r="M71" s="46"/>
      <c r="N71" s="46"/>
      <c r="O71" s="46"/>
      <c r="P71" s="46"/>
      <c r="Q71" s="46"/>
      <c r="R71" s="46"/>
      <c r="S71" s="46"/>
      <c r="T71" s="46"/>
      <c r="U71" s="46"/>
      <c r="V71" s="46"/>
      <c r="W71" s="46"/>
      <c r="X71" s="46"/>
      <c r="Y71" s="46"/>
      <c r="Z71" s="46"/>
      <c r="AA71" s="46"/>
      <c r="AB71" s="46"/>
      <c r="AC71" s="46"/>
      <c r="AD71" s="46"/>
      <c r="AE71" s="46"/>
      <c r="AF71" s="51"/>
      <c r="AG71" s="51"/>
      <c r="AH71" s="51"/>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56"/>
      <c r="CX71" s="56"/>
      <c r="CY71" s="56"/>
      <c r="CZ71" s="56"/>
      <c r="DA71" s="56"/>
      <c r="DB71" s="56"/>
      <c r="DC71" s="56"/>
      <c r="DD71" s="56"/>
      <c r="DE71" s="56"/>
      <c r="DF71" s="56"/>
    </row>
    <row r="72" spans="1:110">
      <c r="A72" s="46"/>
      <c r="B72" s="47"/>
      <c r="C72" s="48"/>
      <c r="D72" s="47"/>
      <c r="E72" s="49"/>
      <c r="F72" s="49"/>
      <c r="G72" s="50"/>
      <c r="H72" s="46"/>
      <c r="I72" s="46"/>
      <c r="J72" s="46"/>
      <c r="K72" s="46"/>
      <c r="L72" s="46"/>
      <c r="M72" s="46"/>
      <c r="N72" s="46"/>
      <c r="O72" s="46"/>
      <c r="P72" s="46"/>
      <c r="Q72" s="46"/>
      <c r="R72" s="46"/>
      <c r="S72" s="46"/>
      <c r="T72" s="46"/>
      <c r="U72" s="46"/>
      <c r="V72" s="46"/>
      <c r="W72" s="46"/>
      <c r="X72" s="46"/>
      <c r="Y72" s="46"/>
      <c r="Z72" s="46"/>
      <c r="AA72" s="46"/>
      <c r="AB72" s="46"/>
      <c r="AC72" s="46"/>
      <c r="AD72" s="46"/>
      <c r="AE72" s="46"/>
      <c r="AF72" s="51"/>
      <c r="AG72" s="51"/>
      <c r="AH72" s="51"/>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56"/>
      <c r="CX72" s="56"/>
      <c r="CY72" s="56"/>
      <c r="CZ72" s="56"/>
      <c r="DA72" s="56"/>
      <c r="DB72" s="56"/>
      <c r="DC72" s="56"/>
      <c r="DD72" s="56"/>
      <c r="DE72" s="56"/>
      <c r="DF72" s="56"/>
    </row>
    <row r="73" spans="1:110">
      <c r="A73" s="46"/>
      <c r="B73" s="47"/>
      <c r="C73" s="48"/>
      <c r="D73" s="47"/>
      <c r="E73" s="49"/>
      <c r="F73" s="49"/>
      <c r="G73" s="50"/>
      <c r="H73" s="46"/>
      <c r="I73" s="46"/>
      <c r="J73" s="46"/>
      <c r="K73" s="46"/>
      <c r="L73" s="46"/>
      <c r="M73" s="46"/>
      <c r="N73" s="46"/>
      <c r="O73" s="46"/>
      <c r="P73" s="46"/>
      <c r="Q73" s="46"/>
      <c r="R73" s="46"/>
      <c r="S73" s="46"/>
      <c r="T73" s="46"/>
      <c r="U73" s="46"/>
      <c r="V73" s="46"/>
      <c r="W73" s="46"/>
      <c r="X73" s="46"/>
      <c r="Y73" s="46"/>
      <c r="Z73" s="46"/>
      <c r="AA73" s="46"/>
      <c r="AB73" s="46"/>
      <c r="AC73" s="46"/>
      <c r="AD73" s="46"/>
      <c r="AE73" s="46"/>
      <c r="AF73" s="51"/>
      <c r="AG73" s="51"/>
      <c r="AH73" s="51"/>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56"/>
      <c r="CX73" s="56"/>
      <c r="CY73" s="56"/>
      <c r="CZ73" s="56"/>
      <c r="DA73" s="56"/>
      <c r="DB73" s="56"/>
      <c r="DC73" s="56"/>
      <c r="DD73" s="56"/>
      <c r="DE73" s="56"/>
      <c r="DF73" s="56"/>
    </row>
    <row r="74" spans="1:110">
      <c r="A74" s="46"/>
      <c r="B74" s="47"/>
      <c r="C74" s="48"/>
      <c r="D74" s="47"/>
      <c r="E74" s="49"/>
      <c r="F74" s="49"/>
      <c r="G74" s="50"/>
      <c r="H74" s="46"/>
      <c r="I74" s="46"/>
      <c r="J74" s="46"/>
      <c r="K74" s="46"/>
      <c r="L74" s="46"/>
      <c r="M74" s="46"/>
      <c r="N74" s="46"/>
      <c r="O74" s="46"/>
      <c r="P74" s="46"/>
      <c r="Q74" s="46"/>
      <c r="R74" s="46"/>
      <c r="S74" s="46"/>
      <c r="T74" s="46"/>
      <c r="U74" s="46"/>
      <c r="V74" s="46"/>
      <c r="W74" s="46"/>
      <c r="X74" s="46"/>
      <c r="Y74" s="46"/>
      <c r="Z74" s="46"/>
      <c r="AA74" s="46"/>
      <c r="AB74" s="46"/>
      <c r="AC74" s="46"/>
      <c r="AD74" s="46"/>
      <c r="AE74" s="46"/>
      <c r="AF74" s="51"/>
      <c r="AG74" s="51"/>
      <c r="AH74" s="51"/>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56"/>
      <c r="CX74" s="56"/>
      <c r="CY74" s="56"/>
      <c r="CZ74" s="56"/>
      <c r="DA74" s="56"/>
      <c r="DB74" s="56"/>
      <c r="DC74" s="56"/>
      <c r="DD74" s="56"/>
      <c r="DE74" s="56"/>
      <c r="DF74" s="56"/>
    </row>
    <row r="75" spans="1:110">
      <c r="A75" s="46"/>
      <c r="B75" s="47"/>
      <c r="C75" s="48"/>
      <c r="D75" s="47"/>
      <c r="E75" s="49"/>
      <c r="F75" s="49"/>
      <c r="G75" s="50"/>
      <c r="H75" s="46"/>
      <c r="I75" s="46"/>
      <c r="J75" s="46"/>
      <c r="K75" s="46"/>
      <c r="L75" s="46"/>
      <c r="M75" s="46"/>
      <c r="N75" s="46"/>
      <c r="O75" s="46"/>
      <c r="P75" s="46"/>
      <c r="Q75" s="46"/>
      <c r="R75" s="46"/>
      <c r="S75" s="46"/>
      <c r="T75" s="46"/>
      <c r="U75" s="46"/>
      <c r="V75" s="46"/>
      <c r="W75" s="46"/>
      <c r="X75" s="46"/>
      <c r="Y75" s="46"/>
      <c r="Z75" s="46"/>
      <c r="AA75" s="46"/>
      <c r="AB75" s="46"/>
      <c r="AC75" s="46"/>
      <c r="AD75" s="46"/>
      <c r="AE75" s="46"/>
      <c r="AF75" s="51"/>
      <c r="AG75" s="51"/>
      <c r="AH75" s="51"/>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56"/>
      <c r="CX75" s="56"/>
      <c r="CY75" s="56"/>
      <c r="CZ75" s="56"/>
      <c r="DA75" s="56"/>
      <c r="DB75" s="56"/>
      <c r="DC75" s="56"/>
      <c r="DD75" s="56"/>
      <c r="DE75" s="56"/>
      <c r="DF75" s="56"/>
    </row>
    <row r="76" spans="1:110">
      <c r="A76" s="46"/>
      <c r="B76" s="47"/>
      <c r="C76" s="48"/>
      <c r="D76" s="47"/>
      <c r="E76" s="49"/>
      <c r="F76" s="49"/>
      <c r="G76" s="50"/>
      <c r="H76" s="46"/>
      <c r="I76" s="46"/>
      <c r="J76" s="46"/>
      <c r="K76" s="46"/>
      <c r="L76" s="46"/>
      <c r="M76" s="46"/>
      <c r="N76" s="46"/>
      <c r="O76" s="46"/>
      <c r="P76" s="46"/>
      <c r="Q76" s="46"/>
      <c r="R76" s="46"/>
      <c r="S76" s="46"/>
      <c r="T76" s="46"/>
      <c r="U76" s="46"/>
      <c r="V76" s="46"/>
      <c r="W76" s="46"/>
      <c r="X76" s="46"/>
      <c r="Y76" s="46"/>
      <c r="Z76" s="46"/>
      <c r="AA76" s="46"/>
      <c r="AB76" s="46"/>
      <c r="AC76" s="46"/>
      <c r="AD76" s="46"/>
      <c r="AE76" s="46"/>
      <c r="AF76" s="51"/>
      <c r="AG76" s="51"/>
      <c r="AH76" s="51"/>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56"/>
      <c r="CX76" s="56"/>
      <c r="CY76" s="56"/>
      <c r="CZ76" s="56"/>
      <c r="DA76" s="56"/>
      <c r="DB76" s="56"/>
      <c r="DC76" s="56"/>
      <c r="DD76" s="56"/>
      <c r="DE76" s="56"/>
      <c r="DF76" s="56"/>
    </row>
    <row r="77" spans="1:110">
      <c r="A77" s="46"/>
      <c r="B77" s="47"/>
      <c r="C77" s="48"/>
      <c r="D77" s="47"/>
      <c r="E77" s="49"/>
      <c r="F77" s="49"/>
      <c r="G77" s="50"/>
      <c r="H77" s="46"/>
      <c r="I77" s="46"/>
      <c r="J77" s="46"/>
      <c r="K77" s="46"/>
      <c r="L77" s="46"/>
      <c r="M77" s="46"/>
      <c r="N77" s="46"/>
      <c r="O77" s="46"/>
      <c r="P77" s="46"/>
      <c r="Q77" s="46"/>
      <c r="R77" s="46"/>
      <c r="S77" s="46"/>
      <c r="T77" s="46"/>
      <c r="U77" s="46"/>
      <c r="V77" s="46"/>
      <c r="W77" s="46"/>
      <c r="X77" s="46"/>
      <c r="Y77" s="46"/>
      <c r="Z77" s="46"/>
      <c r="AA77" s="46"/>
      <c r="AB77" s="46"/>
      <c r="AC77" s="46"/>
      <c r="AD77" s="46"/>
      <c r="AE77" s="46"/>
      <c r="AF77" s="51"/>
      <c r="AG77" s="51"/>
      <c r="AH77" s="51"/>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56"/>
      <c r="CX77" s="56"/>
      <c r="CY77" s="56"/>
      <c r="CZ77" s="56"/>
      <c r="DA77" s="56"/>
      <c r="DB77" s="56"/>
      <c r="DC77" s="56"/>
      <c r="DD77" s="56"/>
      <c r="DE77" s="56"/>
      <c r="DF77" s="56"/>
    </row>
    <row r="78" spans="1:110">
      <c r="A78" s="46"/>
      <c r="B78" s="47"/>
      <c r="C78" s="48"/>
      <c r="D78" s="47"/>
      <c r="E78" s="49"/>
      <c r="F78" s="49"/>
      <c r="G78" s="50"/>
      <c r="H78" s="46"/>
      <c r="I78" s="46"/>
      <c r="J78" s="46"/>
      <c r="K78" s="46"/>
      <c r="L78" s="46"/>
      <c r="M78" s="46"/>
      <c r="N78" s="46"/>
      <c r="O78" s="46"/>
      <c r="P78" s="46"/>
      <c r="Q78" s="46"/>
      <c r="R78" s="46"/>
      <c r="S78" s="46"/>
      <c r="T78" s="46"/>
      <c r="U78" s="46"/>
      <c r="V78" s="46"/>
      <c r="W78" s="46"/>
      <c r="X78" s="46"/>
      <c r="Y78" s="46"/>
      <c r="Z78" s="46"/>
      <c r="AA78" s="46"/>
      <c r="AB78" s="46"/>
      <c r="AC78" s="46"/>
      <c r="AD78" s="46"/>
      <c r="AE78" s="46"/>
      <c r="AF78" s="51"/>
      <c r="AG78" s="51"/>
      <c r="AH78" s="51"/>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56"/>
      <c r="CX78" s="56"/>
      <c r="CY78" s="56"/>
      <c r="CZ78" s="56"/>
      <c r="DA78" s="56"/>
      <c r="DB78" s="56"/>
      <c r="DC78" s="56"/>
      <c r="DD78" s="56"/>
      <c r="DE78" s="56"/>
      <c r="DF78" s="56"/>
    </row>
    <row r="79" spans="1:110">
      <c r="A79" s="46"/>
      <c r="B79" s="47"/>
      <c r="C79" s="48"/>
      <c r="D79" s="47"/>
      <c r="E79" s="49"/>
      <c r="F79" s="49"/>
      <c r="G79" s="50"/>
      <c r="H79" s="46"/>
      <c r="I79" s="46"/>
      <c r="J79" s="46"/>
      <c r="K79" s="46"/>
      <c r="L79" s="46"/>
      <c r="M79" s="46"/>
      <c r="N79" s="46"/>
      <c r="O79" s="46"/>
      <c r="P79" s="46"/>
      <c r="Q79" s="46"/>
      <c r="R79" s="46"/>
      <c r="S79" s="46"/>
      <c r="T79" s="46"/>
      <c r="U79" s="46"/>
      <c r="V79" s="46"/>
      <c r="W79" s="46"/>
      <c r="X79" s="46"/>
      <c r="Y79" s="46"/>
      <c r="Z79" s="46"/>
      <c r="AA79" s="46"/>
      <c r="AB79" s="46"/>
      <c r="AC79" s="46"/>
      <c r="AD79" s="46"/>
      <c r="AE79" s="46"/>
      <c r="AF79" s="51"/>
      <c r="AG79" s="51"/>
      <c r="AH79" s="51"/>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56"/>
      <c r="CX79" s="56"/>
      <c r="CY79" s="56"/>
      <c r="CZ79" s="56"/>
      <c r="DA79" s="56"/>
      <c r="DB79" s="56"/>
      <c r="DC79" s="56"/>
      <c r="DD79" s="56"/>
      <c r="DE79" s="56"/>
      <c r="DF79" s="56"/>
    </row>
    <row r="80" spans="1:110">
      <c r="A80" s="46"/>
      <c r="B80" s="47"/>
      <c r="C80" s="48"/>
      <c r="D80" s="47"/>
      <c r="E80" s="49"/>
      <c r="F80" s="49"/>
      <c r="G80" s="50"/>
      <c r="H80" s="46"/>
      <c r="I80" s="46"/>
      <c r="J80" s="46"/>
      <c r="K80" s="46"/>
      <c r="L80" s="46"/>
      <c r="M80" s="46"/>
      <c r="N80" s="46"/>
      <c r="O80" s="46"/>
      <c r="P80" s="46"/>
      <c r="Q80" s="46"/>
      <c r="R80" s="46"/>
      <c r="S80" s="46"/>
      <c r="T80" s="46"/>
      <c r="U80" s="46"/>
      <c r="V80" s="46"/>
      <c r="W80" s="46"/>
      <c r="X80" s="46"/>
      <c r="Y80" s="46"/>
      <c r="Z80" s="46"/>
      <c r="AA80" s="46"/>
      <c r="AB80" s="46"/>
      <c r="AC80" s="46"/>
      <c r="AD80" s="46"/>
      <c r="AE80" s="46"/>
      <c r="AF80" s="51"/>
      <c r="AG80" s="51"/>
      <c r="AH80" s="51"/>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56"/>
      <c r="CX80" s="56"/>
      <c r="CY80" s="56"/>
      <c r="CZ80" s="56"/>
      <c r="DA80" s="56"/>
      <c r="DB80" s="56"/>
      <c r="DC80" s="56"/>
      <c r="DD80" s="56"/>
      <c r="DE80" s="56"/>
      <c r="DF80" s="56"/>
    </row>
    <row r="81" spans="1:110">
      <c r="A81" s="46"/>
      <c r="B81" s="47"/>
      <c r="C81" s="48"/>
      <c r="D81" s="47"/>
      <c r="E81" s="49"/>
      <c r="F81" s="49"/>
      <c r="G81" s="50"/>
      <c r="H81" s="46"/>
      <c r="I81" s="46"/>
      <c r="J81" s="46"/>
      <c r="K81" s="46"/>
      <c r="L81" s="46"/>
      <c r="M81" s="46"/>
      <c r="N81" s="46"/>
      <c r="O81" s="46"/>
      <c r="P81" s="46"/>
      <c r="Q81" s="46"/>
      <c r="R81" s="46"/>
      <c r="S81" s="46"/>
      <c r="T81" s="46"/>
      <c r="U81" s="46"/>
      <c r="V81" s="46"/>
      <c r="W81" s="46"/>
      <c r="X81" s="46"/>
      <c r="Y81" s="46"/>
      <c r="Z81" s="46"/>
      <c r="AA81" s="46"/>
      <c r="AB81" s="46"/>
      <c r="AC81" s="46"/>
      <c r="AD81" s="46"/>
      <c r="AE81" s="46"/>
      <c r="AF81" s="51"/>
      <c r="AG81" s="51"/>
      <c r="AH81" s="51"/>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56"/>
      <c r="CX81" s="56"/>
      <c r="CY81" s="56"/>
      <c r="CZ81" s="56"/>
      <c r="DA81" s="56"/>
      <c r="DB81" s="56"/>
      <c r="DC81" s="56"/>
      <c r="DD81" s="56"/>
      <c r="DE81" s="56"/>
      <c r="DF81" s="56"/>
    </row>
    <row r="82" spans="1:110">
      <c r="A82" s="46"/>
      <c r="B82" s="47"/>
      <c r="C82" s="48"/>
      <c r="D82" s="47"/>
      <c r="E82" s="49"/>
      <c r="F82" s="49"/>
      <c r="G82" s="50"/>
      <c r="H82" s="46"/>
      <c r="I82" s="46"/>
      <c r="J82" s="46"/>
      <c r="K82" s="46"/>
      <c r="L82" s="46"/>
      <c r="M82" s="46"/>
      <c r="N82" s="46"/>
      <c r="O82" s="46"/>
      <c r="P82" s="46"/>
      <c r="Q82" s="46"/>
      <c r="R82" s="46"/>
      <c r="S82" s="46"/>
      <c r="T82" s="46"/>
      <c r="U82" s="46"/>
      <c r="V82" s="46"/>
      <c r="W82" s="46"/>
      <c r="X82" s="46"/>
      <c r="Y82" s="46"/>
      <c r="Z82" s="46"/>
      <c r="AA82" s="46"/>
      <c r="AB82" s="46"/>
      <c r="AC82" s="46"/>
      <c r="AD82" s="46"/>
      <c r="AE82" s="46"/>
      <c r="AF82" s="51"/>
      <c r="AG82" s="51"/>
      <c r="AH82" s="51"/>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56"/>
      <c r="CX82" s="56"/>
      <c r="CY82" s="56"/>
      <c r="CZ82" s="56"/>
      <c r="DA82" s="56"/>
      <c r="DB82" s="56"/>
      <c r="DC82" s="56"/>
      <c r="DD82" s="56"/>
      <c r="DE82" s="56"/>
      <c r="DF82" s="56"/>
    </row>
    <row r="83" spans="1:110">
      <c r="A83" s="46"/>
      <c r="B83" s="47"/>
      <c r="C83" s="48"/>
      <c r="D83" s="47"/>
      <c r="E83" s="49"/>
      <c r="F83" s="49"/>
      <c r="G83" s="50"/>
      <c r="H83" s="46"/>
      <c r="I83" s="46"/>
      <c r="J83" s="46"/>
      <c r="K83" s="46"/>
      <c r="L83" s="46"/>
      <c r="M83" s="46"/>
      <c r="N83" s="46"/>
      <c r="O83" s="46"/>
      <c r="P83" s="46"/>
      <c r="Q83" s="46"/>
      <c r="R83" s="46"/>
      <c r="S83" s="46"/>
      <c r="T83" s="46"/>
      <c r="U83" s="46"/>
      <c r="V83" s="46"/>
      <c r="W83" s="46"/>
      <c r="X83" s="46"/>
      <c r="Y83" s="46"/>
      <c r="Z83" s="46"/>
      <c r="AA83" s="46"/>
      <c r="AB83" s="46"/>
      <c r="AC83" s="46"/>
      <c r="AD83" s="46"/>
      <c r="AE83" s="46"/>
      <c r="AF83" s="51"/>
      <c r="AG83" s="51"/>
      <c r="AH83" s="51"/>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56"/>
      <c r="CX83" s="56"/>
      <c r="CY83" s="56"/>
      <c r="CZ83" s="56"/>
      <c r="DA83" s="56"/>
      <c r="DB83" s="56"/>
      <c r="DC83" s="56"/>
      <c r="DD83" s="56"/>
      <c r="DE83" s="56"/>
      <c r="DF83" s="56"/>
    </row>
    <row r="84" spans="1:110">
      <c r="A84" s="46"/>
      <c r="B84" s="47"/>
      <c r="C84" s="48"/>
      <c r="D84" s="47"/>
      <c r="E84" s="49"/>
      <c r="F84" s="49"/>
      <c r="G84" s="50"/>
      <c r="H84" s="46"/>
      <c r="I84" s="46"/>
      <c r="J84" s="46"/>
      <c r="K84" s="46"/>
      <c r="L84" s="46"/>
      <c r="M84" s="46"/>
      <c r="N84" s="46"/>
      <c r="O84" s="46"/>
      <c r="P84" s="46"/>
      <c r="Q84" s="46"/>
      <c r="R84" s="46"/>
      <c r="S84" s="46"/>
      <c r="T84" s="46"/>
      <c r="U84" s="46"/>
      <c r="V84" s="46"/>
      <c r="W84" s="46"/>
      <c r="X84" s="46"/>
      <c r="Y84" s="46"/>
      <c r="Z84" s="46"/>
      <c r="AA84" s="46"/>
      <c r="AB84" s="46"/>
      <c r="AC84" s="46"/>
      <c r="AD84" s="46"/>
      <c r="AE84" s="46"/>
      <c r="AF84" s="51"/>
      <c r="AG84" s="51"/>
      <c r="AH84" s="51"/>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56"/>
      <c r="CX84" s="56"/>
      <c r="CY84" s="56"/>
      <c r="CZ84" s="56"/>
      <c r="DA84" s="56"/>
      <c r="DB84" s="56"/>
      <c r="DC84" s="56"/>
      <c r="DD84" s="56"/>
      <c r="DE84" s="56"/>
      <c r="DF84" s="56"/>
    </row>
    <row r="85" spans="1:110">
      <c r="A85" s="46"/>
      <c r="B85" s="47"/>
      <c r="C85" s="48"/>
      <c r="D85" s="47"/>
      <c r="E85" s="49"/>
      <c r="F85" s="49"/>
      <c r="G85" s="50"/>
      <c r="H85" s="46"/>
      <c r="I85" s="46"/>
      <c r="J85" s="46"/>
      <c r="K85" s="46"/>
      <c r="L85" s="46"/>
      <c r="M85" s="46"/>
      <c r="N85" s="46"/>
      <c r="O85" s="46"/>
      <c r="P85" s="46"/>
      <c r="Q85" s="46"/>
      <c r="R85" s="46"/>
      <c r="S85" s="46"/>
      <c r="T85" s="46"/>
      <c r="U85" s="46"/>
      <c r="V85" s="46"/>
      <c r="W85" s="46"/>
      <c r="X85" s="46"/>
      <c r="Y85" s="46"/>
      <c r="Z85" s="46"/>
      <c r="AA85" s="46"/>
      <c r="AB85" s="46"/>
      <c r="AC85" s="46"/>
      <c r="AD85" s="46"/>
      <c r="AE85" s="46"/>
      <c r="AF85" s="51"/>
      <c r="AG85" s="51"/>
      <c r="AH85" s="51"/>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56"/>
      <c r="CX85" s="56"/>
      <c r="CY85" s="56"/>
      <c r="CZ85" s="56"/>
      <c r="DA85" s="56"/>
      <c r="DB85" s="56"/>
      <c r="DC85" s="56"/>
      <c r="DD85" s="56"/>
      <c r="DE85" s="56"/>
      <c r="DF85" s="56"/>
    </row>
    <row r="86" spans="1:110">
      <c r="A86" s="46"/>
      <c r="B86" s="47"/>
      <c r="C86" s="48"/>
      <c r="D86" s="47"/>
      <c r="E86" s="49"/>
      <c r="F86" s="49"/>
      <c r="G86" s="50"/>
      <c r="H86" s="46"/>
      <c r="I86" s="46"/>
      <c r="J86" s="46"/>
      <c r="K86" s="46"/>
      <c r="L86" s="46"/>
      <c r="M86" s="46"/>
      <c r="N86" s="46"/>
      <c r="O86" s="46"/>
      <c r="P86" s="46"/>
      <c r="Q86" s="46"/>
      <c r="R86" s="46"/>
      <c r="S86" s="46"/>
      <c r="T86" s="46"/>
      <c r="U86" s="46"/>
      <c r="V86" s="46"/>
      <c r="W86" s="46"/>
      <c r="X86" s="46"/>
      <c r="Y86" s="46"/>
      <c r="Z86" s="46"/>
      <c r="AA86" s="46"/>
      <c r="AB86" s="46"/>
      <c r="AC86" s="46"/>
      <c r="AD86" s="46"/>
      <c r="AE86" s="46"/>
      <c r="AF86" s="51"/>
      <c r="AG86" s="51"/>
      <c r="AH86" s="51"/>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56"/>
      <c r="CX86" s="56"/>
      <c r="CY86" s="56"/>
      <c r="CZ86" s="56"/>
      <c r="DA86" s="56"/>
      <c r="DB86" s="56"/>
      <c r="DC86" s="56"/>
      <c r="DD86" s="56"/>
      <c r="DE86" s="56"/>
      <c r="DF86" s="56"/>
    </row>
    <row r="87" spans="1:110">
      <c r="A87" s="46"/>
      <c r="B87" s="47"/>
      <c r="C87" s="48"/>
      <c r="D87" s="47"/>
      <c r="E87" s="49"/>
      <c r="F87" s="49"/>
      <c r="G87" s="50"/>
      <c r="H87" s="46"/>
      <c r="I87" s="46"/>
      <c r="J87" s="46"/>
      <c r="K87" s="46"/>
      <c r="L87" s="46"/>
      <c r="M87" s="46"/>
      <c r="N87" s="46"/>
      <c r="O87" s="46"/>
      <c r="P87" s="46"/>
      <c r="Q87" s="46"/>
      <c r="R87" s="46"/>
      <c r="S87" s="46"/>
      <c r="T87" s="46"/>
      <c r="U87" s="46"/>
      <c r="V87" s="46"/>
      <c r="W87" s="46"/>
      <c r="X87" s="46"/>
      <c r="Y87" s="46"/>
      <c r="Z87" s="46"/>
      <c r="AA87" s="46"/>
      <c r="AB87" s="46"/>
      <c r="AC87" s="46"/>
      <c r="AD87" s="46"/>
      <c r="AE87" s="46"/>
      <c r="AF87" s="51"/>
      <c r="AG87" s="51"/>
      <c r="AH87" s="51"/>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56"/>
      <c r="CX87" s="56"/>
      <c r="CY87" s="56"/>
      <c r="CZ87" s="56"/>
      <c r="DA87" s="56"/>
      <c r="DB87" s="56"/>
      <c r="DC87" s="56"/>
      <c r="DD87" s="56"/>
      <c r="DE87" s="56"/>
      <c r="DF87" s="56"/>
    </row>
    <row r="88" spans="1:110">
      <c r="A88" s="46"/>
      <c r="B88" s="47"/>
      <c r="C88" s="48"/>
      <c r="D88" s="47"/>
      <c r="E88" s="49"/>
      <c r="F88" s="49"/>
      <c r="G88" s="50"/>
      <c r="H88" s="46"/>
      <c r="I88" s="46"/>
      <c r="J88" s="46"/>
      <c r="K88" s="46"/>
      <c r="L88" s="46"/>
      <c r="M88" s="46"/>
      <c r="N88" s="46"/>
      <c r="O88" s="46"/>
      <c r="P88" s="46"/>
      <c r="Q88" s="46"/>
      <c r="R88" s="46"/>
      <c r="S88" s="46"/>
      <c r="T88" s="46"/>
      <c r="U88" s="46"/>
      <c r="V88" s="46"/>
      <c r="W88" s="46"/>
      <c r="X88" s="46"/>
      <c r="Y88" s="46"/>
      <c r="Z88" s="46"/>
      <c r="AA88" s="46"/>
      <c r="AB88" s="46"/>
      <c r="AC88" s="46"/>
      <c r="AD88" s="46"/>
      <c r="AE88" s="46"/>
      <c r="AF88" s="51"/>
      <c r="AG88" s="51"/>
      <c r="AH88" s="51"/>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56"/>
      <c r="CX88" s="56"/>
      <c r="CY88" s="56"/>
      <c r="CZ88" s="56"/>
      <c r="DA88" s="56"/>
      <c r="DB88" s="56"/>
      <c r="DC88" s="56"/>
      <c r="DD88" s="56"/>
      <c r="DE88" s="56"/>
      <c r="DF88" s="56"/>
    </row>
    <row r="89" spans="1:110">
      <c r="A89" s="46"/>
      <c r="B89" s="47"/>
      <c r="C89" s="48"/>
      <c r="D89" s="47"/>
      <c r="E89" s="49"/>
      <c r="F89" s="49"/>
      <c r="G89" s="50"/>
      <c r="H89" s="46"/>
      <c r="I89" s="46"/>
      <c r="J89" s="46"/>
      <c r="K89" s="46"/>
      <c r="L89" s="46"/>
      <c r="M89" s="46"/>
      <c r="N89" s="46"/>
      <c r="O89" s="46"/>
      <c r="P89" s="46"/>
      <c r="Q89" s="46"/>
      <c r="R89" s="46"/>
      <c r="S89" s="46"/>
      <c r="T89" s="46"/>
      <c r="U89" s="46"/>
      <c r="V89" s="46"/>
      <c r="W89" s="46"/>
      <c r="X89" s="46"/>
      <c r="Y89" s="46"/>
      <c r="Z89" s="46"/>
      <c r="AA89" s="46"/>
      <c r="AB89" s="46"/>
      <c r="AC89" s="46"/>
      <c r="AD89" s="46"/>
      <c r="AE89" s="46"/>
      <c r="AF89" s="51"/>
      <c r="AG89" s="51"/>
      <c r="AH89" s="51"/>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56"/>
      <c r="CX89" s="56"/>
      <c r="CY89" s="56"/>
      <c r="CZ89" s="56"/>
      <c r="DA89" s="56"/>
      <c r="DB89" s="56"/>
      <c r="DC89" s="56"/>
      <c r="DD89" s="56"/>
      <c r="DE89" s="56"/>
      <c r="DF89" s="56"/>
    </row>
    <row r="90" spans="1:110">
      <c r="A90" s="46"/>
      <c r="B90" s="47"/>
      <c r="C90" s="48"/>
      <c r="D90" s="47"/>
      <c r="E90" s="49"/>
      <c r="F90" s="49"/>
      <c r="G90" s="50"/>
      <c r="H90" s="46"/>
      <c r="I90" s="46"/>
      <c r="J90" s="46"/>
      <c r="K90" s="46"/>
      <c r="L90" s="46"/>
      <c r="M90" s="46"/>
      <c r="N90" s="46"/>
      <c r="O90" s="46"/>
      <c r="P90" s="46"/>
      <c r="Q90" s="46"/>
      <c r="R90" s="46"/>
      <c r="S90" s="46"/>
      <c r="T90" s="46"/>
      <c r="U90" s="46"/>
      <c r="V90" s="46"/>
      <c r="W90" s="46"/>
      <c r="X90" s="46"/>
      <c r="Y90" s="46"/>
      <c r="Z90" s="46"/>
      <c r="AA90" s="46"/>
      <c r="AB90" s="46"/>
      <c r="AC90" s="46"/>
      <c r="AD90" s="46"/>
      <c r="AE90" s="46"/>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56"/>
      <c r="CX90" s="56"/>
      <c r="CY90" s="56"/>
      <c r="CZ90" s="56"/>
      <c r="DA90" s="56"/>
      <c r="DB90" s="56"/>
      <c r="DC90" s="56"/>
      <c r="DD90" s="56"/>
      <c r="DE90" s="56"/>
      <c r="DF90" s="56"/>
    </row>
    <row r="91" spans="1:110">
      <c r="A91" s="46"/>
      <c r="B91" s="47"/>
      <c r="C91" s="48"/>
      <c r="D91" s="47"/>
      <c r="E91" s="49"/>
      <c r="F91" s="49"/>
      <c r="G91" s="50"/>
      <c r="H91" s="46"/>
      <c r="I91" s="46"/>
      <c r="J91" s="46"/>
      <c r="K91" s="46"/>
      <c r="L91" s="46"/>
      <c r="M91" s="46"/>
      <c r="N91" s="46"/>
      <c r="O91" s="46"/>
      <c r="P91" s="46"/>
      <c r="Q91" s="46"/>
      <c r="R91" s="46"/>
      <c r="S91" s="46"/>
      <c r="T91" s="46"/>
      <c r="U91" s="46"/>
      <c r="V91" s="46"/>
      <c r="W91" s="46"/>
      <c r="X91" s="46"/>
      <c r="Y91" s="46"/>
      <c r="Z91" s="46"/>
      <c r="AA91" s="46"/>
      <c r="AB91" s="46"/>
      <c r="AC91" s="46"/>
      <c r="AD91" s="46"/>
      <c r="AE91" s="46"/>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56"/>
      <c r="CX91" s="56"/>
      <c r="CY91" s="56"/>
      <c r="CZ91" s="56"/>
      <c r="DA91" s="56"/>
      <c r="DB91" s="56"/>
      <c r="DC91" s="56"/>
      <c r="DD91" s="56"/>
      <c r="DE91" s="56"/>
      <c r="DF91" s="56"/>
    </row>
    <row r="92" spans="1:110">
      <c r="A92" s="46"/>
      <c r="B92" s="47"/>
      <c r="C92" s="48"/>
      <c r="D92" s="47"/>
      <c r="E92" s="49"/>
      <c r="F92" s="49"/>
      <c r="G92" s="50"/>
      <c r="H92" s="46"/>
      <c r="I92" s="46"/>
      <c r="J92" s="46"/>
      <c r="K92" s="46"/>
      <c r="L92" s="46"/>
      <c r="M92" s="46"/>
      <c r="N92" s="46"/>
      <c r="O92" s="46"/>
      <c r="P92" s="46"/>
      <c r="Q92" s="46"/>
      <c r="R92" s="46"/>
      <c r="S92" s="46"/>
      <c r="T92" s="46"/>
      <c r="U92" s="46"/>
      <c r="V92" s="46"/>
      <c r="W92" s="46"/>
      <c r="X92" s="46"/>
      <c r="Y92" s="46"/>
      <c r="Z92" s="46"/>
      <c r="AA92" s="46"/>
      <c r="AB92" s="46"/>
      <c r="AC92" s="46"/>
      <c r="AD92" s="46"/>
      <c r="AE92" s="46"/>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56"/>
      <c r="CX92" s="56"/>
      <c r="CY92" s="56"/>
      <c r="CZ92" s="56"/>
      <c r="DA92" s="56"/>
      <c r="DB92" s="56"/>
      <c r="DC92" s="56"/>
      <c r="DD92" s="56"/>
      <c r="DE92" s="56"/>
      <c r="DF92" s="56"/>
    </row>
    <row r="93" spans="1:110">
      <c r="A93" s="46"/>
      <c r="B93" s="47"/>
      <c r="C93" s="48"/>
      <c r="D93" s="47"/>
      <c r="E93" s="49"/>
      <c r="F93" s="49"/>
      <c r="G93" s="50"/>
      <c r="H93" s="46"/>
      <c r="I93" s="46"/>
      <c r="J93" s="46"/>
      <c r="K93" s="46"/>
      <c r="L93" s="46"/>
      <c r="M93" s="46"/>
      <c r="N93" s="46"/>
      <c r="O93" s="46"/>
      <c r="P93" s="46"/>
      <c r="Q93" s="46"/>
      <c r="R93" s="46"/>
      <c r="S93" s="46"/>
      <c r="T93" s="46"/>
      <c r="U93" s="46"/>
      <c r="V93" s="46"/>
      <c r="W93" s="46"/>
      <c r="X93" s="46"/>
      <c r="Y93" s="46"/>
      <c r="Z93" s="46"/>
      <c r="AA93" s="46"/>
      <c r="AB93" s="46"/>
      <c r="AC93" s="46"/>
      <c r="AD93" s="46"/>
      <c r="AE93" s="46"/>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56"/>
      <c r="CX93" s="56"/>
      <c r="CY93" s="56"/>
      <c r="CZ93" s="56"/>
      <c r="DA93" s="56"/>
      <c r="DB93" s="56"/>
      <c r="DC93" s="56"/>
      <c r="DD93" s="56"/>
      <c r="DE93" s="56"/>
      <c r="DF93" s="56"/>
    </row>
    <row r="94" spans="1:110">
      <c r="A94" s="46"/>
      <c r="B94" s="47"/>
      <c r="C94" s="48"/>
      <c r="D94" s="47"/>
      <c r="E94" s="49"/>
      <c r="F94" s="49"/>
      <c r="G94" s="50"/>
      <c r="H94" s="46"/>
      <c r="I94" s="46"/>
      <c r="J94" s="46"/>
      <c r="K94" s="46"/>
      <c r="L94" s="46"/>
      <c r="M94" s="46"/>
      <c r="N94" s="46"/>
      <c r="O94" s="46"/>
      <c r="P94" s="46"/>
      <c r="Q94" s="46"/>
      <c r="R94" s="46"/>
      <c r="S94" s="46"/>
      <c r="T94" s="46"/>
      <c r="U94" s="46"/>
      <c r="V94" s="46"/>
      <c r="W94" s="46"/>
      <c r="X94" s="46"/>
      <c r="Y94" s="46"/>
      <c r="Z94" s="46"/>
      <c r="AA94" s="46"/>
      <c r="AB94" s="46"/>
      <c r="AC94" s="46"/>
      <c r="AD94" s="46"/>
      <c r="AE94" s="46"/>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56"/>
      <c r="CX94" s="56"/>
      <c r="CY94" s="56"/>
      <c r="CZ94" s="56"/>
      <c r="DA94" s="56"/>
      <c r="DB94" s="56"/>
      <c r="DC94" s="56"/>
      <c r="DD94" s="56"/>
      <c r="DE94" s="56"/>
      <c r="DF94" s="56"/>
    </row>
    <row r="95" spans="1:110">
      <c r="S95" s="56"/>
      <c r="T95" s="56"/>
      <c r="U95" s="56"/>
      <c r="V95" s="56"/>
      <c r="W95" s="56"/>
      <c r="X95" s="56"/>
      <c r="Y95" s="56"/>
      <c r="Z95" s="56"/>
      <c r="AA95" s="56"/>
      <c r="AB95" s="56"/>
      <c r="AC95" s="56"/>
      <c r="AD95" s="56"/>
      <c r="AE95" s="56"/>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6"/>
      <c r="BY95" s="56"/>
      <c r="BZ95" s="56"/>
      <c r="CA95" s="56"/>
      <c r="CB95" s="56"/>
      <c r="CC95" s="56"/>
      <c r="CD95" s="56"/>
      <c r="CE95" s="56"/>
      <c r="CF95" s="56"/>
      <c r="CG95" s="56"/>
      <c r="CH95" s="56"/>
      <c r="CI95" s="56"/>
      <c r="CJ95" s="56"/>
      <c r="CK95" s="56"/>
      <c r="CL95" s="56"/>
      <c r="CM95" s="56"/>
      <c r="CN95" s="56"/>
      <c r="CO95" s="56"/>
      <c r="CP95" s="56"/>
      <c r="CQ95" s="56"/>
      <c r="CR95" s="56"/>
      <c r="CS95" s="56"/>
      <c r="CT95" s="56"/>
      <c r="CU95" s="56"/>
      <c r="CV95" s="56"/>
      <c r="CW95" s="56"/>
      <c r="CX95" s="56"/>
      <c r="CY95" s="56"/>
      <c r="CZ95" s="56"/>
      <c r="DA95" s="56"/>
      <c r="DB95" s="56"/>
      <c r="DC95" s="56"/>
      <c r="DD95" s="56"/>
      <c r="DE95" s="56"/>
      <c r="DF95" s="56"/>
    </row>
  </sheetData>
  <sheetProtection formatCells="0" formatColumns="0" formatRows="0" insertColumns="0" insertRows="0" insertHyperlinks="0" deleteColumns="0" deleteRows="0" selectLockedCells="1" sort="0" autoFilter="0" pivotTables="0"/>
  <dataConsolidate/>
  <mergeCells count="54">
    <mergeCell ref="Y56:AC57"/>
    <mergeCell ref="Y48:Z49"/>
    <mergeCell ref="S30:S31"/>
    <mergeCell ref="T30:T31"/>
    <mergeCell ref="S26:S27"/>
    <mergeCell ref="S32:S33"/>
    <mergeCell ref="T32:T33"/>
    <mergeCell ref="S36:S37"/>
    <mergeCell ref="T36:T37"/>
    <mergeCell ref="S35:V35"/>
    <mergeCell ref="U46:U47"/>
    <mergeCell ref="S41:V42"/>
    <mergeCell ref="S43:S44"/>
    <mergeCell ref="T43:T44"/>
    <mergeCell ref="AC41:AC42"/>
    <mergeCell ref="AA50:AA51"/>
    <mergeCell ref="AA48:AA49"/>
    <mergeCell ref="S7:V7"/>
    <mergeCell ref="S49:X49"/>
    <mergeCell ref="S38:S39"/>
    <mergeCell ref="T38:T39"/>
    <mergeCell ref="T8:T9"/>
    <mergeCell ref="S10:S11"/>
    <mergeCell ref="T10:T11"/>
    <mergeCell ref="S8:S9"/>
    <mergeCell ref="Y41:AB42"/>
    <mergeCell ref="Y43:Y44"/>
    <mergeCell ref="Z43:Z44"/>
    <mergeCell ref="Y46:Z47"/>
    <mergeCell ref="AA46:AA47"/>
    <mergeCell ref="Y7:AA12"/>
    <mergeCell ref="S20:S21"/>
    <mergeCell ref="Y50:Z51"/>
    <mergeCell ref="S50:X50"/>
    <mergeCell ref="W41:W42"/>
    <mergeCell ref="S46:T47"/>
    <mergeCell ref="T22:T23"/>
    <mergeCell ref="T26:T27"/>
    <mergeCell ref="S28:S29"/>
    <mergeCell ref="T28:T29"/>
    <mergeCell ref="T20:T21"/>
    <mergeCell ref="S25:V25"/>
    <mergeCell ref="S22:S23"/>
    <mergeCell ref="Y13:AA19"/>
    <mergeCell ref="Y20:AA23"/>
    <mergeCell ref="S18:S19"/>
    <mergeCell ref="T18:T19"/>
    <mergeCell ref="G3:W4"/>
    <mergeCell ref="T12:T13"/>
    <mergeCell ref="S12:S13"/>
    <mergeCell ref="S16:S17"/>
    <mergeCell ref="T16:T17"/>
    <mergeCell ref="S14:S15"/>
    <mergeCell ref="T14:T15"/>
  </mergeCells>
  <phoneticPr fontId="0" type="noConversion"/>
  <conditionalFormatting sqref="U8 U10 U12 U14 U16 U18 U20 U22 U26 U28 U30 U32 U36 U38 U43">
    <cfRule type="expression" dxfId="6" priority="2" stopIfTrue="1">
      <formula>100*$V8+$W8&gt;100*$V9+$W9</formula>
    </cfRule>
  </conditionalFormatting>
  <conditionalFormatting sqref="U9 U11 U13 U15 U17 U19 U21 U23 U27 U29 U31 U33 U37 U39 U44">
    <cfRule type="expression" dxfId="5" priority="3" stopIfTrue="1">
      <formula>100*$V9+$W9&gt;100*$V8+$W8</formula>
    </cfRule>
  </conditionalFormatting>
  <conditionalFormatting sqref="AA43">
    <cfRule type="expression" dxfId="4" priority="4" stopIfTrue="1">
      <formula>100*$AB43+$AC43&gt;100*$AB44+$AC44</formula>
    </cfRule>
  </conditionalFormatting>
  <conditionalFormatting sqref="AA44">
    <cfRule type="expression" dxfId="3" priority="5" stopIfTrue="1">
      <formula>100*$AB44+$AC44&gt;100*$AB43+$AC43</formula>
    </cfRule>
  </conditionalFormatting>
  <conditionalFormatting sqref="J35:N35 J43:N43 J11:N11 J27:N27 J19:N19 J51:N51 J59:N59 J67:N67">
    <cfRule type="expression" dxfId="2" priority="6" stopIfTrue="1">
      <formula>OR($I11&lt;3)</formula>
    </cfRule>
  </conditionalFormatting>
  <conditionalFormatting sqref="J36:N36 J44:N44 J12:N12 J28:N28 J20:N20 J52:N52 J60:N60 J68:N68">
    <cfRule type="expression" dxfId="1" priority="7" stopIfTrue="1">
      <formula>$I12&lt;3</formula>
    </cfRule>
  </conditionalFormatting>
  <conditionalFormatting sqref="U46:U47 AA46:AA51">
    <cfRule type="cellIs" dxfId="0" priority="23" stopIfTrue="1" operator="notEqual">
      <formula>"-"</formula>
    </cfRule>
  </conditionalFormatting>
  <hyperlinks>
    <hyperlink ref="Y20:AA23" r:id="rId1" display="Cliquez ici"/>
  </hyperlinks>
  <pageMargins left="0.78740157480314965" right="0.78740157480314965" top="0.31" bottom="0.44" header="0.32" footer="0.3"/>
  <pageSetup paperSize="9" scale="70" orientation="landscape" horizontalDpi="4294967293" r:id="rId2"/>
  <headerFooter alignWithMargins="0"/>
  <ignoredErrors>
    <ignoredError sqref="D10:D13 D18:D19 I9:N12 J13 I17:N21 I25:N53 D30:D31 J57:N57 D46:D47 D54:D55 D62:D63 D66:D69 J69 D42:D45 G42:G45 D50:D53 G50:G53 D58:D61 G58:G61 G66:G69 S24:W24 U43 S45:W47 U28 S34:W35 X35:AB40 Y30:AB30 Y29:AB29 Y28:AB28 Y32:AB32 S48:AB51 X45:AB47 X43 G10:G13 G18:G21 D26:D29 G26:G29 D38:D39 D34:D37 G34:G37 S9:T9 S41:W42 U44 X44 D20:D21 S25 W25 N8 N16 N24 I60:N68 J59:N59 J58:N58 I57:I59 X42:AB42 X41 Z41:AB41 U29:U33 Y31:AB31 Y33:AB33 Y34:AB34 X29:X33 X26 AA43 AA44 G30:G31 G46:G47 G54:G55 G62:G63 G38:G39 S40:U40 U26:U27 U8:U23 U36:U39" unlockedFormula="1"/>
    <ignoredError sqref="X28 X27" formula="1" unlockedFormula="1"/>
  </ignoredErrors>
  <drawing r:id="rId3"/>
</worksheet>
</file>

<file path=xl/worksheets/sheet3.xml><?xml version="1.0" encoding="utf-8"?>
<worksheet xmlns="http://schemas.openxmlformats.org/spreadsheetml/2006/main" xmlns:r="http://schemas.openxmlformats.org/officeDocument/2006/relationships">
  <sheetPr>
    <tabColor theme="0"/>
  </sheetPr>
  <dimension ref="A1:AH83"/>
  <sheetViews>
    <sheetView topLeftCell="D1" zoomScale="80" zoomScaleNormal="80" workbookViewId="0">
      <selection activeCell="S26" sqref="S26"/>
    </sheetView>
  </sheetViews>
  <sheetFormatPr baseColWidth="10" defaultRowHeight="12.75"/>
  <cols>
    <col min="1" max="1" width="2.140625" style="93" customWidth="1"/>
    <col min="2" max="2" width="7.42578125" style="93" bestFit="1" customWidth="1"/>
    <col min="3" max="3" width="8.5703125" style="93" customWidth="1"/>
    <col min="4" max="4" width="6.5703125" style="93" customWidth="1"/>
    <col min="5" max="5" width="16.85546875" customWidth="1"/>
    <col min="6" max="6" width="10.7109375" customWidth="1"/>
    <col min="7" max="7" width="11.5703125" customWidth="1"/>
    <col min="8" max="8" width="10.140625" customWidth="1"/>
    <col min="9" max="9" width="2.42578125" style="93" customWidth="1"/>
    <col min="10" max="16" width="10.85546875" style="93"/>
    <col min="17" max="17" width="4.140625" style="93" customWidth="1"/>
    <col min="18" max="18" width="51.28515625" style="93" customWidth="1"/>
    <col min="19" max="34" width="10.85546875" style="93"/>
  </cols>
  <sheetData>
    <row r="1" spans="2:18" s="93" customFormat="1" ht="5.0999999999999996" customHeight="1"/>
    <row r="2" spans="2:18">
      <c r="B2" s="181" t="s">
        <v>182</v>
      </c>
      <c r="C2" s="181" t="s">
        <v>181</v>
      </c>
      <c r="D2" s="181" t="s">
        <v>180</v>
      </c>
      <c r="E2" s="162" t="s">
        <v>123</v>
      </c>
      <c r="F2" s="162" t="s">
        <v>125</v>
      </c>
      <c r="G2" s="162" t="s">
        <v>124</v>
      </c>
      <c r="H2" s="162" t="s">
        <v>177</v>
      </c>
      <c r="R2" s="219" t="s">
        <v>126</v>
      </c>
    </row>
    <row r="3" spans="2:18" ht="12.95" customHeight="1">
      <c r="B3" s="222" t="s">
        <v>183</v>
      </c>
      <c r="C3" s="225">
        <f>SUM(D3:D6)</f>
        <v>97</v>
      </c>
      <c r="D3" s="182">
        <v>10</v>
      </c>
      <c r="E3" s="176" t="str">
        <f>'Tableau des Matches'!AM9</f>
        <v>Brésil</v>
      </c>
      <c r="F3" s="175">
        <f>'Tableau des Matches'!AO9</f>
        <v>5</v>
      </c>
      <c r="G3" s="175">
        <f>'Tableau des Matches'!AP9</f>
        <v>1</v>
      </c>
      <c r="H3" s="176">
        <f>F3-G3</f>
        <v>4</v>
      </c>
      <c r="R3" s="220"/>
    </row>
    <row r="4" spans="2:18" ht="12.6" customHeight="1">
      <c r="B4" s="223"/>
      <c r="C4" s="226"/>
      <c r="D4" s="182">
        <v>16</v>
      </c>
      <c r="E4" s="178" t="str">
        <f>'Tableau des Matches'!AM10</f>
        <v>Croatie</v>
      </c>
      <c r="F4" s="177">
        <f>'Tableau des Matches'!AO10</f>
        <v>1</v>
      </c>
      <c r="G4" s="177">
        <f>'Tableau des Matches'!AP10</f>
        <v>5</v>
      </c>
      <c r="H4" s="178">
        <f t="shared" ref="H4:H34" si="0">F4-G4</f>
        <v>-4</v>
      </c>
      <c r="R4" s="221" t="s">
        <v>178</v>
      </c>
    </row>
    <row r="5" spans="2:18" ht="12.6" customHeight="1">
      <c r="B5" s="223"/>
      <c r="C5" s="226"/>
      <c r="D5" s="182">
        <v>20</v>
      </c>
      <c r="E5" s="178" t="str">
        <f>'Tableau des Matches'!AM11</f>
        <v>Mexique</v>
      </c>
      <c r="F5" s="177">
        <f>'Tableau des Matches'!AO11</f>
        <v>6</v>
      </c>
      <c r="G5" s="177">
        <f>'Tableau des Matches'!AP11</f>
        <v>1</v>
      </c>
      <c r="H5" s="178">
        <f t="shared" si="0"/>
        <v>5</v>
      </c>
      <c r="R5" s="221"/>
    </row>
    <row r="6" spans="2:18" ht="12.6" customHeight="1">
      <c r="B6" s="224"/>
      <c r="C6" s="227"/>
      <c r="D6" s="182">
        <v>51</v>
      </c>
      <c r="E6" s="180" t="str">
        <f>'Tableau des Matches'!AM12</f>
        <v>Cameroun</v>
      </c>
      <c r="F6" s="179">
        <f>'Tableau des Matches'!AO12</f>
        <v>1</v>
      </c>
      <c r="G6" s="179">
        <f>'Tableau des Matches'!AP12</f>
        <v>6</v>
      </c>
      <c r="H6" s="180">
        <f t="shared" si="0"/>
        <v>-5</v>
      </c>
      <c r="R6" s="221"/>
    </row>
    <row r="7" spans="2:18" ht="12.6" customHeight="1">
      <c r="B7" s="222" t="s">
        <v>184</v>
      </c>
      <c r="C7" s="225">
        <f>SUM(D7:D10)</f>
        <v>84</v>
      </c>
      <c r="D7" s="182">
        <v>1</v>
      </c>
      <c r="E7" s="176" t="str">
        <f>'Tableau des Matches'!AM17</f>
        <v>Espagne</v>
      </c>
      <c r="F7" s="175">
        <f>'Tableau des Matches'!AO17</f>
        <v>8</v>
      </c>
      <c r="G7" s="175">
        <f>'Tableau des Matches'!AP17</f>
        <v>2</v>
      </c>
      <c r="H7" s="176">
        <f t="shared" si="0"/>
        <v>6</v>
      </c>
      <c r="R7" s="221"/>
    </row>
    <row r="8" spans="2:18">
      <c r="B8" s="223"/>
      <c r="C8" s="226"/>
      <c r="D8" s="182">
        <v>9</v>
      </c>
      <c r="E8" s="178" t="str">
        <f>'Tableau des Matches'!AM18</f>
        <v>Pays-Bas</v>
      </c>
      <c r="F8" s="177">
        <f>'Tableau des Matches'!AO18</f>
        <v>8</v>
      </c>
      <c r="G8" s="177">
        <f>'Tableau des Matches'!AP18</f>
        <v>2</v>
      </c>
      <c r="H8" s="178">
        <f t="shared" si="0"/>
        <v>6</v>
      </c>
      <c r="R8" s="221"/>
    </row>
    <row r="9" spans="2:18">
      <c r="B9" s="223"/>
      <c r="C9" s="226"/>
      <c r="D9" s="182">
        <v>15</v>
      </c>
      <c r="E9" s="178" t="s">
        <v>166</v>
      </c>
      <c r="F9" s="177">
        <f>'Tableau des Matches'!AO19</f>
        <v>2</v>
      </c>
      <c r="G9" s="177">
        <f>'Tableau des Matches'!AP19</f>
        <v>6</v>
      </c>
      <c r="H9" s="178">
        <f t="shared" si="0"/>
        <v>-4</v>
      </c>
      <c r="R9" s="221"/>
    </row>
    <row r="10" spans="2:18">
      <c r="B10" s="224"/>
      <c r="C10" s="227"/>
      <c r="D10" s="182">
        <v>59</v>
      </c>
      <c r="E10" s="180" t="str">
        <f>'Tableau des Matches'!AM20</f>
        <v>Australie</v>
      </c>
      <c r="F10" s="179">
        <f>'Tableau des Matches'!AO20</f>
        <v>1</v>
      </c>
      <c r="G10" s="179">
        <f>'Tableau des Matches'!AP20</f>
        <v>9</v>
      </c>
      <c r="H10" s="180">
        <f t="shared" si="0"/>
        <v>-8</v>
      </c>
      <c r="R10" s="221"/>
    </row>
    <row r="11" spans="2:18">
      <c r="B11" s="222" t="s">
        <v>185</v>
      </c>
      <c r="C11" s="225">
        <f>SUM(D11:D14)</f>
        <v>81</v>
      </c>
      <c r="D11" s="182">
        <v>4</v>
      </c>
      <c r="E11" s="175" t="str">
        <f>'Tableau des Matches'!AM25</f>
        <v>Colombie</v>
      </c>
      <c r="F11" s="175">
        <f>'Tableau des Matches'!AO25</f>
        <v>4</v>
      </c>
      <c r="G11" s="175">
        <f>'Tableau des Matches'!AP25</f>
        <v>4</v>
      </c>
      <c r="H11" s="176">
        <f t="shared" si="0"/>
        <v>0</v>
      </c>
      <c r="R11" s="221"/>
    </row>
    <row r="12" spans="2:18">
      <c r="B12" s="223"/>
      <c r="C12" s="226"/>
      <c r="D12" s="182">
        <v>12</v>
      </c>
      <c r="E12" s="177" t="str">
        <f>'Tableau des Matches'!AM26</f>
        <v>Grèce</v>
      </c>
      <c r="F12" s="177">
        <f>'Tableau des Matches'!AO26</f>
        <v>4</v>
      </c>
      <c r="G12" s="177">
        <f>'Tableau des Matches'!AP26</f>
        <v>5</v>
      </c>
      <c r="H12" s="178">
        <f t="shared" si="0"/>
        <v>-1</v>
      </c>
      <c r="R12" s="221"/>
    </row>
    <row r="13" spans="2:18">
      <c r="B13" s="223"/>
      <c r="C13" s="226"/>
      <c r="D13" s="182">
        <v>17</v>
      </c>
      <c r="E13" s="177" t="str">
        <f>'Tableau des Matches'!AM27</f>
        <v>Côte d'Ivoire</v>
      </c>
      <c r="F13" s="177">
        <f>'Tableau des Matches'!AO27</f>
        <v>3</v>
      </c>
      <c r="G13" s="177">
        <f>'Tableau des Matches'!AP27</f>
        <v>2</v>
      </c>
      <c r="H13" s="178">
        <f t="shared" si="0"/>
        <v>1</v>
      </c>
      <c r="R13" s="174" t="s">
        <v>167</v>
      </c>
    </row>
    <row r="14" spans="2:18">
      <c r="B14" s="224"/>
      <c r="C14" s="227"/>
      <c r="D14" s="182">
        <v>48</v>
      </c>
      <c r="E14" s="179" t="str">
        <f>'Tableau des Matches'!AM28</f>
        <v>Japon</v>
      </c>
      <c r="F14" s="179">
        <f>'Tableau des Matches'!AO28</f>
        <v>4</v>
      </c>
      <c r="G14" s="179">
        <f>'Tableau des Matches'!AP28</f>
        <v>4</v>
      </c>
      <c r="H14" s="180">
        <f t="shared" si="0"/>
        <v>0</v>
      </c>
      <c r="R14" s="173"/>
    </row>
    <row r="15" spans="2:18">
      <c r="B15" s="222" t="s">
        <v>186</v>
      </c>
      <c r="C15" s="225">
        <f>SUM(D15:D18)</f>
        <v>57</v>
      </c>
      <c r="D15" s="182">
        <v>6</v>
      </c>
      <c r="E15" s="175" t="str">
        <f>'Tableau des Matches'!AM33</f>
        <v>Uruguay</v>
      </c>
      <c r="F15" s="175">
        <f>'Tableau des Matches'!AO33</f>
        <v>7</v>
      </c>
      <c r="G15" s="175">
        <f>'Tableau des Matches'!AP33</f>
        <v>2</v>
      </c>
      <c r="H15" s="176">
        <f t="shared" si="0"/>
        <v>5</v>
      </c>
      <c r="R15" s="173" t="s">
        <v>170</v>
      </c>
    </row>
    <row r="16" spans="2:18">
      <c r="B16" s="223"/>
      <c r="C16" s="226"/>
      <c r="D16" s="182">
        <v>31</v>
      </c>
      <c r="E16" s="177" t="str">
        <f>'Tableau des Matches'!AM34</f>
        <v>Costa Rica</v>
      </c>
      <c r="F16" s="177">
        <f>'Tableau des Matches'!AO34</f>
        <v>0</v>
      </c>
      <c r="G16" s="177">
        <f>'Tableau des Matches'!AP34</f>
        <v>9</v>
      </c>
      <c r="H16" s="178">
        <f t="shared" si="0"/>
        <v>-9</v>
      </c>
      <c r="R16" s="174" t="s">
        <v>168</v>
      </c>
    </row>
    <row r="17" spans="2:18">
      <c r="B17" s="223"/>
      <c r="C17" s="226"/>
      <c r="D17" s="182">
        <v>13</v>
      </c>
      <c r="E17" s="177" t="str">
        <f>'Tableau des Matches'!AM35</f>
        <v>Angleterre</v>
      </c>
      <c r="F17" s="177">
        <f>'Tableau des Matches'!AO35</f>
        <v>5</v>
      </c>
      <c r="G17" s="177">
        <f>'Tableau des Matches'!AP35</f>
        <v>4</v>
      </c>
      <c r="H17" s="178">
        <f t="shared" si="0"/>
        <v>1</v>
      </c>
      <c r="R17" s="173"/>
    </row>
    <row r="18" spans="2:18" ht="11.45" customHeight="1">
      <c r="B18" s="224"/>
      <c r="C18" s="227"/>
      <c r="D18" s="182">
        <v>7</v>
      </c>
      <c r="E18" s="179" t="str">
        <f>'Tableau des Matches'!AM36</f>
        <v>Italie</v>
      </c>
      <c r="F18" s="179">
        <f>'Tableau des Matches'!AO36</f>
        <v>7</v>
      </c>
      <c r="G18" s="179">
        <f>'Tableau des Matches'!AP36</f>
        <v>4</v>
      </c>
      <c r="H18" s="180">
        <f t="shared" si="0"/>
        <v>3</v>
      </c>
      <c r="R18" s="173" t="s">
        <v>169</v>
      </c>
    </row>
    <row r="19" spans="2:18">
      <c r="B19" s="222" t="s">
        <v>187</v>
      </c>
      <c r="C19" s="225">
        <f>SUM(D19:D22)</f>
        <v>91</v>
      </c>
      <c r="D19" s="182">
        <v>8</v>
      </c>
      <c r="E19" s="175" t="str">
        <f>'Tableau des Matches'!AM41</f>
        <v>Suisse</v>
      </c>
      <c r="F19" s="175">
        <f>'Tableau des Matches'!AO41</f>
        <v>5</v>
      </c>
      <c r="G19" s="175">
        <f>'Tableau des Matches'!AP41</f>
        <v>3</v>
      </c>
      <c r="H19" s="176">
        <f t="shared" si="0"/>
        <v>2</v>
      </c>
      <c r="R19" s="174" t="s">
        <v>171</v>
      </c>
    </row>
    <row r="20" spans="2:18">
      <c r="B20" s="223"/>
      <c r="C20" s="226"/>
      <c r="D20" s="182">
        <v>23</v>
      </c>
      <c r="E20" s="177" t="str">
        <f>'Tableau des Matches'!AM42</f>
        <v>Equateur</v>
      </c>
      <c r="F20" s="177">
        <f>'Tableau des Matches'!AO42</f>
        <v>2</v>
      </c>
      <c r="G20" s="177">
        <f>'Tableau des Matches'!AP42</f>
        <v>2</v>
      </c>
      <c r="H20" s="178">
        <f t="shared" si="0"/>
        <v>0</v>
      </c>
      <c r="R20" s="174" t="s">
        <v>172</v>
      </c>
    </row>
    <row r="21" spans="2:18">
      <c r="B21" s="223"/>
      <c r="C21" s="226"/>
      <c r="D21" s="182">
        <v>19</v>
      </c>
      <c r="E21" s="177" t="str">
        <f>'Tableau des Matches'!AM43</f>
        <v>France</v>
      </c>
      <c r="F21" s="177">
        <f>'Tableau des Matches'!AO43</f>
        <v>5</v>
      </c>
      <c r="G21" s="177">
        <f>'Tableau des Matches'!AP43</f>
        <v>3</v>
      </c>
      <c r="H21" s="178">
        <f t="shared" si="0"/>
        <v>2</v>
      </c>
      <c r="R21" s="174" t="s">
        <v>173</v>
      </c>
    </row>
    <row r="22" spans="2:18">
      <c r="B22" s="224"/>
      <c r="C22" s="227"/>
      <c r="D22" s="182">
        <v>41</v>
      </c>
      <c r="E22" s="179" t="str">
        <f>'Tableau des Matches'!AM44</f>
        <v>Honduras</v>
      </c>
      <c r="F22" s="179">
        <f>'Tableau des Matches'!AO44</f>
        <v>1</v>
      </c>
      <c r="G22" s="179">
        <f>'Tableau des Matches'!AP44</f>
        <v>5</v>
      </c>
      <c r="H22" s="180">
        <f t="shared" si="0"/>
        <v>-4</v>
      </c>
    </row>
    <row r="23" spans="2:18">
      <c r="B23" s="222" t="s">
        <v>188</v>
      </c>
      <c r="C23" s="225">
        <f>SUM(D23:D26)</f>
        <v>105</v>
      </c>
      <c r="D23" s="182">
        <v>3</v>
      </c>
      <c r="E23" s="175" t="str">
        <f>'Tableau des Matches'!AM49</f>
        <v>Argentine</v>
      </c>
      <c r="F23" s="175">
        <f>'Tableau des Matches'!AO49</f>
        <v>7</v>
      </c>
      <c r="G23" s="175">
        <f>'Tableau des Matches'!AP49</f>
        <v>2</v>
      </c>
      <c r="H23" s="176">
        <f t="shared" si="0"/>
        <v>5</v>
      </c>
    </row>
    <row r="24" spans="2:18" ht="12.6" customHeight="1">
      <c r="B24" s="223"/>
      <c r="C24" s="226"/>
      <c r="D24" s="182">
        <v>21</v>
      </c>
      <c r="E24" s="177" t="str">
        <f>'Tableau des Matches'!AM50</f>
        <v>Bosnie-Herzégovine</v>
      </c>
      <c r="F24" s="177">
        <f>'Tableau des Matches'!AO50</f>
        <v>4</v>
      </c>
      <c r="G24" s="177">
        <f>'Tableau des Matches'!AP50</f>
        <v>3</v>
      </c>
      <c r="H24" s="178">
        <f t="shared" si="0"/>
        <v>1</v>
      </c>
      <c r="R24" s="215" t="s">
        <v>192</v>
      </c>
    </row>
    <row r="25" spans="2:18" ht="12.6" customHeight="1">
      <c r="B25" s="223"/>
      <c r="C25" s="226"/>
      <c r="D25" s="182">
        <v>45</v>
      </c>
      <c r="E25" s="177" t="str">
        <f>'Tableau des Matches'!AM51</f>
        <v>Iran</v>
      </c>
      <c r="F25" s="177">
        <f>'Tableau des Matches'!AO51</f>
        <v>0</v>
      </c>
      <c r="G25" s="177">
        <f>'Tableau des Matches'!AP51</f>
        <v>9</v>
      </c>
      <c r="H25" s="178">
        <f t="shared" si="0"/>
        <v>-9</v>
      </c>
      <c r="R25" s="215"/>
    </row>
    <row r="26" spans="2:18" ht="12.6" customHeight="1">
      <c r="B26" s="224"/>
      <c r="C26" s="227"/>
      <c r="D26" s="182">
        <v>36</v>
      </c>
      <c r="E26" s="179" t="str">
        <f>'Tableau des Matches'!AM52</f>
        <v>Nigéria</v>
      </c>
      <c r="F26" s="179">
        <f>'Tableau des Matches'!AO52</f>
        <v>5</v>
      </c>
      <c r="G26" s="179">
        <f>'Tableau des Matches'!AP52</f>
        <v>2</v>
      </c>
      <c r="H26" s="180">
        <f t="shared" si="0"/>
        <v>3</v>
      </c>
      <c r="R26" s="215"/>
    </row>
    <row r="27" spans="2:18" ht="12.6" customHeight="1">
      <c r="B27" s="222" t="s">
        <v>189</v>
      </c>
      <c r="C27" s="225">
        <f>SUM(D27:D30)</f>
        <v>45</v>
      </c>
      <c r="D27" s="182">
        <v>2</v>
      </c>
      <c r="E27" s="175" t="str">
        <f>'Tableau des Matches'!AM57</f>
        <v>Allemagne</v>
      </c>
      <c r="F27" s="175">
        <f>'Tableau des Matches'!AO57</f>
        <v>7</v>
      </c>
      <c r="G27" s="175">
        <f>'Tableau des Matches'!AP57</f>
        <v>2</v>
      </c>
      <c r="H27" s="176">
        <f t="shared" si="0"/>
        <v>5</v>
      </c>
      <c r="R27" s="215"/>
    </row>
    <row r="28" spans="2:18" ht="12.6" customHeight="1">
      <c r="B28" s="223"/>
      <c r="C28" s="226"/>
      <c r="D28" s="182">
        <v>5</v>
      </c>
      <c r="E28" s="177" t="str">
        <f>'Tableau des Matches'!AM58</f>
        <v>Portugal</v>
      </c>
      <c r="F28" s="177">
        <f>'Tableau des Matches'!AO58</f>
        <v>4</v>
      </c>
      <c r="G28" s="177">
        <f>'Tableau des Matches'!AP58</f>
        <v>4</v>
      </c>
      <c r="H28" s="178">
        <f t="shared" si="0"/>
        <v>0</v>
      </c>
      <c r="R28" s="195" t="s">
        <v>193</v>
      </c>
    </row>
    <row r="29" spans="2:18" ht="12.6" customHeight="1">
      <c r="B29" s="223"/>
      <c r="C29" s="226"/>
      <c r="D29" s="182">
        <v>24</v>
      </c>
      <c r="E29" s="177" t="str">
        <f>'Tableau des Matches'!AM59</f>
        <v>Ghana</v>
      </c>
      <c r="F29" s="177">
        <f>'Tableau des Matches'!AO59</f>
        <v>2</v>
      </c>
      <c r="G29" s="177">
        <f>'Tableau des Matches'!AP59</f>
        <v>5</v>
      </c>
      <c r="H29" s="178">
        <f t="shared" si="0"/>
        <v>-3</v>
      </c>
      <c r="R29" s="195"/>
    </row>
    <row r="30" spans="2:18" ht="12.6" customHeight="1">
      <c r="B30" s="224"/>
      <c r="C30" s="227"/>
      <c r="D30" s="182">
        <v>14</v>
      </c>
      <c r="E30" s="179" t="str">
        <f>'Tableau des Matches'!AM60</f>
        <v>Etats-Unis</v>
      </c>
      <c r="F30" s="179">
        <f>'Tableau des Matches'!AO60</f>
        <v>3</v>
      </c>
      <c r="G30" s="179">
        <f>'Tableau des Matches'!AP60</f>
        <v>5</v>
      </c>
      <c r="H30" s="180">
        <f t="shared" si="0"/>
        <v>-2</v>
      </c>
      <c r="R30" s="195"/>
    </row>
    <row r="31" spans="2:18" ht="12.6" customHeight="1">
      <c r="B31" s="222" t="s">
        <v>190</v>
      </c>
      <c r="C31" s="225">
        <f>SUM(D31:D34)</f>
        <v>113</v>
      </c>
      <c r="D31" s="182">
        <v>11</v>
      </c>
      <c r="E31" s="175" t="str">
        <f>'Tableau des Matches'!AM65</f>
        <v>Belgique</v>
      </c>
      <c r="F31" s="175">
        <f>'Tableau des Matches'!AO65</f>
        <v>8</v>
      </c>
      <c r="G31" s="175">
        <f>'Tableau des Matches'!AP65</f>
        <v>1</v>
      </c>
      <c r="H31" s="176">
        <f t="shared" si="0"/>
        <v>7</v>
      </c>
      <c r="R31" s="195"/>
    </row>
    <row r="32" spans="2:18" ht="12.6" customHeight="1">
      <c r="B32" s="223"/>
      <c r="C32" s="226"/>
      <c r="D32" s="182">
        <v>26</v>
      </c>
      <c r="E32" s="177" t="str">
        <f>'Tableau des Matches'!AM66</f>
        <v>Algérie</v>
      </c>
      <c r="F32" s="177">
        <f>'Tableau des Matches'!AO66</f>
        <v>2</v>
      </c>
      <c r="G32" s="177">
        <f>'Tableau des Matches'!AP66</f>
        <v>4</v>
      </c>
      <c r="H32" s="178">
        <f t="shared" si="0"/>
        <v>-2</v>
      </c>
      <c r="R32" s="196" t="s">
        <v>194</v>
      </c>
    </row>
    <row r="33" spans="2:18" ht="12.6" customHeight="1">
      <c r="B33" s="223"/>
      <c r="C33" s="226"/>
      <c r="D33" s="182">
        <v>22</v>
      </c>
      <c r="E33" s="177" t="str">
        <f>'Tableau des Matches'!AM67</f>
        <v>Russie</v>
      </c>
      <c r="F33" s="177">
        <f>'Tableau des Matches'!AO67</f>
        <v>3</v>
      </c>
      <c r="G33" s="177">
        <f>'Tableau des Matches'!AP67</f>
        <v>4</v>
      </c>
      <c r="H33" s="178">
        <f t="shared" si="0"/>
        <v>-1</v>
      </c>
      <c r="R33" s="196"/>
    </row>
    <row r="34" spans="2:18" ht="12.6" customHeight="1">
      <c r="B34" s="224"/>
      <c r="C34" s="227"/>
      <c r="D34" s="182">
        <v>54</v>
      </c>
      <c r="E34" s="179" t="str">
        <f>'Tableau des Matches'!AM68</f>
        <v>Corée du Sud</v>
      </c>
      <c r="F34" s="179">
        <f>'Tableau des Matches'!AO68</f>
        <v>1</v>
      </c>
      <c r="G34" s="179">
        <f>'Tableau des Matches'!AP68</f>
        <v>5</v>
      </c>
      <c r="H34" s="180">
        <f t="shared" si="0"/>
        <v>-4</v>
      </c>
      <c r="R34" s="196"/>
    </row>
    <row r="35" spans="2:18" s="93" customFormat="1" ht="12.6" customHeight="1"/>
    <row r="36" spans="2:18" s="93" customFormat="1" ht="12.6" customHeight="1"/>
    <row r="37" spans="2:18" s="93" customFormat="1" ht="12.6" customHeight="1"/>
    <row r="38" spans="2:18" s="93" customFormat="1" ht="12.6" customHeight="1"/>
    <row r="39" spans="2:18" s="93" customFormat="1" ht="12.6" customHeight="1"/>
    <row r="40" spans="2:18" s="93" customFormat="1" ht="12.6" customHeight="1"/>
    <row r="41" spans="2:18" s="93" customFormat="1"/>
    <row r="42" spans="2:18" s="93" customFormat="1"/>
    <row r="43" spans="2:18" s="93" customFormat="1"/>
    <row r="44" spans="2:18" s="93" customFormat="1"/>
    <row r="45" spans="2:18" s="93" customFormat="1"/>
    <row r="46" spans="2:18" s="93" customFormat="1"/>
    <row r="47" spans="2:18" s="93" customFormat="1"/>
    <row r="48" spans="2:18" s="93" customFormat="1"/>
    <row r="49" s="93" customFormat="1"/>
    <row r="50" s="93" customFormat="1"/>
    <row r="51" s="93" customFormat="1"/>
    <row r="52" s="93" customFormat="1"/>
    <row r="53" s="93" customFormat="1"/>
    <row r="54" s="93" customFormat="1"/>
    <row r="55" s="93" customFormat="1"/>
    <row r="56" s="93" customFormat="1"/>
    <row r="57" s="93" customFormat="1"/>
    <row r="58" s="93" customFormat="1"/>
    <row r="59" s="93" customFormat="1"/>
    <row r="60" s="93" customFormat="1"/>
    <row r="61" s="93" customFormat="1"/>
    <row r="62" s="93" customFormat="1"/>
    <row r="63" s="93" customFormat="1"/>
    <row r="64" s="93" customFormat="1"/>
    <row r="65" s="93" customFormat="1"/>
    <row r="66" s="93" customFormat="1"/>
    <row r="67" s="93" customFormat="1"/>
    <row r="68" s="93" customFormat="1"/>
    <row r="69" s="93" customFormat="1"/>
    <row r="70" s="93" customFormat="1"/>
    <row r="71" s="93" customFormat="1"/>
    <row r="72" s="93" customFormat="1"/>
    <row r="73" s="93" customFormat="1"/>
    <row r="74" s="93" customFormat="1"/>
    <row r="75" s="93" customFormat="1"/>
    <row r="76" s="93" customFormat="1"/>
    <row r="77" s="93" customFormat="1"/>
    <row r="78" s="93" customFormat="1"/>
    <row r="79" s="93" customFormat="1"/>
    <row r="80" s="93" customFormat="1"/>
    <row r="81" s="93" customFormat="1"/>
    <row r="82" s="93" customFormat="1"/>
    <row r="83" s="93" customFormat="1"/>
  </sheetData>
  <mergeCells count="21">
    <mergeCell ref="C15:C18"/>
    <mergeCell ref="C19:C22"/>
    <mergeCell ref="C23:C26"/>
    <mergeCell ref="C27:C30"/>
    <mergeCell ref="C31:C34"/>
    <mergeCell ref="B15:B18"/>
    <mergeCell ref="B19:B22"/>
    <mergeCell ref="B23:B26"/>
    <mergeCell ref="B27:B30"/>
    <mergeCell ref="B31:B34"/>
    <mergeCell ref="B3:B6"/>
    <mergeCell ref="B7:B10"/>
    <mergeCell ref="B11:B14"/>
    <mergeCell ref="C3:C6"/>
    <mergeCell ref="C7:C10"/>
    <mergeCell ref="C11:C14"/>
    <mergeCell ref="R24:R27"/>
    <mergeCell ref="R28:R31"/>
    <mergeCell ref="R32:R34"/>
    <mergeCell ref="R2:R3"/>
    <mergeCell ref="R4:R12"/>
  </mergeCells>
  <conditionalFormatting sqref="F3:F34">
    <cfRule type="dataBar" priority="4">
      <dataBar>
        <cfvo type="min" val="0"/>
        <cfvo type="max" val="0"/>
        <color rgb="FF63C384"/>
      </dataBar>
      <extLst>
        <ext xmlns:x14="http://schemas.microsoft.com/office/spreadsheetml/2009/9/main" uri="{B025F937-C7B1-47D3-B67F-A62EFF666E3E}">
          <x14:id>{E0CE1551-0952-4118-B6D3-446DFA53320D}</x14:id>
        </ext>
      </extLst>
    </cfRule>
  </conditionalFormatting>
  <conditionalFormatting sqref="G3:G34">
    <cfRule type="dataBar" priority="3">
      <dataBar>
        <cfvo type="min" val="0"/>
        <cfvo type="max" val="0"/>
        <color rgb="FFFF555A"/>
      </dataBar>
      <extLst>
        <ext xmlns:x14="http://schemas.microsoft.com/office/spreadsheetml/2009/9/main" uri="{B025F937-C7B1-47D3-B67F-A62EFF666E3E}">
          <x14:id>{C4FFD2D9-E3D8-47F5-AEC3-A185210E7E1A}</x14:id>
        </ext>
      </extLst>
    </cfRule>
  </conditionalFormatting>
  <conditionalFormatting sqref="H3:H34">
    <cfRule type="dataBar" priority="2">
      <dataBar>
        <cfvo type="min" val="0"/>
        <cfvo type="max" val="0"/>
        <color rgb="FF63C384"/>
      </dataBar>
      <extLst>
        <ext xmlns:x14="http://schemas.microsoft.com/office/spreadsheetml/2009/9/main" uri="{B025F937-C7B1-47D3-B67F-A62EFF666E3E}">
          <x14:id>{8DB6F77D-2D49-4984-AA3A-C2DB78925061}</x14:id>
        </ext>
      </extLst>
    </cfRule>
  </conditionalFormatting>
  <conditionalFormatting sqref="C3:C34">
    <cfRule type="colorScale" priority="1">
      <colorScale>
        <cfvo type="min" val="0"/>
        <cfvo type="percentile" val="50"/>
        <cfvo type="max" val="0"/>
        <color rgb="FFF8696B"/>
        <color rgb="FFFFEB84"/>
        <color rgb="FF63BE7B"/>
      </colorScale>
    </cfRule>
  </conditionalFormatting>
  <hyperlinks>
    <hyperlink ref="R13" r:id="rId1"/>
    <hyperlink ref="R16" r:id="rId2"/>
    <hyperlink ref="R20" r:id="rId3"/>
    <hyperlink ref="R19" r:id="rId4"/>
    <hyperlink ref="R21" r:id="rId5"/>
  </hyperlinks>
  <pageMargins left="0.7" right="0.7" top="0.75" bottom="0.75" header="0.3" footer="0.3"/>
  <pageSetup paperSize="9" orientation="portrait" horizontalDpi="300" verticalDpi="300" r:id="rId6"/>
  <ignoredErrors>
    <ignoredError sqref="C3:C34" formulaRange="1"/>
  </ignoredErrors>
  <drawing r:id="rId7"/>
  <extLst>
    <ext xmlns:x14="http://schemas.microsoft.com/office/spreadsheetml/2009/9/main" uri="{78C0D931-6437-407d-A8EE-F0AAD7539E65}">
      <x14:conditionalFormattings>
        <x14:conditionalFormatting xmlns:xm="http://schemas.microsoft.com/office/excel/2006/main">
          <x14:cfRule type="dataBar" id="{E0CE1551-0952-4118-B6D3-446DFA53320D}">
            <x14:dataBar minLength="0" maxLength="100" border="1" negativeBarBorderColorSameAsPositive="0">
              <x14:cfvo type="autoMin"/>
              <x14:cfvo type="autoMax"/>
              <x14:borderColor rgb="FF63C384"/>
              <x14:negativeFillColor rgb="FFFF0000"/>
              <x14:negativeBorderColor rgb="FFFF0000"/>
              <x14:axisColor rgb="FF000000"/>
            </x14:dataBar>
          </x14:cfRule>
          <xm:sqref>F3:F34</xm:sqref>
        </x14:conditionalFormatting>
        <x14:conditionalFormatting xmlns:xm="http://schemas.microsoft.com/office/excel/2006/main">
          <x14:cfRule type="dataBar" id="{C4FFD2D9-E3D8-47F5-AEC3-A185210E7E1A}">
            <x14:dataBar minLength="0" maxLength="100" border="1" negativeBarBorderColorSameAsPositive="0">
              <x14:cfvo type="autoMin"/>
              <x14:cfvo type="autoMax"/>
              <x14:borderColor rgb="FFFF555A"/>
              <x14:negativeFillColor rgb="FFFF0000"/>
              <x14:negativeBorderColor rgb="FFFF0000"/>
              <x14:axisColor rgb="FF000000"/>
            </x14:dataBar>
          </x14:cfRule>
          <xm:sqref>G3:G34</xm:sqref>
        </x14:conditionalFormatting>
        <x14:conditionalFormatting xmlns:xm="http://schemas.microsoft.com/office/excel/2006/main">
          <x14:cfRule type="dataBar" id="{8DB6F77D-2D49-4984-AA3A-C2DB78925061}">
            <x14:dataBar minLength="0" maxLength="100" border="1" negativeBarBorderColorSameAsPositive="0">
              <x14:cfvo type="autoMin"/>
              <x14:cfvo type="autoMax"/>
              <x14:borderColor rgb="FF63C384"/>
              <x14:negativeFillColor rgb="FFFF0000"/>
              <x14:negativeBorderColor rgb="FFFF0000"/>
              <x14:axisColor rgb="FF000000"/>
            </x14:dataBar>
          </x14:cfRule>
          <xm:sqref>H3:H34</xm:sqref>
        </x14:conditionalFormatting>
      </x14:conditionalFormattings>
    </ext>
    <ext xmlns:x15="http://schemas.microsoft.com/office/spreadsheetml/2010/11/main" uri="{F7C9EE02-42E1-4005-9D12-6889AFFD525C}">
      <x15:webExtensions xmlns:xm="http://schemas.microsoft.com/office/excel/2006/main">
        <x15:webExtension appRef="{C87FD463-937E-4078-9C43-DCC343D3CD1B}">
          <xm:f>'Carte des Buts'!$E$2:$G$34</xm:f>
        </x15:webExtension>
      </x15:webExtensions>
    </ext>
  </extLst>
</worksheet>
</file>

<file path=xl/worksheets/sheet4.xml><?xml version="1.0" encoding="utf-8"?>
<worksheet xmlns="http://schemas.openxmlformats.org/spreadsheetml/2006/main" xmlns:r="http://schemas.openxmlformats.org/officeDocument/2006/relationships">
  <sheetPr>
    <tabColor rgb="FFFF0000"/>
  </sheetPr>
  <dimension ref="A1:P51"/>
  <sheetViews>
    <sheetView zoomScale="90" zoomScaleNormal="90" workbookViewId="0">
      <selection activeCell="B4" sqref="B4"/>
    </sheetView>
  </sheetViews>
  <sheetFormatPr baseColWidth="10" defaultRowHeight="12.75"/>
  <cols>
    <col min="1" max="1" width="4.85546875" style="92" customWidth="1"/>
    <col min="2" max="2" width="42.5703125" customWidth="1"/>
    <col min="3" max="3" width="6.140625" customWidth="1"/>
    <col min="4" max="8" width="28.5703125" customWidth="1"/>
  </cols>
  <sheetData>
    <row r="1" spans="1:16" ht="46.7" customHeight="1">
      <c r="A1" s="230" t="s">
        <v>122</v>
      </c>
      <c r="B1" s="230"/>
      <c r="C1" s="96"/>
      <c r="D1" s="96"/>
      <c r="E1" s="93"/>
      <c r="F1" s="93"/>
      <c r="G1" s="93"/>
      <c r="H1" s="93"/>
      <c r="I1" s="93"/>
      <c r="J1" s="93"/>
      <c r="K1" s="93"/>
      <c r="L1" s="93"/>
      <c r="M1" s="93"/>
      <c r="N1" s="93"/>
      <c r="O1" s="93"/>
      <c r="P1" s="93"/>
    </row>
    <row r="2" spans="1:16">
      <c r="A2" s="94"/>
      <c r="B2" s="95"/>
      <c r="C2" s="97"/>
      <c r="D2" s="98" t="s">
        <v>119</v>
      </c>
      <c r="E2" s="97"/>
      <c r="F2" s="97"/>
      <c r="G2" s="97"/>
      <c r="H2" s="97"/>
      <c r="I2" s="97"/>
      <c r="J2" s="93"/>
      <c r="K2" s="93"/>
      <c r="L2" s="93"/>
      <c r="M2" s="93"/>
      <c r="N2" s="93"/>
      <c r="O2" s="93"/>
      <c r="P2" s="93"/>
    </row>
    <row r="3" spans="1:16">
      <c r="A3" s="99">
        <v>1</v>
      </c>
      <c r="B3" s="100" t="s">
        <v>88</v>
      </c>
      <c r="C3" s="97"/>
      <c r="D3" s="98" t="s">
        <v>120</v>
      </c>
      <c r="E3" s="97"/>
      <c r="F3" s="97"/>
      <c r="G3" s="97"/>
      <c r="H3" s="97"/>
      <c r="I3" s="97"/>
      <c r="J3" s="93"/>
      <c r="K3" s="93"/>
      <c r="L3" s="93"/>
      <c r="M3" s="93"/>
      <c r="N3" s="93"/>
      <c r="O3" s="93"/>
      <c r="P3" s="93"/>
    </row>
    <row r="4" spans="1:16">
      <c r="A4" s="99"/>
      <c r="B4" s="101" t="s">
        <v>106</v>
      </c>
      <c r="C4" s="97"/>
      <c r="D4" s="231" t="s">
        <v>121</v>
      </c>
      <c r="E4" s="231"/>
      <c r="F4" s="231"/>
      <c r="G4" s="231"/>
      <c r="H4" s="97"/>
      <c r="I4" s="97"/>
      <c r="J4" s="93"/>
      <c r="K4" s="93"/>
      <c r="L4" s="93"/>
      <c r="M4" s="93"/>
      <c r="N4" s="93"/>
      <c r="O4" s="93"/>
      <c r="P4" s="93"/>
    </row>
    <row r="5" spans="1:16" ht="13.5" thickBot="1">
      <c r="A5" s="99">
        <v>2</v>
      </c>
      <c r="B5" s="100" t="s">
        <v>87</v>
      </c>
      <c r="C5" s="97"/>
      <c r="D5" s="98"/>
      <c r="E5" s="97"/>
      <c r="F5" s="97"/>
      <c r="G5" s="97"/>
      <c r="H5" s="97"/>
      <c r="I5" s="97"/>
      <c r="J5" s="93"/>
      <c r="K5" s="93"/>
      <c r="L5" s="93"/>
      <c r="M5" s="93"/>
      <c r="N5" s="93"/>
      <c r="O5" s="93"/>
      <c r="P5" s="93"/>
    </row>
    <row r="6" spans="1:16" ht="12.95" customHeight="1">
      <c r="A6" s="99">
        <v>3</v>
      </c>
      <c r="B6" s="100" t="s">
        <v>99</v>
      </c>
      <c r="C6" s="97"/>
      <c r="D6" s="234" t="s">
        <v>192</v>
      </c>
      <c r="E6" s="235"/>
      <c r="F6" s="97"/>
      <c r="G6" s="97"/>
      <c r="H6" s="97"/>
      <c r="I6" s="97"/>
      <c r="J6" s="93"/>
      <c r="K6" s="93"/>
      <c r="L6" s="93"/>
      <c r="M6" s="93"/>
      <c r="N6" s="93"/>
      <c r="O6" s="93"/>
      <c r="P6" s="93"/>
    </row>
    <row r="7" spans="1:16" ht="12.95" customHeight="1">
      <c r="A7" s="99">
        <v>4</v>
      </c>
      <c r="B7" s="100" t="s">
        <v>89</v>
      </c>
      <c r="C7" s="97"/>
      <c r="D7" s="236"/>
      <c r="E7" s="237"/>
      <c r="F7" s="97"/>
      <c r="G7" s="97"/>
      <c r="H7" s="97"/>
      <c r="I7" s="97"/>
      <c r="J7" s="93"/>
      <c r="K7" s="93"/>
      <c r="L7" s="93"/>
      <c r="M7" s="93"/>
      <c r="N7" s="93"/>
      <c r="O7" s="93"/>
      <c r="P7" s="93"/>
    </row>
    <row r="8" spans="1:16" ht="12.95" customHeight="1">
      <c r="A8" s="99">
        <v>5</v>
      </c>
      <c r="B8" s="100" t="s">
        <v>90</v>
      </c>
      <c r="C8" s="97"/>
      <c r="D8" s="236"/>
      <c r="E8" s="237"/>
      <c r="F8" s="97"/>
      <c r="G8" s="97"/>
      <c r="H8" s="97"/>
      <c r="I8" s="97"/>
      <c r="J8" s="93"/>
      <c r="K8" s="93"/>
      <c r="L8" s="93"/>
      <c r="M8" s="93"/>
      <c r="N8" s="93"/>
      <c r="O8" s="93"/>
      <c r="P8" s="93"/>
    </row>
    <row r="9" spans="1:16" ht="12.95" customHeight="1">
      <c r="A9" s="99">
        <v>6</v>
      </c>
      <c r="B9" s="100" t="s">
        <v>100</v>
      </c>
      <c r="C9" s="97"/>
      <c r="D9" s="236"/>
      <c r="E9" s="237"/>
      <c r="F9" s="97"/>
      <c r="G9" s="97"/>
      <c r="H9" s="97"/>
      <c r="I9" s="97"/>
      <c r="J9" s="93"/>
      <c r="K9" s="93"/>
      <c r="L9" s="93"/>
      <c r="M9" s="93"/>
      <c r="N9" s="93"/>
      <c r="O9" s="93"/>
      <c r="P9" s="93"/>
    </row>
    <row r="10" spans="1:16" ht="12.95" customHeight="1">
      <c r="A10" s="99"/>
      <c r="B10" s="101" t="s">
        <v>107</v>
      </c>
      <c r="C10" s="97"/>
      <c r="D10" s="238" t="s">
        <v>193</v>
      </c>
      <c r="E10" s="239"/>
      <c r="F10" s="97"/>
      <c r="G10" s="97"/>
      <c r="H10" s="97"/>
      <c r="I10" s="97"/>
      <c r="J10" s="93"/>
      <c r="K10" s="93"/>
      <c r="L10" s="93"/>
      <c r="M10" s="93"/>
      <c r="N10" s="93"/>
      <c r="O10" s="93"/>
      <c r="P10" s="93"/>
    </row>
    <row r="11" spans="1:16" ht="12.95" customHeight="1">
      <c r="A11" s="99">
        <v>7</v>
      </c>
      <c r="B11" s="100" t="s">
        <v>91</v>
      </c>
      <c r="C11" s="97"/>
      <c r="D11" s="238"/>
      <c r="E11" s="239"/>
      <c r="F11" s="97"/>
      <c r="G11" s="97"/>
      <c r="H11" s="97"/>
      <c r="I11" s="97"/>
      <c r="J11" s="93"/>
      <c r="K11" s="93"/>
      <c r="L11" s="93"/>
      <c r="M11" s="93"/>
      <c r="N11" s="93"/>
      <c r="O11" s="93"/>
      <c r="P11" s="93"/>
    </row>
    <row r="12" spans="1:16" ht="16.7" customHeight="1">
      <c r="A12" s="99"/>
      <c r="B12" s="101" t="s">
        <v>108</v>
      </c>
      <c r="C12" s="97"/>
      <c r="D12" s="238"/>
      <c r="E12" s="239"/>
      <c r="F12" s="97"/>
      <c r="G12" s="97"/>
      <c r="H12" s="97"/>
      <c r="I12" s="97"/>
      <c r="J12" s="93"/>
      <c r="K12" s="93"/>
      <c r="L12" s="93"/>
      <c r="M12" s="93"/>
      <c r="N12" s="93"/>
      <c r="O12" s="93"/>
      <c r="P12" s="93"/>
    </row>
    <row r="13" spans="1:16" ht="15.95" customHeight="1">
      <c r="A13" s="99">
        <v>8</v>
      </c>
      <c r="B13" s="100" t="s">
        <v>92</v>
      </c>
      <c r="C13" s="97"/>
      <c r="D13" s="238"/>
      <c r="E13" s="239"/>
      <c r="F13" s="97"/>
      <c r="G13" s="97"/>
      <c r="H13" s="97"/>
      <c r="I13" s="97"/>
      <c r="J13" s="93"/>
      <c r="K13" s="93"/>
      <c r="L13" s="93"/>
      <c r="M13" s="93"/>
      <c r="N13" s="93"/>
      <c r="O13" s="93"/>
      <c r="P13" s="93"/>
    </row>
    <row r="14" spans="1:16" ht="12.95" customHeight="1">
      <c r="A14" s="99">
        <v>9</v>
      </c>
      <c r="B14" s="100" t="s">
        <v>101</v>
      </c>
      <c r="C14" s="97"/>
      <c r="D14" s="240" t="s">
        <v>194</v>
      </c>
      <c r="E14" s="241"/>
      <c r="F14" s="97"/>
      <c r="G14" s="97"/>
      <c r="H14" s="97"/>
      <c r="I14" s="97"/>
      <c r="J14" s="93"/>
      <c r="K14" s="93"/>
      <c r="L14" s="93"/>
      <c r="M14" s="93"/>
      <c r="N14" s="93"/>
      <c r="O14" s="93"/>
      <c r="P14" s="93"/>
    </row>
    <row r="15" spans="1:16" ht="12.95" customHeight="1">
      <c r="A15" s="99">
        <v>10</v>
      </c>
      <c r="B15" s="100" t="s">
        <v>93</v>
      </c>
      <c r="C15" s="97"/>
      <c r="D15" s="240"/>
      <c r="E15" s="241"/>
      <c r="F15" s="97"/>
      <c r="G15" s="97"/>
      <c r="H15" s="97"/>
      <c r="I15" s="97"/>
      <c r="J15" s="93"/>
      <c r="K15" s="93"/>
      <c r="L15" s="93"/>
      <c r="M15" s="93"/>
      <c r="N15" s="93"/>
      <c r="O15" s="93"/>
      <c r="P15" s="93"/>
    </row>
    <row r="16" spans="1:16" ht="12.95" customHeight="1" thickBot="1">
      <c r="A16" s="99">
        <v>11</v>
      </c>
      <c r="B16" s="100" t="s">
        <v>109</v>
      </c>
      <c r="C16" s="97"/>
      <c r="D16" s="242"/>
      <c r="E16" s="243"/>
      <c r="F16" s="97"/>
      <c r="G16" s="97"/>
      <c r="H16" s="97"/>
      <c r="I16" s="97"/>
      <c r="J16" s="93"/>
      <c r="K16" s="93"/>
      <c r="L16" s="93"/>
      <c r="M16" s="93"/>
      <c r="N16" s="93"/>
      <c r="O16" s="93"/>
      <c r="P16" s="93"/>
    </row>
    <row r="17" spans="1:16">
      <c r="A17" s="99">
        <v>12</v>
      </c>
      <c r="B17" s="100" t="s">
        <v>94</v>
      </c>
      <c r="C17" s="97"/>
      <c r="D17" s="97"/>
      <c r="E17" s="97"/>
      <c r="F17" s="97"/>
      <c r="G17" s="97"/>
      <c r="H17" s="97"/>
      <c r="I17" s="97"/>
      <c r="J17" s="93"/>
      <c r="K17" s="93"/>
      <c r="L17" s="93"/>
      <c r="M17" s="93"/>
      <c r="N17" s="93"/>
      <c r="O17" s="93"/>
      <c r="P17" s="93"/>
    </row>
    <row r="18" spans="1:16">
      <c r="A18" s="99">
        <v>13</v>
      </c>
      <c r="B18" s="100" t="s">
        <v>113</v>
      </c>
      <c r="C18" s="97"/>
      <c r="D18" s="97"/>
      <c r="E18" s="97"/>
      <c r="F18" s="97"/>
      <c r="G18" s="97"/>
      <c r="H18" s="97"/>
      <c r="I18" s="97"/>
      <c r="J18" s="93"/>
      <c r="K18" s="93"/>
      <c r="L18" s="93"/>
      <c r="M18" s="93"/>
      <c r="N18" s="93"/>
      <c r="O18" s="93"/>
      <c r="P18" s="93"/>
    </row>
    <row r="19" spans="1:16">
      <c r="A19" s="99"/>
      <c r="B19" s="100" t="s">
        <v>114</v>
      </c>
      <c r="C19" s="97"/>
      <c r="D19" s="98"/>
      <c r="E19" s="97"/>
      <c r="F19" s="97"/>
      <c r="G19" s="97"/>
      <c r="H19" s="97"/>
      <c r="I19" s="97"/>
      <c r="J19" s="93"/>
      <c r="K19" s="93"/>
      <c r="L19" s="93"/>
      <c r="M19" s="93"/>
      <c r="N19" s="93"/>
      <c r="O19" s="93"/>
      <c r="P19" s="93"/>
    </row>
    <row r="20" spans="1:16" ht="16.7" customHeight="1">
      <c r="A20" s="99">
        <v>14</v>
      </c>
      <c r="B20" s="100" t="s">
        <v>95</v>
      </c>
      <c r="C20" s="97"/>
      <c r="D20" s="97"/>
      <c r="E20" s="97"/>
      <c r="F20" s="97"/>
      <c r="G20" s="97"/>
      <c r="H20" s="97"/>
      <c r="I20" s="97"/>
      <c r="J20" s="93"/>
      <c r="K20" s="93"/>
      <c r="L20" s="93"/>
      <c r="M20" s="93"/>
      <c r="N20" s="93"/>
      <c r="O20" s="93"/>
      <c r="P20" s="93"/>
    </row>
    <row r="21" spans="1:16" ht="13.35" customHeight="1">
      <c r="A21" s="99"/>
      <c r="B21" s="101" t="s">
        <v>110</v>
      </c>
      <c r="C21" s="97"/>
      <c r="D21" s="97"/>
      <c r="E21" s="97"/>
      <c r="F21" s="97"/>
      <c r="G21" s="97"/>
      <c r="H21" s="97"/>
      <c r="I21" s="97"/>
      <c r="J21" s="93"/>
      <c r="K21" s="93"/>
      <c r="L21" s="93"/>
      <c r="M21" s="93"/>
      <c r="N21" s="93"/>
      <c r="O21" s="93"/>
      <c r="P21" s="93"/>
    </row>
    <row r="22" spans="1:16" ht="16.7" customHeight="1">
      <c r="A22" s="99">
        <v>15</v>
      </c>
      <c r="B22" s="100" t="s">
        <v>102</v>
      </c>
      <c r="C22" s="97"/>
      <c r="D22" s="97"/>
      <c r="E22" s="97"/>
      <c r="F22" s="97"/>
      <c r="G22" s="97"/>
      <c r="H22" s="97"/>
      <c r="I22" s="97"/>
      <c r="J22" s="93"/>
      <c r="K22" s="93"/>
      <c r="L22" s="93"/>
      <c r="M22" s="93"/>
      <c r="N22" s="93"/>
      <c r="O22" s="93"/>
      <c r="P22" s="93"/>
    </row>
    <row r="23" spans="1:16" ht="13.35" customHeight="1">
      <c r="A23" s="99">
        <v>16</v>
      </c>
      <c r="B23" s="100" t="s">
        <v>103</v>
      </c>
      <c r="C23" s="97"/>
      <c r="D23" s="97"/>
      <c r="E23" s="97"/>
      <c r="F23" s="97"/>
      <c r="G23" s="97"/>
      <c r="H23" s="97"/>
      <c r="I23" s="97"/>
      <c r="J23" s="93"/>
      <c r="K23" s="93"/>
      <c r="L23" s="93"/>
      <c r="M23" s="93"/>
      <c r="N23" s="93"/>
      <c r="O23" s="93"/>
      <c r="P23" s="93"/>
    </row>
    <row r="24" spans="1:16" ht="15.95" customHeight="1">
      <c r="A24" s="99"/>
      <c r="B24" s="101" t="s">
        <v>115</v>
      </c>
      <c r="C24" s="97"/>
      <c r="D24" s="97"/>
      <c r="E24" s="97"/>
      <c r="F24" s="156"/>
      <c r="G24" s="157"/>
      <c r="H24" s="157"/>
      <c r="I24" s="97"/>
      <c r="J24" s="93"/>
      <c r="K24" s="93"/>
      <c r="L24" s="93"/>
      <c r="M24" s="93"/>
      <c r="N24" s="93"/>
      <c r="O24" s="93"/>
      <c r="P24" s="93"/>
    </row>
    <row r="25" spans="1:16" ht="18" customHeight="1">
      <c r="A25" s="99"/>
      <c r="B25" s="101" t="s">
        <v>111</v>
      </c>
      <c r="C25" s="97"/>
      <c r="D25" s="98"/>
      <c r="E25" s="98"/>
      <c r="F25" s="158"/>
      <c r="G25" s="159"/>
      <c r="H25" s="159"/>
      <c r="I25" s="97"/>
      <c r="J25" s="93"/>
      <c r="K25" s="93"/>
      <c r="L25" s="93"/>
      <c r="M25" s="93"/>
      <c r="N25" s="93"/>
      <c r="O25" s="93"/>
      <c r="P25" s="93"/>
    </row>
    <row r="26" spans="1:16" ht="15.95" customHeight="1">
      <c r="A26" s="99"/>
      <c r="B26" s="101" t="s">
        <v>112</v>
      </c>
      <c r="C26" s="97"/>
      <c r="D26" s="97"/>
      <c r="E26" s="97"/>
      <c r="F26" s="156"/>
      <c r="G26" s="160"/>
      <c r="H26" s="160"/>
      <c r="I26" s="97"/>
      <c r="J26" s="93"/>
      <c r="K26" s="93"/>
      <c r="L26" s="93"/>
      <c r="M26" s="93"/>
      <c r="N26" s="93"/>
      <c r="O26" s="93"/>
      <c r="P26" s="93"/>
    </row>
    <row r="27" spans="1:16" ht="12.95" customHeight="1">
      <c r="A27" s="99">
        <v>17</v>
      </c>
      <c r="B27" s="100" t="s">
        <v>96</v>
      </c>
      <c r="C27" s="97"/>
      <c r="D27" s="97"/>
      <c r="E27" s="97"/>
      <c r="F27" s="156"/>
      <c r="G27" s="161"/>
      <c r="H27" s="161"/>
      <c r="I27" s="97"/>
      <c r="J27" s="93"/>
      <c r="K27" s="93"/>
      <c r="L27" s="93"/>
      <c r="M27" s="93"/>
      <c r="N27" s="93"/>
      <c r="O27" s="93"/>
      <c r="P27" s="93"/>
    </row>
    <row r="28" spans="1:16" ht="15.95" customHeight="1">
      <c r="A28" s="99">
        <v>18</v>
      </c>
      <c r="B28" s="100" t="s">
        <v>104</v>
      </c>
      <c r="C28" s="97"/>
      <c r="D28" s="97"/>
      <c r="E28" s="97"/>
      <c r="F28" s="156"/>
      <c r="G28" s="228"/>
      <c r="H28" s="228"/>
      <c r="I28" s="97"/>
      <c r="J28" s="93"/>
      <c r="K28" s="93"/>
      <c r="L28" s="93"/>
      <c r="M28" s="93"/>
      <c r="N28" s="93"/>
      <c r="O28" s="93"/>
      <c r="P28" s="93"/>
    </row>
    <row r="29" spans="1:16" ht="16.7" customHeight="1">
      <c r="A29" s="99">
        <v>19</v>
      </c>
      <c r="B29" s="100" t="s">
        <v>105</v>
      </c>
      <c r="C29" s="97"/>
      <c r="D29" s="97"/>
      <c r="E29" s="97"/>
      <c r="F29" s="232"/>
      <c r="G29" s="232"/>
      <c r="H29" s="157"/>
      <c r="I29" s="97"/>
      <c r="J29" s="93"/>
      <c r="K29" s="93"/>
      <c r="L29" s="93"/>
      <c r="M29" s="93"/>
      <c r="N29" s="93"/>
      <c r="O29" s="93"/>
      <c r="P29" s="93"/>
    </row>
    <row r="30" spans="1:16" ht="15.95" customHeight="1">
      <c r="A30" s="99">
        <v>20</v>
      </c>
      <c r="B30" s="100" t="s">
        <v>98</v>
      </c>
      <c r="C30" s="97"/>
      <c r="D30" s="98"/>
      <c r="E30" s="98"/>
      <c r="F30" s="233"/>
      <c r="G30" s="233"/>
      <c r="H30" s="159"/>
      <c r="I30" s="97"/>
      <c r="J30" s="93"/>
      <c r="K30" s="93"/>
      <c r="L30" s="93"/>
      <c r="M30" s="93"/>
      <c r="N30" s="93"/>
      <c r="O30" s="93"/>
      <c r="P30" s="93"/>
    </row>
    <row r="31" spans="1:16" ht="15.95" customHeight="1">
      <c r="A31" s="99">
        <v>21</v>
      </c>
      <c r="B31" s="100" t="s">
        <v>86</v>
      </c>
      <c r="C31" s="97"/>
      <c r="D31" s="97"/>
      <c r="E31" s="97"/>
      <c r="F31" s="228"/>
      <c r="G31" s="228"/>
      <c r="H31" s="160"/>
      <c r="I31" s="97"/>
      <c r="J31" s="93"/>
      <c r="K31" s="93"/>
      <c r="L31" s="93"/>
      <c r="M31" s="93"/>
      <c r="N31" s="93"/>
      <c r="O31" s="93"/>
      <c r="P31" s="93"/>
    </row>
    <row r="32" spans="1:16" ht="13.35" customHeight="1">
      <c r="A32" s="99">
        <v>22</v>
      </c>
      <c r="B32" s="100" t="s">
        <v>97</v>
      </c>
      <c r="C32" s="97"/>
      <c r="D32" s="97"/>
      <c r="E32" s="97"/>
      <c r="F32" s="229"/>
      <c r="G32" s="229"/>
      <c r="H32" s="161"/>
      <c r="I32" s="97"/>
      <c r="J32" s="93"/>
      <c r="K32" s="93"/>
      <c r="L32" s="93"/>
      <c r="M32" s="93"/>
      <c r="N32" s="93"/>
      <c r="O32" s="93"/>
      <c r="P32" s="93"/>
    </row>
    <row r="33" spans="1:16">
      <c r="A33" s="94"/>
      <c r="B33" s="95"/>
      <c r="C33" s="97"/>
      <c r="D33" s="97"/>
      <c r="E33" s="97"/>
      <c r="F33" s="97"/>
      <c r="G33" s="97"/>
      <c r="H33" s="97"/>
      <c r="I33" s="97"/>
      <c r="J33" s="93"/>
      <c r="K33" s="93"/>
      <c r="L33" s="93"/>
      <c r="M33" s="93"/>
      <c r="N33" s="93"/>
      <c r="O33" s="93"/>
      <c r="P33" s="93"/>
    </row>
    <row r="34" spans="1:16">
      <c r="A34" s="94"/>
      <c r="B34" s="95"/>
      <c r="C34" s="93"/>
      <c r="D34" s="93"/>
      <c r="E34" s="93"/>
      <c r="F34" s="93"/>
      <c r="G34" s="93"/>
      <c r="H34" s="93"/>
      <c r="I34" s="93"/>
      <c r="J34" s="93"/>
      <c r="K34" s="93"/>
      <c r="L34" s="93"/>
      <c r="M34" s="93"/>
      <c r="N34" s="93"/>
      <c r="O34" s="93"/>
      <c r="P34" s="93"/>
    </row>
    <row r="35" spans="1:16">
      <c r="A35" s="94"/>
      <c r="B35" s="95"/>
      <c r="C35" s="93"/>
      <c r="D35" s="93"/>
      <c r="E35" s="93"/>
      <c r="F35" s="93"/>
      <c r="G35" s="93"/>
      <c r="H35" s="93"/>
      <c r="I35" s="93"/>
      <c r="J35" s="93"/>
      <c r="K35" s="93"/>
      <c r="L35" s="93"/>
      <c r="M35" s="93"/>
      <c r="N35" s="93"/>
      <c r="O35" s="93"/>
      <c r="P35" s="93"/>
    </row>
    <row r="36" spans="1:16">
      <c r="A36" s="94"/>
      <c r="B36" s="95"/>
      <c r="C36" s="93"/>
      <c r="D36" s="93"/>
      <c r="E36" s="93"/>
      <c r="F36" s="93"/>
      <c r="G36" s="93"/>
      <c r="H36" s="93"/>
      <c r="I36" s="93"/>
      <c r="J36" s="93"/>
      <c r="K36" s="93"/>
      <c r="L36" s="93"/>
      <c r="M36" s="93"/>
      <c r="N36" s="93"/>
      <c r="O36" s="93"/>
      <c r="P36" s="93"/>
    </row>
    <row r="37" spans="1:16">
      <c r="A37" s="94"/>
      <c r="B37" s="95"/>
      <c r="C37" s="93"/>
      <c r="D37" s="93"/>
      <c r="E37" s="93"/>
      <c r="F37" s="93"/>
      <c r="G37" s="93"/>
      <c r="H37" s="93"/>
      <c r="I37" s="93"/>
      <c r="J37" s="93"/>
      <c r="K37" s="93"/>
      <c r="L37" s="93"/>
      <c r="M37" s="93"/>
      <c r="N37" s="93"/>
      <c r="O37" s="93"/>
      <c r="P37" s="93"/>
    </row>
    <row r="38" spans="1:16">
      <c r="A38" s="94"/>
      <c r="B38" s="95"/>
      <c r="C38" s="93"/>
      <c r="D38" s="93"/>
      <c r="E38" s="93"/>
      <c r="F38" s="93"/>
      <c r="G38" s="93"/>
      <c r="H38" s="93"/>
      <c r="I38" s="93"/>
      <c r="J38" s="93"/>
      <c r="K38" s="93"/>
      <c r="L38" s="93"/>
      <c r="M38" s="93"/>
      <c r="N38" s="93"/>
      <c r="O38" s="93"/>
      <c r="P38" s="93"/>
    </row>
    <row r="39" spans="1:16">
      <c r="A39" s="94"/>
      <c r="B39" s="95"/>
      <c r="C39" s="93"/>
      <c r="D39" s="93"/>
      <c r="E39" s="93"/>
      <c r="F39" s="93"/>
      <c r="G39" s="93"/>
      <c r="H39" s="93"/>
      <c r="I39" s="93"/>
      <c r="J39" s="93"/>
      <c r="K39" s="93"/>
      <c r="L39" s="93"/>
      <c r="M39" s="93"/>
      <c r="N39" s="93"/>
      <c r="O39" s="93"/>
      <c r="P39" s="93"/>
    </row>
    <row r="40" spans="1:16">
      <c r="A40" s="94"/>
      <c r="B40" s="95"/>
      <c r="C40" s="93"/>
      <c r="D40" s="93"/>
      <c r="E40" s="93"/>
      <c r="F40" s="93"/>
      <c r="G40" s="93"/>
      <c r="H40" s="93"/>
      <c r="I40" s="93"/>
      <c r="J40" s="93"/>
      <c r="K40" s="93"/>
      <c r="L40" s="93"/>
      <c r="M40" s="93"/>
      <c r="N40" s="93"/>
      <c r="O40" s="93"/>
      <c r="P40" s="93"/>
    </row>
    <row r="41" spans="1:16">
      <c r="A41" s="94"/>
      <c r="B41" s="95"/>
      <c r="C41" s="93"/>
      <c r="D41" s="93"/>
      <c r="E41" s="93"/>
      <c r="F41" s="93"/>
      <c r="G41" s="93"/>
      <c r="H41" s="93"/>
      <c r="I41" s="93"/>
      <c r="J41" s="93"/>
      <c r="K41" s="93"/>
      <c r="L41" s="93"/>
      <c r="M41" s="93"/>
      <c r="N41" s="93"/>
      <c r="O41" s="93"/>
      <c r="P41" s="93"/>
    </row>
    <row r="42" spans="1:16">
      <c r="A42" s="94"/>
      <c r="B42" s="95"/>
      <c r="C42" s="93"/>
      <c r="D42" s="93"/>
      <c r="E42" s="93"/>
      <c r="F42" s="93"/>
      <c r="G42" s="93"/>
      <c r="H42" s="93"/>
      <c r="I42" s="93"/>
      <c r="J42" s="93"/>
      <c r="K42" s="93"/>
      <c r="L42" s="93"/>
      <c r="M42" s="93"/>
      <c r="N42" s="93"/>
      <c r="O42" s="93"/>
      <c r="P42" s="93"/>
    </row>
    <row r="43" spans="1:16">
      <c r="A43" s="94"/>
      <c r="B43" s="95"/>
      <c r="C43" s="93"/>
      <c r="D43" s="93"/>
      <c r="E43" s="93"/>
      <c r="F43" s="93"/>
      <c r="G43" s="93"/>
      <c r="H43" s="93"/>
      <c r="I43" s="93"/>
      <c r="J43" s="93"/>
      <c r="K43" s="93"/>
      <c r="L43" s="93"/>
      <c r="M43" s="93"/>
      <c r="N43" s="93"/>
      <c r="O43" s="93"/>
      <c r="P43" s="93"/>
    </row>
    <row r="44" spans="1:16">
      <c r="A44" s="94"/>
      <c r="B44" s="95"/>
      <c r="C44" s="93"/>
      <c r="D44" s="93"/>
      <c r="E44" s="93"/>
      <c r="F44" s="93"/>
      <c r="G44" s="93"/>
      <c r="H44" s="93"/>
      <c r="I44" s="93"/>
      <c r="J44" s="93"/>
      <c r="K44" s="93"/>
      <c r="L44" s="93"/>
      <c r="M44" s="93"/>
      <c r="N44" s="93"/>
      <c r="O44" s="93"/>
      <c r="P44" s="93"/>
    </row>
    <row r="45" spans="1:16">
      <c r="A45" s="94"/>
      <c r="B45" s="95"/>
      <c r="C45" s="93"/>
      <c r="D45" s="93"/>
      <c r="E45" s="93"/>
      <c r="F45" s="93"/>
      <c r="G45" s="93"/>
      <c r="H45" s="93"/>
      <c r="I45" s="93"/>
      <c r="J45" s="93"/>
      <c r="K45" s="93"/>
      <c r="L45" s="93"/>
      <c r="M45" s="93"/>
      <c r="N45" s="93"/>
      <c r="O45" s="93"/>
      <c r="P45" s="93"/>
    </row>
    <row r="46" spans="1:16">
      <c r="A46" s="94"/>
      <c r="B46" s="95"/>
      <c r="C46" s="93"/>
      <c r="D46" s="93"/>
      <c r="E46" s="93"/>
      <c r="F46" s="93"/>
      <c r="G46" s="93"/>
      <c r="H46" s="93"/>
      <c r="I46" s="93"/>
      <c r="J46" s="93"/>
      <c r="K46" s="93"/>
      <c r="L46" s="93"/>
      <c r="M46" s="93"/>
      <c r="N46" s="93"/>
      <c r="O46" s="93"/>
      <c r="P46" s="93"/>
    </row>
    <row r="47" spans="1:16">
      <c r="A47" s="94"/>
      <c r="B47" s="95"/>
      <c r="C47" s="93"/>
      <c r="D47" s="93"/>
      <c r="E47" s="93"/>
      <c r="F47" s="93"/>
      <c r="G47" s="93"/>
      <c r="H47" s="93"/>
      <c r="I47" s="93"/>
      <c r="J47" s="93"/>
      <c r="K47" s="93"/>
      <c r="L47" s="93"/>
      <c r="M47" s="93"/>
      <c r="N47" s="93"/>
      <c r="O47" s="93"/>
      <c r="P47" s="93"/>
    </row>
    <row r="48" spans="1:16">
      <c r="A48" s="94"/>
      <c r="B48" s="95"/>
      <c r="C48" s="93"/>
      <c r="D48" s="93"/>
      <c r="E48" s="93"/>
      <c r="F48" s="93"/>
      <c r="G48" s="93"/>
      <c r="H48" s="93"/>
      <c r="I48" s="93"/>
      <c r="J48" s="93"/>
      <c r="K48" s="93"/>
      <c r="L48" s="93"/>
      <c r="M48" s="93"/>
      <c r="N48" s="93"/>
      <c r="O48" s="93"/>
      <c r="P48" s="93"/>
    </row>
    <row r="49" spans="1:16">
      <c r="A49" s="94"/>
      <c r="B49" s="95"/>
      <c r="C49" s="93"/>
      <c r="D49" s="93"/>
      <c r="E49" s="93"/>
      <c r="F49" s="93"/>
      <c r="G49" s="93"/>
      <c r="H49" s="93"/>
      <c r="I49" s="93"/>
      <c r="J49" s="93"/>
      <c r="K49" s="93"/>
      <c r="L49" s="93"/>
      <c r="M49" s="93"/>
      <c r="N49" s="93"/>
      <c r="O49" s="93"/>
      <c r="P49" s="93"/>
    </row>
    <row r="50" spans="1:16">
      <c r="A50" s="94"/>
      <c r="B50" s="95"/>
      <c r="C50" s="93"/>
      <c r="D50" s="93"/>
      <c r="E50" s="93"/>
      <c r="F50" s="93"/>
      <c r="G50" s="93"/>
      <c r="H50" s="93"/>
      <c r="I50" s="93"/>
      <c r="J50" s="93"/>
      <c r="K50" s="93"/>
      <c r="L50" s="93"/>
      <c r="M50" s="93"/>
      <c r="N50" s="93"/>
      <c r="O50" s="93"/>
      <c r="P50" s="93"/>
    </row>
    <row r="51" spans="1:16">
      <c r="A51" s="94"/>
      <c r="B51" s="95"/>
      <c r="C51" s="93"/>
      <c r="D51" s="93"/>
      <c r="E51" s="93"/>
      <c r="F51" s="93"/>
      <c r="G51" s="93"/>
      <c r="H51" s="93"/>
      <c r="I51" s="93"/>
      <c r="J51" s="93"/>
      <c r="K51" s="93"/>
      <c r="L51" s="93"/>
      <c r="M51" s="93"/>
      <c r="N51" s="93"/>
      <c r="O51" s="93"/>
      <c r="P51" s="93"/>
    </row>
  </sheetData>
  <mergeCells count="10">
    <mergeCell ref="F31:G31"/>
    <mergeCell ref="F32:G32"/>
    <mergeCell ref="A1:B1"/>
    <mergeCell ref="D4:G4"/>
    <mergeCell ref="G28:H28"/>
    <mergeCell ref="F29:G29"/>
    <mergeCell ref="F30:G30"/>
    <mergeCell ref="D6:E9"/>
    <mergeCell ref="D10:E13"/>
    <mergeCell ref="D14:E16"/>
  </mergeCells>
  <hyperlinks>
    <hyperlink ref="D4:G4" r:id="rId1" display="Cliquez ICI"/>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outs:outSpaceData xmlns:outs="http://schemas.microsoft.com/office/2009/outspace/metadata">
  <outs:relatedDates>
    <outs:relatedDate>
      <outs:type>3</outs:type>
      <outs:displayName>Last Modified</outs:displayName>
      <outs:dateTime>2009-10-11T18:56:16Z</outs:dateTime>
      <outs:isPinned>true</outs:isPinned>
    </outs:relatedDate>
    <outs:relatedDate>
      <outs:type>2</outs:type>
      <outs:displayName>Created</outs:displayName>
      <outs:dateTime>2002-03-22T16:01:46Z</outs:dateTime>
      <outs:isPinned>true</outs:isPinned>
    </outs:relatedDate>
    <outs:relatedDate>
      <outs:type>4</outs:type>
      <outs:displayName>Last Printed</outs:displayName>
      <outs:dateTime>2006-06-20T04:29:08Z</outs:dateTime>
      <outs:isPinned>true</outs:isPinned>
    </outs:relatedDate>
  </outs:relatedDates>
  <outs:relatedDocuments>
    <outs:relatedDocument>
      <outs:type>2</outs:type>
      <outs:displayName>Other documents in current folder</outs:displayName>
      <outs:uri/>
      <outs:isPinned>true</outs:isPinned>
    </outs:relatedDocument>
  </outs:relatedDocuments>
  <outs:relatedPeople>
    <outs:relatedPeopleItem>
      <outs:category>Author</outs:category>
      <outs:people>
        <outs:relatedPerson>
          <outs:displayName>XaMaLa</outs:displayName>
          <outs:accountName/>
        </outs:relatedPerson>
      </outs:people>
      <outs:source>0</outs:source>
      <outs:isPinned>true</outs:isPinned>
    </outs:relatedPeopleItem>
    <outs:relatedPeopleItem>
      <outs:category>Last modified by</outs:category>
      <outs:people>
        <outs:relatedPerson>
          <outs:displayName>franckha</outs:displayName>
          <outs:accountName/>
        </outs:relatedPerson>
      </outs:people>
      <outs:source>0</outs:source>
      <outs:isPinned>true</outs:isPinned>
    </outs:relatedPeopleItem>
    <outs:relatedPeopleItem>
      <outs:category>Manager</outs:category>
      <outs:people/>
      <outs:source>0</outs:source>
      <outs:isPinned>false</outs:isPinned>
    </outs:relatedPeopleItem>
  </outs:relatedPeople>
  <propertyMetadataList xmlns="http://schemas.microsoft.com/office/2009/outspace/metadata">
    <propertyMetadata>
      <type>0</type>
      <propertyId>2228224</propertyId>
      <propertyName/>
      <isPinned>true</isPinned>
    </propertyMetadata>
    <propertyMetadata>
      <type>0</type>
      <propertyId>14</propertyId>
      <propertyName/>
      <isPinned>true</isPinned>
    </propertyMetadata>
    <propertyMetadata>
      <type>0</type>
      <propertyId>8</propertyId>
      <propertyName/>
      <isPinned>true</isPinned>
    </propertyMetadata>
    <propertyMetadata>
      <type>0</type>
      <propertyId>6</propertyId>
      <propertyName/>
      <isPinned>false</isPinned>
    </propertyMetadata>
    <propertyMetadata>
      <type>0</type>
      <propertyId>655365</propertyId>
      <propertyName/>
      <isPinned>false</isPinned>
    </propertyMetadata>
    <propertyMetadata>
      <type>0</type>
      <propertyId>1</propertyId>
      <propertyName/>
      <isPinned>false</isPinned>
    </propertyMetadata>
    <propertyMetadata>
      <type>0</type>
      <propertyId>0</propertyId>
      <propertyName/>
      <isPinned>true</isPinned>
    </propertyMetadata>
    <propertyMetadata>
      <type>0</type>
      <propertyId>13</propertyId>
      <propertyName/>
      <isPinned>false</isPinned>
    </propertyMetadata>
    <propertyMetadata>
      <type>0</type>
      <propertyId>1179653</propertyId>
      <propertyName/>
      <isPinned>false</isPinned>
    </propertyMetadata>
    <propertyMetadata>
      <type>0</type>
      <propertyId>22</propertyId>
      <propertyName/>
      <isPinned>false</isPinned>
    </propertyMetadata>
  </propertyMetadataList>
  <outs:corruptMetadataWasLost/>
</outs:outSpaceData>
</file>

<file path=customXml/itemProps1.xml><?xml version="1.0" encoding="utf-8"?>
<ds:datastoreItem xmlns:ds="http://schemas.openxmlformats.org/officeDocument/2006/customXml" ds:itemID="{8D14C11E-F36A-4CB3-BD28-4B060C18DA9C}">
  <ds:schemaRefs>
    <ds:schemaRef ds:uri="http://schemas.microsoft.com/office/2009/outspace/metadat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Prise en Main</vt:lpstr>
      <vt:lpstr>Tableau des Matches</vt:lpstr>
      <vt:lpstr>Carte des Buts</vt:lpstr>
      <vt:lpstr>Composition équipe de France</vt:lpstr>
      <vt:lpstr>'Tableau des Matches'!Zone_d_impression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Coupe du Monde 2006</dc:title>
  <dc:creator>XaMaLa</dc:creator>
  <cp:lastModifiedBy>Mojox</cp:lastModifiedBy>
  <cp:lastPrinted>2006-06-20T04:29:08Z</cp:lastPrinted>
  <dcterms:created xsi:type="dcterms:W3CDTF">2002-03-22T16:01:46Z</dcterms:created>
  <dcterms:modified xsi:type="dcterms:W3CDTF">2014-06-11T16:14:05Z</dcterms:modified>
</cp:coreProperties>
</file>