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0"/>
  </bookViews>
  <sheets>
    <sheet name="Calendrier" sheetId="1" r:id="rId1"/>
    <sheet name="Poules" sheetId="4" r:id="rId2"/>
    <sheet name="PouleA" sheetId="6" state="hidden" r:id="rId3"/>
    <sheet name="PouleB" sheetId="7" state="hidden" r:id="rId4"/>
    <sheet name="PouleC" sheetId="8" state="hidden" r:id="rId5"/>
    <sheet name="PouleD" sheetId="9" state="hidden" r:id="rId6"/>
    <sheet name="PouleE" sheetId="10" state="hidden" r:id="rId7"/>
    <sheet name="PouleF" sheetId="11" state="hidden" r:id="rId8"/>
    <sheet name="PouleG" sheetId="12" state="hidden" r:id="rId9"/>
    <sheet name="PouleH" sheetId="13" state="hidden" r:id="rId10"/>
    <sheet name="Phase finale" sheetId="14" r:id="rId11"/>
  </sheets>
  <calcPr calcId="125725"/>
</workbook>
</file>

<file path=xl/calcChain.xml><?xml version="1.0" encoding="utf-8"?>
<calcChain xmlns="http://schemas.openxmlformats.org/spreadsheetml/2006/main">
  <c r="BC11" i="14"/>
  <c r="B11" l="1"/>
  <c r="R17" s="1"/>
  <c r="G11"/>
  <c r="AX11"/>
  <c r="AM17" s="1"/>
  <c r="AH11"/>
  <c r="AH17" s="1"/>
  <c r="AM29" s="1"/>
  <c r="AM11"/>
  <c r="W11"/>
  <c r="R11"/>
  <c r="W17" s="1"/>
  <c r="Z20" i="4"/>
  <c r="R20"/>
  <c r="J20"/>
  <c r="B20"/>
  <c r="Z12"/>
  <c r="R12"/>
  <c r="J12"/>
  <c r="B12"/>
  <c r="G13"/>
  <c r="H13"/>
  <c r="E13"/>
  <c r="F13"/>
  <c r="C13"/>
  <c r="B13"/>
  <c r="D16" i="13"/>
  <c r="E16"/>
  <c r="C16"/>
  <c r="E15"/>
  <c r="C15"/>
  <c r="E14"/>
  <c r="C14"/>
  <c r="D13"/>
  <c r="E13"/>
  <c r="C13"/>
  <c r="D12"/>
  <c r="E12"/>
  <c r="C12"/>
  <c r="D11"/>
  <c r="E11"/>
  <c r="C11"/>
  <c r="D16" i="12"/>
  <c r="E16"/>
  <c r="C16"/>
  <c r="E15"/>
  <c r="C15"/>
  <c r="E14"/>
  <c r="C14"/>
  <c r="D13"/>
  <c r="E13"/>
  <c r="C13"/>
  <c r="D12"/>
  <c r="E12"/>
  <c r="C12"/>
  <c r="D11"/>
  <c r="E11"/>
  <c r="C11"/>
  <c r="D16" i="11"/>
  <c r="E16"/>
  <c r="C16"/>
  <c r="E15"/>
  <c r="C15"/>
  <c r="E14"/>
  <c r="C14"/>
  <c r="D13"/>
  <c r="E13"/>
  <c r="C13"/>
  <c r="D12"/>
  <c r="E12"/>
  <c r="C12"/>
  <c r="D11"/>
  <c r="E11"/>
  <c r="C11"/>
  <c r="E16" i="10"/>
  <c r="C16"/>
  <c r="E15"/>
  <c r="C15"/>
  <c r="E14"/>
  <c r="C14"/>
  <c r="D13"/>
  <c r="E13"/>
  <c r="C13"/>
  <c r="D12"/>
  <c r="E12"/>
  <c r="C12"/>
  <c r="D11"/>
  <c r="E11"/>
  <c r="C11"/>
  <c r="D16" i="9"/>
  <c r="E16"/>
  <c r="C16"/>
  <c r="E15"/>
  <c r="C15"/>
  <c r="E14"/>
  <c r="C14"/>
  <c r="D13"/>
  <c r="E13"/>
  <c r="C13"/>
  <c r="D12"/>
  <c r="E12"/>
  <c r="C12"/>
  <c r="D11"/>
  <c r="E11"/>
  <c r="I11" s="1"/>
  <c r="C11"/>
  <c r="D16" i="8"/>
  <c r="E16"/>
  <c r="C16"/>
  <c r="E15"/>
  <c r="C15"/>
  <c r="E14"/>
  <c r="C14"/>
  <c r="D13"/>
  <c r="E13"/>
  <c r="C13"/>
  <c r="D12"/>
  <c r="E12"/>
  <c r="C12"/>
  <c r="D11"/>
  <c r="E11"/>
  <c r="H11" s="1"/>
  <c r="C11"/>
  <c r="D16" i="7"/>
  <c r="E16"/>
  <c r="C16"/>
  <c r="E15"/>
  <c r="C15"/>
  <c r="E14"/>
  <c r="C14"/>
  <c r="D13"/>
  <c r="E13"/>
  <c r="C13"/>
  <c r="D12"/>
  <c r="E12"/>
  <c r="C12"/>
  <c r="D11"/>
  <c r="E11"/>
  <c r="C11"/>
  <c r="E16" i="6"/>
  <c r="C16"/>
  <c r="E15"/>
  <c r="C15"/>
  <c r="E14"/>
  <c r="C14"/>
  <c r="E12"/>
  <c r="C12"/>
  <c r="E11"/>
  <c r="C11"/>
  <c r="G3" i="13"/>
  <c r="L9" s="1"/>
  <c r="B16" s="1"/>
  <c r="G4"/>
  <c r="L10" s="1"/>
  <c r="B12" s="1"/>
  <c r="G5"/>
  <c r="L11" s="1"/>
  <c r="G2"/>
  <c r="L8" s="1"/>
  <c r="B15" s="1"/>
  <c r="G3" i="12"/>
  <c r="G4"/>
  <c r="L10" s="1"/>
  <c r="B12" s="1"/>
  <c r="G5"/>
  <c r="L11" s="1"/>
  <c r="G2"/>
  <c r="L8" s="1"/>
  <c r="B15" s="1"/>
  <c r="G3" i="11"/>
  <c r="L9" s="1"/>
  <c r="F11" s="1"/>
  <c r="G4"/>
  <c r="L10" s="1"/>
  <c r="F16" s="1"/>
  <c r="G5"/>
  <c r="L11" s="1"/>
  <c r="F15" s="1"/>
  <c r="G2"/>
  <c r="L8" s="1"/>
  <c r="G3" i="10"/>
  <c r="L9" s="1"/>
  <c r="F11" s="1"/>
  <c r="G4"/>
  <c r="L10" s="1"/>
  <c r="F16" s="1"/>
  <c r="G5"/>
  <c r="L11" s="1"/>
  <c r="F15" s="1"/>
  <c r="G2"/>
  <c r="L8" s="1"/>
  <c r="G3" i="9"/>
  <c r="L9" s="1"/>
  <c r="F11" s="1"/>
  <c r="G4"/>
  <c r="L10" s="1"/>
  <c r="F16" s="1"/>
  <c r="G5"/>
  <c r="L11" s="1"/>
  <c r="F15" s="1"/>
  <c r="G2"/>
  <c r="L8" s="1"/>
  <c r="G3" i="8"/>
  <c r="L9" s="1"/>
  <c r="B16" s="1"/>
  <c r="G4"/>
  <c r="L10" s="1"/>
  <c r="B12" s="1"/>
  <c r="G5"/>
  <c r="L11" s="1"/>
  <c r="G2"/>
  <c r="L8" s="1"/>
  <c r="B15" s="1"/>
  <c r="G3" i="7"/>
  <c r="L9" s="1"/>
  <c r="F11" s="1"/>
  <c r="G4"/>
  <c r="L10" s="1"/>
  <c r="F16" s="1"/>
  <c r="G5"/>
  <c r="L11" s="1"/>
  <c r="F15" s="1"/>
  <c r="G2"/>
  <c r="L8" s="1"/>
  <c r="B13" s="1"/>
  <c r="G3" i="6"/>
  <c r="L9" s="1"/>
  <c r="B16" s="1"/>
  <c r="G4"/>
  <c r="L10" s="1"/>
  <c r="B12" s="1"/>
  <c r="G5"/>
  <c r="L11" s="1"/>
  <c r="F15" s="1"/>
  <c r="G2"/>
  <c r="L8" s="1"/>
  <c r="B15" s="1"/>
  <c r="H16" i="13"/>
  <c r="M11"/>
  <c r="M10"/>
  <c r="M9"/>
  <c r="M8"/>
  <c r="M11" i="12"/>
  <c r="M10"/>
  <c r="M9"/>
  <c r="L9"/>
  <c r="B16" s="1"/>
  <c r="M8"/>
  <c r="M11" i="11"/>
  <c r="M10"/>
  <c r="M9"/>
  <c r="M8"/>
  <c r="M11" i="10"/>
  <c r="M10"/>
  <c r="M9"/>
  <c r="M8"/>
  <c r="M11" i="9"/>
  <c r="M10"/>
  <c r="M9"/>
  <c r="M8"/>
  <c r="M11" i="8"/>
  <c r="M10"/>
  <c r="M9"/>
  <c r="M8"/>
  <c r="M11" i="7"/>
  <c r="M10"/>
  <c r="M9"/>
  <c r="M8"/>
  <c r="M11" i="6"/>
  <c r="M10"/>
  <c r="M9"/>
  <c r="M8"/>
  <c r="C13"/>
  <c r="E13"/>
  <c r="M11" i="1"/>
  <c r="M12"/>
  <c r="M10"/>
  <c r="L10"/>
  <c r="L11"/>
  <c r="L12"/>
  <c r="H15" i="12" l="1"/>
  <c r="AH29" i="14"/>
  <c r="R23" s="1"/>
  <c r="I14" i="13"/>
  <c r="W23" i="14"/>
  <c r="Q29"/>
  <c r="B11" i="7"/>
  <c r="I13" i="13"/>
  <c r="I12"/>
  <c r="H14"/>
  <c r="H12"/>
  <c r="H13"/>
  <c r="I12" i="11"/>
  <c r="I12" i="12"/>
  <c r="H13"/>
  <c r="I16"/>
  <c r="I16" i="13"/>
  <c r="I15"/>
  <c r="H15"/>
  <c r="I11"/>
  <c r="H11"/>
  <c r="H16" i="12"/>
  <c r="I14"/>
  <c r="H14"/>
  <c r="I13"/>
  <c r="I12" i="8"/>
  <c r="H12" i="9"/>
  <c r="H12" i="11"/>
  <c r="I11" i="12"/>
  <c r="I15"/>
  <c r="H12"/>
  <c r="H11"/>
  <c r="H13" i="10"/>
  <c r="I16"/>
  <c r="I16" i="11"/>
  <c r="H16"/>
  <c r="I15"/>
  <c r="H15"/>
  <c r="I14"/>
  <c r="H14"/>
  <c r="H13"/>
  <c r="I13"/>
  <c r="I11"/>
  <c r="H11"/>
  <c r="H16" i="10"/>
  <c r="I15"/>
  <c r="I16" i="9"/>
  <c r="H15" i="8"/>
  <c r="H14" i="10"/>
  <c r="I13"/>
  <c r="H13" i="9"/>
  <c r="I12" i="10"/>
  <c r="H15"/>
  <c r="I14"/>
  <c r="H12"/>
  <c r="H11"/>
  <c r="I11"/>
  <c r="H16" i="9"/>
  <c r="I13"/>
  <c r="I14"/>
  <c r="H11"/>
  <c r="I15"/>
  <c r="H15"/>
  <c r="H14"/>
  <c r="I12"/>
  <c r="H13" i="7"/>
  <c r="H12" i="8"/>
  <c r="I14" i="6"/>
  <c r="I13" i="7"/>
  <c r="I13" i="8"/>
  <c r="I11"/>
  <c r="I16"/>
  <c r="H16"/>
  <c r="I15"/>
  <c r="H14"/>
  <c r="I14"/>
  <c r="H13"/>
  <c r="H15" i="6"/>
  <c r="H15" i="7"/>
  <c r="I12"/>
  <c r="I11"/>
  <c r="H16"/>
  <c r="I16"/>
  <c r="I15"/>
  <c r="H14"/>
  <c r="I14"/>
  <c r="H12"/>
  <c r="H11"/>
  <c r="H14" i="6"/>
  <c r="I16"/>
  <c r="H16"/>
  <c r="I15"/>
  <c r="B15" i="7"/>
  <c r="H13" i="6"/>
  <c r="I13"/>
  <c r="H12"/>
  <c r="I12"/>
  <c r="H11"/>
  <c r="I11"/>
  <c r="B13" i="11"/>
  <c r="B15"/>
  <c r="B11"/>
  <c r="B13" i="10"/>
  <c r="B15"/>
  <c r="B11"/>
  <c r="B15" i="9"/>
  <c r="B11"/>
  <c r="B13"/>
  <c r="F11" i="12"/>
  <c r="F12"/>
  <c r="F13"/>
  <c r="F14"/>
  <c r="F15"/>
  <c r="F16"/>
  <c r="F11" i="13"/>
  <c r="F12"/>
  <c r="F13"/>
  <c r="F14"/>
  <c r="F15"/>
  <c r="F16"/>
  <c r="B11" i="12"/>
  <c r="B13"/>
  <c r="B14"/>
  <c r="B11" i="13"/>
  <c r="B13"/>
  <c r="B14"/>
  <c r="B14" i="10"/>
  <c r="B16" i="11"/>
  <c r="B12"/>
  <c r="B12" i="9"/>
  <c r="B14"/>
  <c r="B16"/>
  <c r="B12" i="10"/>
  <c r="B16"/>
  <c r="B14" i="11"/>
  <c r="F12" i="9"/>
  <c r="F13"/>
  <c r="F14"/>
  <c r="F12" i="10"/>
  <c r="F13"/>
  <c r="F14"/>
  <c r="F12" i="11"/>
  <c r="F13"/>
  <c r="F14"/>
  <c r="F11" i="8"/>
  <c r="F12"/>
  <c r="F13"/>
  <c r="F14"/>
  <c r="F15"/>
  <c r="F16"/>
  <c r="B11"/>
  <c r="B13"/>
  <c r="B14"/>
  <c r="B12" i="7"/>
  <c r="B14"/>
  <c r="B16"/>
  <c r="F12"/>
  <c r="F13"/>
  <c r="F14"/>
  <c r="M41" i="1"/>
  <c r="L51"/>
  <c r="L19"/>
  <c r="F14" i="6"/>
  <c r="F12"/>
  <c r="F16"/>
  <c r="F11"/>
  <c r="F13"/>
  <c r="L29" i="1"/>
  <c r="B11" i="6"/>
  <c r="B13"/>
  <c r="B14"/>
  <c r="L16" i="1"/>
  <c r="L57"/>
  <c r="L55"/>
  <c r="L53"/>
  <c r="M51"/>
  <c r="M49"/>
  <c r="L47"/>
  <c r="L45"/>
  <c r="L43"/>
  <c r="L41"/>
  <c r="M39"/>
  <c r="L37"/>
  <c r="L35"/>
  <c r="M33"/>
  <c r="L31"/>
  <c r="M29"/>
  <c r="L27"/>
  <c r="L25"/>
  <c r="M23"/>
  <c r="L21"/>
  <c r="M19"/>
  <c r="M21"/>
  <c r="L56"/>
  <c r="L54"/>
  <c r="L52"/>
  <c r="M50"/>
  <c r="L48"/>
  <c r="M46"/>
  <c r="L44"/>
  <c r="L42"/>
  <c r="L40"/>
  <c r="M36"/>
  <c r="L34"/>
  <c r="M32"/>
  <c r="L30"/>
  <c r="L28"/>
  <c r="L26"/>
  <c r="L24"/>
  <c r="L22"/>
  <c r="L20"/>
  <c r="L39"/>
  <c r="M53"/>
  <c r="M31"/>
  <c r="M43"/>
  <c r="M25"/>
  <c r="M55"/>
  <c r="M45"/>
  <c r="M35"/>
  <c r="M57"/>
  <c r="M47"/>
  <c r="M37"/>
  <c r="M27"/>
  <c r="M54"/>
  <c r="M40"/>
  <c r="M26"/>
  <c r="L50"/>
  <c r="M56"/>
  <c r="M52"/>
  <c r="M48"/>
  <c r="M44"/>
  <c r="M42"/>
  <c r="M38"/>
  <c r="M34"/>
  <c r="M30"/>
  <c r="M28"/>
  <c r="M24"/>
  <c r="M20"/>
  <c r="M18"/>
  <c r="L49"/>
  <c r="L33"/>
  <c r="M16"/>
  <c r="L23"/>
  <c r="L46"/>
  <c r="L36"/>
  <c r="L32"/>
  <c r="M22"/>
  <c r="M15"/>
  <c r="M17"/>
  <c r="L17"/>
  <c r="L15"/>
  <c r="L38"/>
  <c r="L18"/>
  <c r="M14"/>
  <c r="M13"/>
  <c r="L14"/>
  <c r="L13"/>
  <c r="P10" i="8" l="1"/>
  <c r="N10" i="7"/>
  <c r="P9" i="9"/>
  <c r="P10" i="13"/>
  <c r="O8"/>
  <c r="N10" i="11"/>
  <c r="P10"/>
  <c r="N9"/>
  <c r="N8" i="10"/>
  <c r="N10" i="9"/>
  <c r="P8" i="8"/>
  <c r="N11" i="12"/>
  <c r="O10"/>
  <c r="N9"/>
  <c r="O9"/>
  <c r="N10"/>
  <c r="O11"/>
  <c r="N8"/>
  <c r="O8"/>
  <c r="P11"/>
  <c r="P9" i="13"/>
  <c r="P11"/>
  <c r="P9" i="12"/>
  <c r="P8"/>
  <c r="O9" i="13"/>
  <c r="N11"/>
  <c r="N10"/>
  <c r="N9"/>
  <c r="O11"/>
  <c r="O10"/>
  <c r="N8"/>
  <c r="P10" i="12"/>
  <c r="P8" i="13"/>
  <c r="Q8" s="1"/>
  <c r="P9" i="11"/>
  <c r="P11" i="9"/>
  <c r="O8" i="11"/>
  <c r="O8" i="10"/>
  <c r="O8" i="9"/>
  <c r="P11" i="10"/>
  <c r="N8" i="9"/>
  <c r="N11" i="10"/>
  <c r="N9"/>
  <c r="P8" i="9"/>
  <c r="N11"/>
  <c r="O10" i="11"/>
  <c r="O11" i="10"/>
  <c r="O9"/>
  <c r="O10" i="9"/>
  <c r="P11" i="11"/>
  <c r="P10" i="9"/>
  <c r="P8" i="11"/>
  <c r="N10" i="10"/>
  <c r="N9" i="9"/>
  <c r="P10" i="10"/>
  <c r="N11" i="11"/>
  <c r="P8" i="10"/>
  <c r="N8" i="11"/>
  <c r="O11"/>
  <c r="O9"/>
  <c r="O10" i="10"/>
  <c r="O11" i="9"/>
  <c r="O9"/>
  <c r="P9" i="10"/>
  <c r="N10" i="8"/>
  <c r="N9"/>
  <c r="O10"/>
  <c r="N11"/>
  <c r="O11"/>
  <c r="O9"/>
  <c r="N8"/>
  <c r="P9"/>
  <c r="P11"/>
  <c r="O8"/>
  <c r="O11" i="7"/>
  <c r="O9"/>
  <c r="P11"/>
  <c r="O8"/>
  <c r="N8"/>
  <c r="P8"/>
  <c r="O10"/>
  <c r="P9"/>
  <c r="N11"/>
  <c r="N9"/>
  <c r="P10"/>
  <c r="N11" i="6"/>
  <c r="O11"/>
  <c r="O10"/>
  <c r="O9"/>
  <c r="N10"/>
  <c r="N9"/>
  <c r="N8"/>
  <c r="O8"/>
  <c r="P10"/>
  <c r="P11"/>
  <c r="P8"/>
  <c r="P9"/>
  <c r="Q9" i="13" l="1"/>
  <c r="Q10" i="8"/>
  <c r="R10" s="1"/>
  <c r="Q8" i="12"/>
  <c r="R8" s="1"/>
  <c r="Q11" i="11"/>
  <c r="R11" s="1"/>
  <c r="Q10" i="10"/>
  <c r="R10" s="1"/>
  <c r="Q9" i="9"/>
  <c r="R9" s="1"/>
  <c r="Q10" i="13"/>
  <c r="R10" s="1"/>
  <c r="Q10" i="11"/>
  <c r="R10" s="1"/>
  <c r="Q11" i="13"/>
  <c r="R11" s="1"/>
  <c r="Q11" i="12"/>
  <c r="R11" s="1"/>
  <c r="Q9" i="11"/>
  <c r="R9" s="1"/>
  <c r="Q8" i="8"/>
  <c r="R8" s="1"/>
  <c r="Q9"/>
  <c r="R9" s="1"/>
  <c r="Q8" i="7"/>
  <c r="R8" s="1"/>
  <c r="Q11"/>
  <c r="R11" s="1"/>
  <c r="Q9" i="12"/>
  <c r="R9" s="1"/>
  <c r="R9" i="13"/>
  <c r="Q10" i="12"/>
  <c r="R10" s="1"/>
  <c r="R8" i="13"/>
  <c r="Q9" i="10"/>
  <c r="R9" s="1"/>
  <c r="Q11"/>
  <c r="R11" s="1"/>
  <c r="Q8" i="9"/>
  <c r="R8" s="1"/>
  <c r="Q10"/>
  <c r="R10" s="1"/>
  <c r="Q8" i="11"/>
  <c r="R8" s="1"/>
  <c r="Q11" i="9"/>
  <c r="R11" s="1"/>
  <c r="Q8" i="10"/>
  <c r="R8" s="1"/>
  <c r="Q11" i="8"/>
  <c r="R11" s="1"/>
  <c r="Q9" i="7"/>
  <c r="R9" s="1"/>
  <c r="Q10"/>
  <c r="R10" s="1"/>
  <c r="Q8" i="6"/>
  <c r="R8" s="1"/>
  <c r="Q11"/>
  <c r="R11" s="1"/>
  <c r="Q10"/>
  <c r="R10" s="1"/>
  <c r="Q9"/>
  <c r="R9" s="1"/>
  <c r="S8" i="11" l="1"/>
  <c r="S8" i="13"/>
  <c r="S11"/>
  <c r="S10"/>
  <c r="S8" i="12"/>
  <c r="S11" i="11"/>
  <c r="S10"/>
  <c r="S8" i="10"/>
  <c r="S11" i="9"/>
  <c r="S11" i="8"/>
  <c r="S9" i="7"/>
  <c r="S11" i="12"/>
  <c r="S9"/>
  <c r="S9" i="13"/>
  <c r="S10" i="12"/>
  <c r="S9" i="11"/>
  <c r="S10" i="9"/>
  <c r="S9"/>
  <c r="S8"/>
  <c r="S9" i="10"/>
  <c r="S11"/>
  <c r="S10"/>
  <c r="S9" i="8"/>
  <c r="S8"/>
  <c r="S10"/>
  <c r="S10" i="7"/>
  <c r="S11"/>
  <c r="S8"/>
  <c r="S10" i="6"/>
  <c r="S11"/>
  <c r="S8"/>
  <c r="S9"/>
  <c r="AA6" i="13" l="1"/>
  <c r="AA5"/>
  <c r="AA5" i="12"/>
  <c r="AA5" i="11"/>
  <c r="AA5" i="10"/>
  <c r="AA6"/>
  <c r="AA8" i="13"/>
  <c r="AA7" i="11"/>
  <c r="AA7" i="13"/>
  <c r="AA6" i="12"/>
  <c r="AA7"/>
  <c r="AA6" i="11"/>
  <c r="AA8"/>
  <c r="AA8" i="10"/>
  <c r="AA8" i="12"/>
  <c r="AA5" i="9"/>
  <c r="AA8"/>
  <c r="AA6"/>
  <c r="AA7"/>
  <c r="AA7" i="10"/>
  <c r="AA7" i="8"/>
  <c r="AA5"/>
  <c r="AA8"/>
  <c r="AA6"/>
  <c r="AA8" i="7"/>
  <c r="AA6"/>
  <c r="AA7"/>
  <c r="AA5"/>
  <c r="AA8" i="6"/>
  <c r="C17" i="4" s="1"/>
  <c r="AA5" i="6"/>
  <c r="C14" i="4" s="1"/>
  <c r="B5" i="14" s="1"/>
  <c r="AA7" i="6"/>
  <c r="C16" i="4" s="1"/>
  <c r="AA6" i="6"/>
  <c r="C15" i="4" s="1"/>
  <c r="AB7" i="8" l="1"/>
  <c r="AC7" s="1"/>
  <c r="U16" i="4" s="1"/>
  <c r="S16"/>
  <c r="AB5" i="8"/>
  <c r="AC5" s="1"/>
  <c r="U14" i="4" s="1"/>
  <c r="S14"/>
  <c r="J5" i="14" s="1"/>
  <c r="AB6" i="12"/>
  <c r="AC6" s="1"/>
  <c r="U23" i="4" s="1"/>
  <c r="S23"/>
  <c r="BK5" i="14" s="1"/>
  <c r="AB5" i="13"/>
  <c r="AC5" s="1"/>
  <c r="AC22" i="4" s="1"/>
  <c r="AA22"/>
  <c r="AB7" i="7"/>
  <c r="AC7" s="1"/>
  <c r="M16" i="4" s="1"/>
  <c r="K16"/>
  <c r="AB8" i="8"/>
  <c r="AC8" s="1"/>
  <c r="U17" i="4" s="1"/>
  <c r="S17"/>
  <c r="AB7" i="9"/>
  <c r="AC7" s="1"/>
  <c r="AC16" i="4" s="1"/>
  <c r="AA16"/>
  <c r="AB8" i="12"/>
  <c r="AC8" s="1"/>
  <c r="U25" i="4" s="1"/>
  <c r="S25"/>
  <c r="AB7" i="12"/>
  <c r="AC7" s="1"/>
  <c r="U24" i="4" s="1"/>
  <c r="S24"/>
  <c r="AB8" i="13"/>
  <c r="AC8" s="1"/>
  <c r="AC25" i="4" s="1"/>
  <c r="AA25"/>
  <c r="AB5" i="12"/>
  <c r="AC5" s="1"/>
  <c r="U22" i="4" s="1"/>
  <c r="S22"/>
  <c r="AB8" i="7"/>
  <c r="AC8" s="1"/>
  <c r="M17" i="4" s="1"/>
  <c r="K17"/>
  <c r="AB8" i="9"/>
  <c r="AC8" s="1"/>
  <c r="AC17" i="4" s="1"/>
  <c r="AA17"/>
  <c r="AB7" i="13"/>
  <c r="AC7" s="1"/>
  <c r="AC24" i="4" s="1"/>
  <c r="AA24"/>
  <c r="AB6" i="13"/>
  <c r="AC6" s="1"/>
  <c r="AC23" i="4" s="1"/>
  <c r="AA23"/>
  <c r="AB6" i="7"/>
  <c r="AC6" s="1"/>
  <c r="M15" i="4" s="1"/>
  <c r="K15"/>
  <c r="G5" i="14" s="1"/>
  <c r="AB6" i="9"/>
  <c r="AC6" s="1"/>
  <c r="AC15" i="4" s="1"/>
  <c r="AA15"/>
  <c r="O5" i="14" s="1"/>
  <c r="AB5" i="7"/>
  <c r="AC5" s="1"/>
  <c r="M14" i="4" s="1"/>
  <c r="K14"/>
  <c r="AB6" i="8"/>
  <c r="AC6" s="1"/>
  <c r="U15" i="4" s="1"/>
  <c r="S15"/>
  <c r="AB5" i="9"/>
  <c r="AC5" s="1"/>
  <c r="AC14" i="4" s="1"/>
  <c r="AA14"/>
  <c r="AB5" i="10"/>
  <c r="AC5" s="1"/>
  <c r="E22" i="4" s="1"/>
  <c r="C22"/>
  <c r="AB8" i="10"/>
  <c r="AC8" s="1"/>
  <c r="E25" i="4" s="1"/>
  <c r="C25"/>
  <c r="AB6" i="10"/>
  <c r="AC6" s="1"/>
  <c r="E23" i="4" s="1"/>
  <c r="C23"/>
  <c r="BC5" i="14" s="1"/>
  <c r="AB7" i="10"/>
  <c r="AC7" s="1"/>
  <c r="E24" i="4" s="1"/>
  <c r="C24"/>
  <c r="AB6" i="11"/>
  <c r="AC6" s="1"/>
  <c r="M23" i="4" s="1"/>
  <c r="K23"/>
  <c r="AB8" i="11"/>
  <c r="AC8" s="1"/>
  <c r="M25" i="4" s="1"/>
  <c r="K25"/>
  <c r="AB7" i="11"/>
  <c r="AC7" s="1"/>
  <c r="M24" i="4" s="1"/>
  <c r="K24"/>
  <c r="AB5" i="11"/>
  <c r="AC5" s="1"/>
  <c r="M22" i="4" s="1"/>
  <c r="K22"/>
  <c r="AX5" i="14" s="1"/>
  <c r="AB5" i="6"/>
  <c r="AC5" s="1"/>
  <c r="E14" i="4" s="1"/>
  <c r="AB8" i="6"/>
  <c r="AC8" s="1"/>
  <c r="E17" i="4" s="1"/>
  <c r="AB7" i="6"/>
  <c r="AC7" s="1"/>
  <c r="E16" i="4" s="1"/>
  <c r="AB6" i="6"/>
  <c r="AC6" s="1"/>
  <c r="E15" i="4" s="1"/>
  <c r="AD7" i="11" l="1"/>
  <c r="AD6"/>
  <c r="AD6" i="8"/>
  <c r="AD6" i="13"/>
  <c r="AD8" i="9"/>
  <c r="AD7" i="12"/>
  <c r="AD7" i="7"/>
  <c r="AD7" i="8"/>
  <c r="AD5" i="11"/>
  <c r="AD5" i="7"/>
  <c r="AD7" i="13"/>
  <c r="AD8"/>
  <c r="AD8" i="8"/>
  <c r="AD5" i="13"/>
  <c r="AD5" i="8"/>
  <c r="AD5" i="6"/>
  <c r="AD6" i="9"/>
  <c r="AD5" i="12"/>
  <c r="AD7" i="9"/>
  <c r="AD6" i="12"/>
  <c r="AD8" i="6"/>
  <c r="AD7"/>
  <c r="AD8" i="11"/>
  <c r="AD5" i="9"/>
  <c r="AD6" i="7"/>
  <c r="AD8"/>
  <c r="AD8" i="12"/>
  <c r="AD6" i="6"/>
  <c r="AD6" i="10"/>
  <c r="AD5"/>
  <c r="AD7"/>
  <c r="AD8"/>
  <c r="AE6" i="7" l="1"/>
  <c r="N15" i="4"/>
  <c r="AE7" i="9"/>
  <c r="AD16" i="4"/>
  <c r="AE6" i="9"/>
  <c r="AD15" i="4"/>
  <c r="AE8" i="8"/>
  <c r="V17" i="4"/>
  <c r="AE5" i="11"/>
  <c r="N22" i="4"/>
  <c r="AE8" i="9"/>
  <c r="AD17" i="4"/>
  <c r="AE6" i="8"/>
  <c r="V15" i="4"/>
  <c r="AE8" i="7"/>
  <c r="N17" i="4"/>
  <c r="AE7" i="6"/>
  <c r="F16" i="4"/>
  <c r="AE5" i="12"/>
  <c r="V22" i="4"/>
  <c r="AE5" i="6"/>
  <c r="F14" i="4"/>
  <c r="AE8" i="13"/>
  <c r="AD25" i="4"/>
  <c r="AE7" i="8"/>
  <c r="V16" i="4"/>
  <c r="AE7" i="12"/>
  <c r="V24" i="4"/>
  <c r="AE6" i="11"/>
  <c r="N23" i="4"/>
  <c r="AE8" i="12"/>
  <c r="V25" i="4"/>
  <c r="AE8" i="11"/>
  <c r="N25" i="4"/>
  <c r="AE8" i="6"/>
  <c r="F17" i="4"/>
  <c r="AE5" i="8"/>
  <c r="V14" i="4"/>
  <c r="AE7" i="13"/>
  <c r="AD24" i="4"/>
  <c r="AE7" i="7"/>
  <c r="N16" i="4"/>
  <c r="AE7" i="11"/>
  <c r="N24" i="4"/>
  <c r="AE6" i="6"/>
  <c r="F15" i="4"/>
  <c r="AE5" i="9"/>
  <c r="AD14" i="4"/>
  <c r="AE6" i="12"/>
  <c r="V23" i="4"/>
  <c r="AE5" i="13"/>
  <c r="AD22" i="4"/>
  <c r="AE5" i="7"/>
  <c r="N14" i="4"/>
  <c r="AE6" i="13"/>
  <c r="AD23" i="4"/>
  <c r="AE7" i="10"/>
  <c r="F24" i="4"/>
  <c r="AE8" i="10"/>
  <c r="F25" i="4"/>
  <c r="AE5" i="10"/>
  <c r="F22" i="4"/>
  <c r="AE6" i="10"/>
  <c r="F23" i="4"/>
  <c r="AF5" i="7" l="1"/>
  <c r="P14" i="4" s="1"/>
  <c r="O14"/>
  <c r="AF6" i="6"/>
  <c r="H15" i="4" s="1"/>
  <c r="G15"/>
  <c r="AF5" i="8"/>
  <c r="X14" i="4" s="1"/>
  <c r="W14"/>
  <c r="AF6" i="11"/>
  <c r="P23" i="4" s="1"/>
  <c r="O23"/>
  <c r="AF7" i="6"/>
  <c r="H16" i="4" s="1"/>
  <c r="G16"/>
  <c r="AF5" i="11"/>
  <c r="P22" i="4" s="1"/>
  <c r="O22"/>
  <c r="AF6" i="9"/>
  <c r="AF15" i="4" s="1"/>
  <c r="AE15"/>
  <c r="AF6" i="13"/>
  <c r="AF23" i="4" s="1"/>
  <c r="AE23"/>
  <c r="AF5" i="9"/>
  <c r="AF14" i="4" s="1"/>
  <c r="AE14"/>
  <c r="AF7" i="13"/>
  <c r="AF24" i="4" s="1"/>
  <c r="AE24"/>
  <c r="AF7" i="12"/>
  <c r="X24" i="4" s="1"/>
  <c r="W24"/>
  <c r="AF8" i="9"/>
  <c r="AF17" i="4" s="1"/>
  <c r="AE17"/>
  <c r="AF6" i="12"/>
  <c r="X23" i="4" s="1"/>
  <c r="W23"/>
  <c r="AF7" i="7"/>
  <c r="P16" i="4" s="1"/>
  <c r="O16"/>
  <c r="AF8" i="11"/>
  <c r="P25" i="4" s="1"/>
  <c r="O25"/>
  <c r="AF7" i="8"/>
  <c r="X16" i="4" s="1"/>
  <c r="W16"/>
  <c r="AF5" i="6"/>
  <c r="H14" i="4" s="1"/>
  <c r="G14"/>
  <c r="AF6" i="8"/>
  <c r="X15" i="4" s="1"/>
  <c r="W15"/>
  <c r="AF6" i="7"/>
  <c r="P15" i="4" s="1"/>
  <c r="O15"/>
  <c r="AF5" i="13"/>
  <c r="AF22" i="4" s="1"/>
  <c r="AE22"/>
  <c r="AF7" i="11"/>
  <c r="P24" i="4" s="1"/>
  <c r="O24"/>
  <c r="AF8" i="6"/>
  <c r="H17" i="4" s="1"/>
  <c r="G17"/>
  <c r="AF8" i="12"/>
  <c r="X25" i="4" s="1"/>
  <c r="W25"/>
  <c r="AF8" i="13"/>
  <c r="AF25" i="4" s="1"/>
  <c r="AE25"/>
  <c r="AF5" i="12"/>
  <c r="X22" i="4" s="1"/>
  <c r="W22"/>
  <c r="AF8" i="7"/>
  <c r="P17" i="4" s="1"/>
  <c r="O17"/>
  <c r="AF8" i="8"/>
  <c r="X17" i="4" s="1"/>
  <c r="W17"/>
  <c r="AF7" i="9"/>
  <c r="AF16" i="4" s="1"/>
  <c r="AE16"/>
  <c r="AF6" i="10"/>
  <c r="H23" i="4" s="1"/>
  <c r="G23"/>
  <c r="AF8" i="10"/>
  <c r="H25" i="4" s="1"/>
  <c r="G25"/>
  <c r="AF5" i="10"/>
  <c r="H22" i="4" s="1"/>
  <c r="G22"/>
  <c r="AF7" i="10"/>
  <c r="H24" i="4" s="1"/>
  <c r="G24"/>
</calcChain>
</file>

<file path=xl/sharedStrings.xml><?xml version="1.0" encoding="utf-8"?>
<sst xmlns="http://schemas.openxmlformats.org/spreadsheetml/2006/main" count="601" uniqueCount="109">
  <si>
    <t>Date</t>
  </si>
  <si>
    <t>Heure</t>
  </si>
  <si>
    <t>Match</t>
  </si>
  <si>
    <t xml:space="preserve">Diffuseurs </t>
  </si>
  <si>
    <t xml:space="preserve">Brésil </t>
  </si>
  <si>
    <t xml:space="preserve">- </t>
  </si>
  <si>
    <t>Croatie</t>
  </si>
  <si>
    <t>Gr. A</t>
  </si>
  <si>
    <t xml:space="preserve">TF1 / Bein </t>
  </si>
  <si>
    <t>Groupe</t>
  </si>
  <si>
    <t>GROUPE A</t>
  </si>
  <si>
    <t>GROUPE B</t>
  </si>
  <si>
    <t>GROUPE C</t>
  </si>
  <si>
    <t>GROUPE D</t>
  </si>
  <si>
    <t>GROUPE E</t>
  </si>
  <si>
    <t>GROUPE F</t>
  </si>
  <si>
    <t>GROUPE G</t>
  </si>
  <si>
    <t>GROUPE H</t>
  </si>
  <si>
    <t>Mexique</t>
  </si>
  <si>
    <t>Brésil</t>
  </si>
  <si>
    <t>Cameroun</t>
  </si>
  <si>
    <t>Espagne</t>
  </si>
  <si>
    <t>Pays-Bas</t>
  </si>
  <si>
    <t>Chili</t>
  </si>
  <si>
    <t>Australie</t>
  </si>
  <si>
    <t>Colombie</t>
  </si>
  <si>
    <t>Grèce</t>
  </si>
  <si>
    <t>Côte d'ivoire</t>
  </si>
  <si>
    <t>Japon</t>
  </si>
  <si>
    <t>Uruguay</t>
  </si>
  <si>
    <t>Costa Rica</t>
  </si>
  <si>
    <t>Angleterre</t>
  </si>
  <si>
    <t>Italie</t>
  </si>
  <si>
    <t>Suisse</t>
  </si>
  <si>
    <t>Equateur</t>
  </si>
  <si>
    <t>France</t>
  </si>
  <si>
    <t>Honduras</t>
  </si>
  <si>
    <t>Argentine</t>
  </si>
  <si>
    <t>Iran</t>
  </si>
  <si>
    <t>Nigéria</t>
  </si>
  <si>
    <t>Allemagne</t>
  </si>
  <si>
    <t>Portugal</t>
  </si>
  <si>
    <t>Ghana</t>
  </si>
  <si>
    <t>Etats-Unis</t>
  </si>
  <si>
    <t>Belgique</t>
  </si>
  <si>
    <t>Algérie</t>
  </si>
  <si>
    <t>Russie</t>
  </si>
  <si>
    <t>Corée du Sud</t>
  </si>
  <si>
    <t>Bein</t>
  </si>
  <si>
    <t>Gr. B</t>
  </si>
  <si>
    <t>Gr. C</t>
  </si>
  <si>
    <t>Gr. D</t>
  </si>
  <si>
    <t>Côte d'Ivoire</t>
  </si>
  <si>
    <t>Gr. E</t>
  </si>
  <si>
    <t xml:space="preserve">Suisse </t>
  </si>
  <si>
    <t>Gr. F</t>
  </si>
  <si>
    <t>Gr. H</t>
  </si>
  <si>
    <t>Gr. G</t>
  </si>
  <si>
    <t>Costa-Rica</t>
  </si>
  <si>
    <t>Home</t>
  </si>
  <si>
    <t>Visiteur</t>
  </si>
  <si>
    <t>Noms</t>
  </si>
  <si>
    <t>Equipes</t>
  </si>
  <si>
    <t>POULE A</t>
  </si>
  <si>
    <t>Rang</t>
  </si>
  <si>
    <t>Joueurs</t>
  </si>
  <si>
    <t>Points</t>
  </si>
  <si>
    <t>Bp</t>
  </si>
  <si>
    <t>Bc</t>
  </si>
  <si>
    <t>Diff.</t>
  </si>
  <si>
    <t>Prénoms</t>
  </si>
  <si>
    <t>Buts +</t>
  </si>
  <si>
    <t>Buts -</t>
  </si>
  <si>
    <t>Diff. de Buts</t>
  </si>
  <si>
    <t>Critère</t>
  </si>
  <si>
    <t>Rangs</t>
  </si>
  <si>
    <t>Matchs:</t>
  </si>
  <si>
    <t>J1</t>
  </si>
  <si>
    <t>J2</t>
  </si>
  <si>
    <t>J3</t>
  </si>
  <si>
    <t>J4</t>
  </si>
  <si>
    <t>POULE H</t>
  </si>
  <si>
    <t>POULE G</t>
  </si>
  <si>
    <t>POULE F</t>
  </si>
  <si>
    <t>POULE E</t>
  </si>
  <si>
    <t>POULE D</t>
  </si>
  <si>
    <t>POULE C</t>
  </si>
  <si>
    <t>POULE B</t>
  </si>
  <si>
    <t>MATCHS DE POULE</t>
  </si>
  <si>
    <t>CLASSEMENTS :</t>
  </si>
  <si>
    <t>Bosnie</t>
  </si>
  <si>
    <t>1 (Q)</t>
  </si>
  <si>
    <t>2 (Q)</t>
  </si>
  <si>
    <t xml:space="preserve">Joueur :     </t>
  </si>
  <si>
    <t>-</t>
  </si>
  <si>
    <t>HUITIEMES DE FINALES</t>
  </si>
  <si>
    <t>TF1 / Bein</t>
  </si>
  <si>
    <t>QUARTS DE FINALES</t>
  </si>
  <si>
    <t>DEMI FINALES</t>
  </si>
  <si>
    <t>FINALE</t>
  </si>
  <si>
    <t>MATCH 3eme place</t>
  </si>
  <si>
    <t xml:space="preserve">VAINQUEURS:      </t>
  </si>
  <si>
    <t>Classements poules</t>
  </si>
  <si>
    <t>Pronostiques phase finale</t>
  </si>
  <si>
    <t>Pronostiques Phase Finale</t>
  </si>
  <si>
    <t>(Une fois tous les résultats pronostiqués, cliquez sur "Pronostiques Phase Finale en haut)</t>
  </si>
  <si>
    <t>Pronostiques Matchs de poules</t>
  </si>
  <si>
    <t>Sommaire</t>
  </si>
  <si>
    <t>(N'oubliez pas de mettre votre nom…)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</si>
</sst>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0"/>
      <name val="Calibri"/>
      <family val="2"/>
    </font>
    <font>
      <b/>
      <sz val="16"/>
      <color theme="10"/>
      <name val="Calibri"/>
      <family val="2"/>
    </font>
    <font>
      <b/>
      <sz val="18"/>
      <color theme="10"/>
      <name val="Calibri"/>
      <family val="2"/>
    </font>
    <font>
      <b/>
      <sz val="12"/>
      <color theme="10"/>
      <name val="Calibri"/>
      <family val="2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quotePrefix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2" borderId="0" xfId="0" applyFill="1" applyProtection="1"/>
    <xf numFmtId="0" fontId="7" fillId="2" borderId="0" xfId="0" applyFont="1" applyFill="1" applyProtection="1"/>
    <xf numFmtId="0" fontId="1" fillId="2" borderId="0" xfId="0" applyFont="1" applyFill="1" applyProtection="1"/>
    <xf numFmtId="0" fontId="1" fillId="8" borderId="16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/>
    <xf numFmtId="0" fontId="0" fillId="2" borderId="5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2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0" fillId="7" borderId="24" xfId="0" applyFill="1" applyBorder="1" applyAlignment="1" applyProtection="1">
      <alignment horizontal="center"/>
    </xf>
    <xf numFmtId="0" fontId="0" fillId="2" borderId="25" xfId="0" applyFill="1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9" borderId="24" xfId="0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0" fillId="2" borderId="27" xfId="0" applyFill="1" applyBorder="1" applyAlignment="1" applyProtection="1">
      <alignment horizontal="center"/>
    </xf>
    <xf numFmtId="0" fontId="0" fillId="2" borderId="28" xfId="0" applyFill="1" applyBorder="1" applyProtection="1"/>
    <xf numFmtId="0" fontId="0" fillId="2" borderId="29" xfId="0" applyFill="1" applyBorder="1" applyProtection="1"/>
    <xf numFmtId="0" fontId="0" fillId="2" borderId="29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textRotation="45"/>
    </xf>
    <xf numFmtId="0" fontId="9" fillId="2" borderId="0" xfId="0" applyFont="1" applyFill="1" applyBorder="1" applyAlignment="1" applyProtection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0" fillId="2" borderId="0" xfId="0" applyFont="1" applyFill="1" applyProtection="1"/>
    <xf numFmtId="16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20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quotePrefix="1" applyFont="1" applyFill="1" applyBorder="1" applyAlignment="1" applyProtection="1">
      <alignment horizontal="center" vertical="center"/>
    </xf>
    <xf numFmtId="16" fontId="7" fillId="2" borderId="0" xfId="0" applyNumberFormat="1" applyFont="1" applyFill="1" applyBorder="1" applyAlignment="1" applyProtection="1"/>
    <xf numFmtId="0" fontId="7" fillId="2" borderId="0" xfId="0" applyFont="1" applyFill="1" applyBorder="1" applyAlignment="1" applyProtection="1"/>
    <xf numFmtId="20" fontId="7" fillId="2" borderId="0" xfId="0" applyNumberFormat="1" applyFont="1" applyFill="1" applyBorder="1" applyAlignment="1" applyProtection="1"/>
    <xf numFmtId="0" fontId="7" fillId="2" borderId="0" xfId="0" applyFont="1" applyFill="1" applyBorder="1" applyProtection="1"/>
    <xf numFmtId="0" fontId="7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14" fillId="3" borderId="6" xfId="1" applyFont="1" applyFill="1" applyBorder="1" applyAlignment="1" applyProtection="1">
      <alignment horizontal="center" vertical="center" wrapText="1"/>
    </xf>
    <xf numFmtId="0" fontId="14" fillId="3" borderId="8" xfId="1" applyFont="1" applyFill="1" applyBorder="1" applyAlignment="1" applyProtection="1">
      <alignment horizontal="center" vertical="center" wrapText="1"/>
    </xf>
    <xf numFmtId="0" fontId="14" fillId="3" borderId="39" xfId="1" applyFont="1" applyFill="1" applyBorder="1" applyAlignment="1" applyProtection="1">
      <alignment horizontal="center" vertical="center" wrapText="1"/>
    </xf>
    <xf numFmtId="0" fontId="14" fillId="3" borderId="12" xfId="1" applyFont="1" applyFill="1" applyBorder="1" applyAlignment="1" applyProtection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</xf>
    <xf numFmtId="0" fontId="14" fillId="3" borderId="11" xfId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right" vertical="center"/>
    </xf>
    <xf numFmtId="0" fontId="6" fillId="6" borderId="0" xfId="0" applyFont="1" applyFill="1" applyAlignment="1">
      <alignment horizontal="center" vertical="center"/>
    </xf>
    <xf numFmtId="0" fontId="14" fillId="5" borderId="6" xfId="1" applyFont="1" applyFill="1" applyBorder="1" applyAlignment="1" applyProtection="1">
      <alignment horizontal="center" vertical="center" wrapText="1"/>
    </xf>
    <xf numFmtId="0" fontId="14" fillId="5" borderId="8" xfId="1" applyFont="1" applyFill="1" applyBorder="1" applyAlignment="1" applyProtection="1">
      <alignment horizontal="center" vertical="center" wrapText="1"/>
    </xf>
    <xf numFmtId="0" fontId="14" fillId="5" borderId="39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 wrapText="1"/>
    </xf>
    <xf numFmtId="0" fontId="14" fillId="5" borderId="9" xfId="1" applyFont="1" applyFill="1" applyBorder="1" applyAlignment="1" applyProtection="1">
      <alignment horizontal="center" vertical="center" wrapText="1"/>
    </xf>
    <xf numFmtId="0" fontId="14" fillId="5" borderId="11" xfId="1" applyFont="1" applyFill="1" applyBorder="1" applyAlignment="1" applyProtection="1">
      <alignment horizontal="center" vertical="center" wrapText="1"/>
    </xf>
    <xf numFmtId="0" fontId="17" fillId="5" borderId="6" xfId="1" applyFont="1" applyFill="1" applyBorder="1" applyAlignment="1" applyProtection="1">
      <alignment horizontal="center" vertical="center"/>
    </xf>
    <xf numFmtId="0" fontId="17" fillId="5" borderId="7" xfId="1" applyFont="1" applyFill="1" applyBorder="1" applyAlignment="1" applyProtection="1">
      <alignment horizontal="center" vertical="center"/>
    </xf>
    <xf numFmtId="0" fontId="17" fillId="5" borderId="8" xfId="1" applyFont="1" applyFill="1" applyBorder="1" applyAlignment="1" applyProtection="1">
      <alignment horizontal="center" vertical="center"/>
    </xf>
    <xf numFmtId="0" fontId="17" fillId="5" borderId="9" xfId="1" applyFont="1" applyFill="1" applyBorder="1" applyAlignment="1" applyProtection="1">
      <alignment horizontal="center" vertical="center"/>
    </xf>
    <xf numFmtId="0" fontId="17" fillId="5" borderId="10" xfId="1" applyFont="1" applyFill="1" applyBorder="1" applyAlignment="1" applyProtection="1">
      <alignment horizontal="center" vertical="center"/>
    </xf>
    <xf numFmtId="0" fontId="17" fillId="5" borderId="11" xfId="1" applyFont="1" applyFill="1" applyBorder="1" applyAlignment="1" applyProtection="1">
      <alignment horizontal="center" vertical="center"/>
    </xf>
    <xf numFmtId="0" fontId="15" fillId="3" borderId="6" xfId="1" applyFont="1" applyFill="1" applyBorder="1" applyAlignment="1" applyProtection="1">
      <alignment horizontal="center" vertical="center"/>
    </xf>
    <xf numFmtId="0" fontId="15" fillId="3" borderId="7" xfId="1" applyFont="1" applyFill="1" applyBorder="1" applyAlignment="1" applyProtection="1">
      <alignment horizontal="center" vertical="center"/>
    </xf>
    <xf numFmtId="0" fontId="15" fillId="3" borderId="8" xfId="1" applyFont="1" applyFill="1" applyBorder="1" applyAlignment="1" applyProtection="1">
      <alignment horizontal="center" vertical="center"/>
    </xf>
    <xf numFmtId="0" fontId="15" fillId="3" borderId="9" xfId="1" applyFont="1" applyFill="1" applyBorder="1" applyAlignment="1" applyProtection="1">
      <alignment horizontal="center" vertical="center"/>
    </xf>
    <xf numFmtId="0" fontId="15" fillId="3" borderId="10" xfId="1" applyFont="1" applyFill="1" applyBorder="1" applyAlignment="1" applyProtection="1">
      <alignment horizontal="center" vertical="center"/>
    </xf>
    <xf numFmtId="0" fontId="15" fillId="3" borderId="11" xfId="1" applyFont="1" applyFill="1" applyBorder="1" applyAlignment="1" applyProtection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6" fillId="3" borderId="6" xfId="1" applyFont="1" applyFill="1" applyBorder="1" applyAlignment="1" applyProtection="1">
      <alignment horizontal="center" vertical="center"/>
    </xf>
    <xf numFmtId="0" fontId="16" fillId="3" borderId="7" xfId="1" applyFont="1" applyFill="1" applyBorder="1" applyAlignment="1" applyProtection="1">
      <alignment horizontal="center" vertical="center"/>
    </xf>
    <xf numFmtId="0" fontId="16" fillId="3" borderId="8" xfId="1" applyFont="1" applyFill="1" applyBorder="1" applyAlignment="1" applyProtection="1">
      <alignment horizontal="center" vertical="center"/>
    </xf>
    <xf numFmtId="0" fontId="16" fillId="3" borderId="9" xfId="1" applyFont="1" applyFill="1" applyBorder="1" applyAlignment="1" applyProtection="1">
      <alignment horizontal="center" vertical="center"/>
    </xf>
    <xf numFmtId="0" fontId="16" fillId="3" borderId="10" xfId="1" applyFont="1" applyFill="1" applyBorder="1" applyAlignment="1" applyProtection="1">
      <alignment horizontal="center" vertical="center"/>
    </xf>
    <xf numFmtId="0" fontId="16" fillId="3" borderId="11" xfId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1" fillId="4" borderId="35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5" borderId="3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6" borderId="3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14" xfId="0" quotePrefix="1" applyFont="1" applyFill="1" applyBorder="1" applyAlignment="1" applyProtection="1">
      <alignment horizontal="center" vertical="center"/>
    </xf>
    <xf numFmtId="0" fontId="18" fillId="3" borderId="15" xfId="0" quotePrefix="1" applyFont="1" applyFill="1" applyBorder="1" applyAlignment="1" applyProtection="1">
      <alignment horizontal="center" vertical="center"/>
    </xf>
    <xf numFmtId="16" fontId="7" fillId="2" borderId="4" xfId="0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20" fontId="7" fillId="2" borderId="4" xfId="0" applyNumberFormat="1" applyFont="1" applyFill="1" applyBorder="1" applyAlignment="1" applyProtection="1">
      <alignment horizontal="center"/>
    </xf>
    <xf numFmtId="16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20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right" vertical="center"/>
    </xf>
    <xf numFmtId="0" fontId="7" fillId="2" borderId="7" xfId="0" applyFont="1" applyFill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right" vertical="center"/>
    </xf>
    <xf numFmtId="0" fontId="7" fillId="2" borderId="10" xfId="0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4" fillId="5" borderId="36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37" xfId="0" applyFont="1" applyFill="1" applyBorder="1" applyAlignment="1" applyProtection="1">
      <alignment horizontal="center" vertical="center"/>
    </xf>
    <xf numFmtId="0" fontId="4" fillId="5" borderId="38" xfId="0" applyFont="1" applyFill="1" applyBorder="1" applyAlignment="1" applyProtection="1">
      <alignment horizontal="center" vertical="center"/>
    </xf>
    <xf numFmtId="0" fontId="4" fillId="5" borderId="34" xfId="0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99FF66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Poules!A1"/><Relationship Id="rId1" Type="http://schemas.openxmlformats.org/officeDocument/2006/relationships/image" Target="../media/image1.jpeg"/><Relationship Id="rId4" Type="http://schemas.openxmlformats.org/officeDocument/2006/relationships/hyperlink" Target="#'Phase final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lendrier!A1"/><Relationship Id="rId2" Type="http://schemas.openxmlformats.org/officeDocument/2006/relationships/image" Target="../media/image2.jpeg"/><Relationship Id="rId1" Type="http://schemas.openxmlformats.org/officeDocument/2006/relationships/hyperlink" Target="#'Phase finale'!A1"/><Relationship Id="rId4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214311</xdr:colOff>
      <xdr:row>2</xdr:row>
      <xdr:rowOff>23813</xdr:rowOff>
    </xdr:from>
    <xdr:to>
      <xdr:col>21</xdr:col>
      <xdr:colOff>500061</xdr:colOff>
      <xdr:row>28</xdr:row>
      <xdr:rowOff>125875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58374" y="416719"/>
          <a:ext cx="4095750" cy="5114594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5</xdr:row>
      <xdr:rowOff>130969</xdr:rowOff>
    </xdr:from>
    <xdr:to>
      <xdr:col>10</xdr:col>
      <xdr:colOff>691516</xdr:colOff>
      <xdr:row>7</xdr:row>
      <xdr:rowOff>92869</xdr:rowOff>
    </xdr:to>
    <xdr:pic>
      <xdr:nvPicPr>
        <xdr:cNvPr id="3" name="Image 2" descr="ballon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62750" y="1119188"/>
          <a:ext cx="358141" cy="34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330993</xdr:colOff>
      <xdr:row>10</xdr:row>
      <xdr:rowOff>116683</xdr:rowOff>
    </xdr:from>
    <xdr:to>
      <xdr:col>10</xdr:col>
      <xdr:colOff>689134</xdr:colOff>
      <xdr:row>12</xdr:row>
      <xdr:rowOff>78583</xdr:rowOff>
    </xdr:to>
    <xdr:pic>
      <xdr:nvPicPr>
        <xdr:cNvPr id="4" name="Image 3" descr="ballon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60368" y="2081214"/>
          <a:ext cx="358141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391583</xdr:colOff>
      <xdr:row>8</xdr:row>
      <xdr:rowOff>10584</xdr:rowOff>
    </xdr:from>
    <xdr:to>
      <xdr:col>6</xdr:col>
      <xdr:colOff>336974</xdr:colOff>
      <xdr:row>9</xdr:row>
      <xdr:rowOff>162984</xdr:rowOff>
    </xdr:to>
    <xdr:pic>
      <xdr:nvPicPr>
        <xdr:cNvPr id="2" name="Image 1" descr="ballon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38916" y="1545167"/>
          <a:ext cx="358141" cy="342900"/>
        </a:xfrm>
        <a:prstGeom prst="rect">
          <a:avLst/>
        </a:prstGeom>
      </xdr:spPr>
    </xdr:pic>
    <xdr:clientData/>
  </xdr:twoCellAnchor>
  <xdr:twoCellAnchor editAs="oneCell">
    <xdr:from>
      <xdr:col>17</xdr:col>
      <xdr:colOff>4233</xdr:colOff>
      <xdr:row>8</xdr:row>
      <xdr:rowOff>25400</xdr:rowOff>
    </xdr:from>
    <xdr:to>
      <xdr:col>17</xdr:col>
      <xdr:colOff>362374</xdr:colOff>
      <xdr:row>9</xdr:row>
      <xdr:rowOff>177800</xdr:rowOff>
    </xdr:to>
    <xdr:pic>
      <xdr:nvPicPr>
        <xdr:cNvPr id="3" name="Image 2" descr="ballo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4566" y="1559983"/>
          <a:ext cx="358141" cy="3429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8</xdr:row>
      <xdr:rowOff>40217</xdr:rowOff>
    </xdr:from>
    <xdr:to>
      <xdr:col>24</xdr:col>
      <xdr:colOff>377191</xdr:colOff>
      <xdr:row>9</xdr:row>
      <xdr:rowOff>192617</xdr:rowOff>
    </xdr:to>
    <xdr:pic>
      <xdr:nvPicPr>
        <xdr:cNvPr id="4" name="Image 3" descr="ballon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08633" y="1574800"/>
          <a:ext cx="358141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95250</xdr:colOff>
      <xdr:row>17</xdr:row>
      <xdr:rowOff>57150</xdr:rowOff>
    </xdr:from>
    <xdr:to>
      <xdr:col>62</xdr:col>
      <xdr:colOff>190500</xdr:colOff>
      <xdr:row>24</xdr:row>
      <xdr:rowOff>57150</xdr:rowOff>
    </xdr:to>
    <xdr:sp macro="" textlink="">
      <xdr:nvSpPr>
        <xdr:cNvPr id="2" name="ZoneTexte 1"/>
        <xdr:cNvSpPr txBox="1"/>
      </xdr:nvSpPr>
      <xdr:spPr>
        <a:xfrm>
          <a:off x="8477250" y="2609850"/>
          <a:ext cx="3657600" cy="114300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En</a:t>
          </a:r>
          <a:r>
            <a:rPr lang="fr-FR" sz="1100" baseline="0"/>
            <a:t> cas de victoire aux tirs aux buts, mettre une * a la suite du score dans la case de l'équipe vainqueur, exemple :</a:t>
          </a:r>
        </a:p>
        <a:p>
          <a:endParaRPr lang="fr-FR" sz="1100" baseline="0"/>
        </a:p>
        <a:p>
          <a:r>
            <a:rPr lang="fr-FR" sz="1100" baseline="0"/>
            <a:t>France 3* - 3 Espagne</a:t>
          </a:r>
        </a:p>
        <a:p>
          <a:endParaRPr lang="fr-FR" sz="1100" baseline="0"/>
        </a:p>
        <a:p>
          <a:r>
            <a:rPr lang="fr-FR" sz="1100" b="1" baseline="0"/>
            <a:t>(Supprimer cette case cette zone de texte)</a:t>
          </a:r>
        </a:p>
        <a:p>
          <a:endParaRPr lang="fr-FR" sz="1100" baseline="0"/>
        </a:p>
        <a:p>
          <a:endParaRPr lang="fr-FR" sz="1100" baseline="0"/>
        </a:p>
      </xdr:txBody>
    </xdr:sp>
    <xdr:clientData fLocksWithSheet="0"/>
  </xdr:twoCellAnchor>
  <xdr:twoCellAnchor editAs="oneCell">
    <xdr:from>
      <xdr:col>1</xdr:col>
      <xdr:colOff>161925</xdr:colOff>
      <xdr:row>15</xdr:row>
      <xdr:rowOff>114300</xdr:rowOff>
    </xdr:from>
    <xdr:to>
      <xdr:col>3</xdr:col>
      <xdr:colOff>81916</xdr:colOff>
      <xdr:row>17</xdr:row>
      <xdr:rowOff>57150</xdr:rowOff>
    </xdr:to>
    <xdr:pic>
      <xdr:nvPicPr>
        <xdr:cNvPr id="3" name="Image 2" descr="ballon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2286000"/>
          <a:ext cx="358141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8"/>
  <sheetViews>
    <sheetView zoomScale="80" zoomScaleNormal="80" workbookViewId="0">
      <selection activeCell="F3" sqref="F3:I4"/>
    </sheetView>
  </sheetViews>
  <sheetFormatPr baseColWidth="10" defaultColWidth="0" defaultRowHeight="15" zeroHeight="1"/>
  <cols>
    <col min="1" max="1" width="5.140625" style="5" customWidth="1"/>
    <col min="2" max="3" width="11.42578125" style="5" customWidth="1"/>
    <col min="4" max="4" width="7" style="5" customWidth="1"/>
    <col min="5" max="5" width="17.7109375" style="5" customWidth="1"/>
    <col min="6" max="6" width="4" style="5" customWidth="1"/>
    <col min="7" max="7" width="2.85546875" style="5" customWidth="1"/>
    <col min="8" max="8" width="4" style="5" customWidth="1"/>
    <col min="9" max="9" width="17.7109375" style="5" customWidth="1"/>
    <col min="10" max="10" width="15.42578125" style="5" customWidth="1"/>
    <col min="11" max="11" width="11.42578125" style="5" customWidth="1"/>
    <col min="12" max="13" width="0" style="5" hidden="1" customWidth="1"/>
    <col min="14" max="22" width="11.42578125" style="5" customWidth="1"/>
    <col min="23" max="16384" width="11.42578125" style="5" hidden="1"/>
  </cols>
  <sheetData>
    <row r="1" spans="2:15"/>
    <row r="2" spans="2:15" ht="15.75" thickBot="1"/>
    <row r="3" spans="2:15">
      <c r="E3" s="84" t="s">
        <v>93</v>
      </c>
      <c r="F3" s="78"/>
      <c r="G3" s="79"/>
      <c r="H3" s="79"/>
      <c r="I3" s="80"/>
      <c r="J3" s="70" t="s">
        <v>108</v>
      </c>
    </row>
    <row r="4" spans="2:15" ht="15.75" thickBot="1">
      <c r="E4" s="84"/>
      <c r="F4" s="81"/>
      <c r="G4" s="82"/>
      <c r="H4" s="82"/>
      <c r="I4" s="83"/>
    </row>
    <row r="5" spans="2:15" ht="15.75" thickBot="1"/>
    <row r="6" spans="2:15" ht="15" customHeight="1">
      <c r="B6" s="85" t="s">
        <v>88</v>
      </c>
      <c r="C6" s="85"/>
      <c r="D6" s="85"/>
      <c r="E6" s="85"/>
      <c r="F6" s="85"/>
      <c r="G6" s="85"/>
      <c r="H6" s="85"/>
      <c r="I6" s="85"/>
      <c r="J6" s="85"/>
      <c r="N6" s="86" t="s">
        <v>102</v>
      </c>
      <c r="O6" s="87"/>
    </row>
    <row r="7" spans="2:15" ht="15" customHeight="1">
      <c r="B7" s="85"/>
      <c r="C7" s="85"/>
      <c r="D7" s="85"/>
      <c r="E7" s="85"/>
      <c r="F7" s="85"/>
      <c r="G7" s="85"/>
      <c r="H7" s="85"/>
      <c r="I7" s="85"/>
      <c r="J7" s="85"/>
      <c r="N7" s="88"/>
      <c r="O7" s="89"/>
    </row>
    <row r="8" spans="2:15" ht="15.75" thickBot="1">
      <c r="N8" s="90"/>
      <c r="O8" s="91"/>
    </row>
    <row r="9" spans="2:15">
      <c r="B9" s="4" t="s">
        <v>9</v>
      </c>
      <c r="C9" s="4" t="s">
        <v>0</v>
      </c>
      <c r="D9" s="4" t="s">
        <v>1</v>
      </c>
      <c r="E9" s="77" t="s">
        <v>2</v>
      </c>
      <c r="F9" s="77"/>
      <c r="G9" s="77"/>
      <c r="H9" s="77"/>
      <c r="I9" s="77"/>
      <c r="J9" s="4" t="s">
        <v>3</v>
      </c>
      <c r="L9" s="5" t="s">
        <v>59</v>
      </c>
      <c r="M9" s="5" t="s">
        <v>60</v>
      </c>
    </row>
    <row r="10" spans="2:15" ht="15.75" thickBot="1">
      <c r="B10" s="5" t="s">
        <v>7</v>
      </c>
      <c r="C10" s="11">
        <v>41802</v>
      </c>
      <c r="D10" s="8">
        <v>0.91666666666666663</v>
      </c>
      <c r="E10" s="6" t="s">
        <v>4</v>
      </c>
      <c r="F10" s="69">
        <v>3</v>
      </c>
      <c r="G10" s="3" t="s">
        <v>5</v>
      </c>
      <c r="H10" s="69">
        <v>1</v>
      </c>
      <c r="I10" s="6" t="s">
        <v>6</v>
      </c>
      <c r="J10" s="5" t="s">
        <v>8</v>
      </c>
      <c r="L10" s="5">
        <f>IF(OR($F10="",$H10=""),"",IF($F10&gt;$H10,3,IF($F10&lt;$H10,0,1)))</f>
        <v>3</v>
      </c>
      <c r="M10" s="5">
        <f>IF(OR($H10="",$F10=""),"",IF($H10&gt;$F10,3,IF($H10&lt;$F10,0,1)))</f>
        <v>0</v>
      </c>
    </row>
    <row r="11" spans="2:15">
      <c r="B11" s="5" t="s">
        <v>7</v>
      </c>
      <c r="C11" s="12">
        <v>41803</v>
      </c>
      <c r="D11" s="8">
        <v>0.75</v>
      </c>
      <c r="E11" s="6" t="s">
        <v>18</v>
      </c>
      <c r="F11" s="69">
        <v>1</v>
      </c>
      <c r="G11" s="3" t="s">
        <v>5</v>
      </c>
      <c r="H11" s="69">
        <v>0</v>
      </c>
      <c r="I11" s="6" t="s">
        <v>20</v>
      </c>
      <c r="J11" s="5" t="s">
        <v>48</v>
      </c>
      <c r="L11" s="5">
        <f t="shared" ref="L11:L57" si="0">IF(OR($F11="",$H11=""),"",IF($F11&gt;$H11,3,IF($F11&lt;$H11,0,1)))</f>
        <v>3</v>
      </c>
      <c r="M11" s="5">
        <f t="shared" ref="M11:M57" si="1">IF(OR($H11="",$F11=""),"",IF($H11&gt;$F11,3,IF($H11&lt;$F11,0,1)))</f>
        <v>0</v>
      </c>
      <c r="N11" s="71" t="s">
        <v>103</v>
      </c>
      <c r="O11" s="72"/>
    </row>
    <row r="12" spans="2:15">
      <c r="B12" s="5" t="s">
        <v>49</v>
      </c>
      <c r="C12" s="12">
        <v>41803</v>
      </c>
      <c r="D12" s="8">
        <v>0.875</v>
      </c>
      <c r="E12" s="6" t="s">
        <v>21</v>
      </c>
      <c r="F12" s="69">
        <v>1</v>
      </c>
      <c r="G12" s="3" t="s">
        <v>5</v>
      </c>
      <c r="H12" s="69">
        <v>5</v>
      </c>
      <c r="I12" s="6" t="s">
        <v>22</v>
      </c>
      <c r="J12" s="5" t="s">
        <v>8</v>
      </c>
      <c r="L12" s="5">
        <f t="shared" si="0"/>
        <v>0</v>
      </c>
      <c r="M12" s="5">
        <f t="shared" si="1"/>
        <v>3</v>
      </c>
      <c r="N12" s="73"/>
      <c r="O12" s="74"/>
    </row>
    <row r="13" spans="2:15" ht="15.75" thickBot="1">
      <c r="B13" s="5" t="s">
        <v>49</v>
      </c>
      <c r="C13" s="11">
        <v>41804</v>
      </c>
      <c r="D13" s="8">
        <v>0</v>
      </c>
      <c r="E13" s="6" t="s">
        <v>23</v>
      </c>
      <c r="F13" s="69">
        <v>3</v>
      </c>
      <c r="G13" s="3" t="s">
        <v>5</v>
      </c>
      <c r="H13" s="69">
        <v>1</v>
      </c>
      <c r="I13" s="6" t="s">
        <v>24</v>
      </c>
      <c r="J13" s="5" t="s">
        <v>8</v>
      </c>
      <c r="L13" s="5">
        <f t="shared" si="0"/>
        <v>3</v>
      </c>
      <c r="M13" s="5">
        <f t="shared" si="1"/>
        <v>0</v>
      </c>
      <c r="N13" s="75"/>
      <c r="O13" s="76"/>
    </row>
    <row r="14" spans="2:15">
      <c r="B14" s="5" t="s">
        <v>50</v>
      </c>
      <c r="C14" s="11">
        <v>41804</v>
      </c>
      <c r="D14" s="8">
        <v>0.75</v>
      </c>
      <c r="E14" s="6" t="s">
        <v>25</v>
      </c>
      <c r="F14" s="69">
        <v>3</v>
      </c>
      <c r="G14" s="3" t="s">
        <v>5</v>
      </c>
      <c r="H14" s="69">
        <v>0</v>
      </c>
      <c r="I14" s="6" t="s">
        <v>26</v>
      </c>
      <c r="J14" s="5" t="s">
        <v>48</v>
      </c>
      <c r="L14" s="5">
        <f t="shared" si="0"/>
        <v>3</v>
      </c>
      <c r="M14" s="5">
        <f t="shared" si="1"/>
        <v>0</v>
      </c>
    </row>
    <row r="15" spans="2:15">
      <c r="B15" s="5" t="s">
        <v>51</v>
      </c>
      <c r="C15" s="11">
        <v>41804</v>
      </c>
      <c r="D15" s="8">
        <v>0.875</v>
      </c>
      <c r="E15" s="6" t="s">
        <v>29</v>
      </c>
      <c r="F15" s="69">
        <v>1</v>
      </c>
      <c r="G15" s="3" t="s">
        <v>5</v>
      </c>
      <c r="H15" s="69">
        <v>3</v>
      </c>
      <c r="I15" s="6" t="s">
        <v>30</v>
      </c>
      <c r="J15" s="5" t="s">
        <v>48</v>
      </c>
      <c r="L15" s="5">
        <f t="shared" si="0"/>
        <v>0</v>
      </c>
      <c r="M15" s="5">
        <f t="shared" si="1"/>
        <v>3</v>
      </c>
    </row>
    <row r="16" spans="2:15">
      <c r="B16" s="5" t="s">
        <v>51</v>
      </c>
      <c r="C16" s="12">
        <v>41805</v>
      </c>
      <c r="D16" s="8">
        <v>0</v>
      </c>
      <c r="E16" s="6" t="s">
        <v>31</v>
      </c>
      <c r="F16" s="69">
        <v>1</v>
      </c>
      <c r="G16" s="3" t="s">
        <v>5</v>
      </c>
      <c r="H16" s="69">
        <v>2</v>
      </c>
      <c r="I16" s="6" t="s">
        <v>32</v>
      </c>
      <c r="J16" s="5" t="s">
        <v>8</v>
      </c>
      <c r="L16" s="5">
        <f t="shared" si="0"/>
        <v>0</v>
      </c>
      <c r="M16" s="5">
        <f t="shared" si="1"/>
        <v>3</v>
      </c>
    </row>
    <row r="17" spans="2:13">
      <c r="B17" s="5" t="s">
        <v>50</v>
      </c>
      <c r="C17" s="12">
        <v>41805</v>
      </c>
      <c r="D17" s="8">
        <v>0.125</v>
      </c>
      <c r="E17" s="6" t="s">
        <v>52</v>
      </c>
      <c r="F17" s="69">
        <v>2</v>
      </c>
      <c r="G17" s="3" t="s">
        <v>5</v>
      </c>
      <c r="H17" s="69">
        <v>1</v>
      </c>
      <c r="I17" s="6" t="s">
        <v>28</v>
      </c>
      <c r="J17" s="5" t="s">
        <v>48</v>
      </c>
      <c r="L17" s="5">
        <f t="shared" si="0"/>
        <v>3</v>
      </c>
      <c r="M17" s="5">
        <f t="shared" si="1"/>
        <v>0</v>
      </c>
    </row>
    <row r="18" spans="2:13">
      <c r="B18" s="5" t="s">
        <v>53</v>
      </c>
      <c r="C18" s="12">
        <v>41805</v>
      </c>
      <c r="D18" s="8">
        <v>0.75</v>
      </c>
      <c r="E18" s="6" t="s">
        <v>54</v>
      </c>
      <c r="F18" s="69">
        <v>2</v>
      </c>
      <c r="G18" s="3" t="s">
        <v>5</v>
      </c>
      <c r="H18" s="69">
        <v>1</v>
      </c>
      <c r="I18" s="6" t="s">
        <v>34</v>
      </c>
      <c r="J18" s="5" t="s">
        <v>8</v>
      </c>
      <c r="L18" s="5">
        <f t="shared" si="0"/>
        <v>3</v>
      </c>
      <c r="M18" s="5">
        <f t="shared" si="1"/>
        <v>0</v>
      </c>
    </row>
    <row r="19" spans="2:13">
      <c r="B19" s="5" t="s">
        <v>53</v>
      </c>
      <c r="C19" s="12">
        <v>41805</v>
      </c>
      <c r="D19" s="8">
        <v>0.875</v>
      </c>
      <c r="E19" s="6" t="s">
        <v>35</v>
      </c>
      <c r="F19" s="69">
        <v>3</v>
      </c>
      <c r="G19" s="3" t="s">
        <v>5</v>
      </c>
      <c r="H19" s="69">
        <v>0</v>
      </c>
      <c r="I19" s="6" t="s">
        <v>36</v>
      </c>
      <c r="J19" s="5" t="s">
        <v>8</v>
      </c>
      <c r="L19" s="5">
        <f t="shared" si="0"/>
        <v>3</v>
      </c>
      <c r="M19" s="5">
        <f t="shared" si="1"/>
        <v>0</v>
      </c>
    </row>
    <row r="20" spans="2:13">
      <c r="B20" s="5" t="s">
        <v>55</v>
      </c>
      <c r="C20" s="11">
        <v>41806</v>
      </c>
      <c r="D20" s="8">
        <v>0</v>
      </c>
      <c r="E20" s="6" t="s">
        <v>37</v>
      </c>
      <c r="F20" s="69">
        <v>2</v>
      </c>
      <c r="G20" s="3" t="s">
        <v>5</v>
      </c>
      <c r="H20" s="69">
        <v>1</v>
      </c>
      <c r="I20" s="6" t="s">
        <v>90</v>
      </c>
      <c r="J20" s="5" t="s">
        <v>48</v>
      </c>
      <c r="L20" s="5">
        <f t="shared" si="0"/>
        <v>3</v>
      </c>
      <c r="M20" s="5">
        <f t="shared" si="1"/>
        <v>0</v>
      </c>
    </row>
    <row r="21" spans="2:13">
      <c r="B21" s="5" t="s">
        <v>57</v>
      </c>
      <c r="C21" s="11">
        <v>41806</v>
      </c>
      <c r="D21" s="8">
        <v>0.75</v>
      </c>
      <c r="E21" s="6" t="s">
        <v>40</v>
      </c>
      <c r="F21" s="69">
        <v>4</v>
      </c>
      <c r="G21" s="3" t="s">
        <v>5</v>
      </c>
      <c r="H21" s="69">
        <v>0</v>
      </c>
      <c r="I21" s="6" t="s">
        <v>41</v>
      </c>
      <c r="J21" s="5" t="s">
        <v>8</v>
      </c>
      <c r="L21" s="5">
        <f t="shared" si="0"/>
        <v>3</v>
      </c>
      <c r="M21" s="5">
        <f t="shared" si="1"/>
        <v>0</v>
      </c>
    </row>
    <row r="22" spans="2:13">
      <c r="B22" s="5" t="s">
        <v>55</v>
      </c>
      <c r="C22" s="11">
        <v>41806</v>
      </c>
      <c r="D22" s="8">
        <v>0.875</v>
      </c>
      <c r="E22" s="6" t="s">
        <v>38</v>
      </c>
      <c r="F22" s="69">
        <v>0</v>
      </c>
      <c r="G22" s="3" t="s">
        <v>5</v>
      </c>
      <c r="H22" s="69">
        <v>0</v>
      </c>
      <c r="I22" s="6" t="s">
        <v>39</v>
      </c>
      <c r="J22" s="5" t="s">
        <v>48</v>
      </c>
      <c r="L22" s="5">
        <f t="shared" si="0"/>
        <v>1</v>
      </c>
      <c r="M22" s="5">
        <f t="shared" si="1"/>
        <v>1</v>
      </c>
    </row>
    <row r="23" spans="2:13">
      <c r="B23" s="5" t="s">
        <v>57</v>
      </c>
      <c r="C23" s="12">
        <v>41807</v>
      </c>
      <c r="D23" s="8">
        <v>0</v>
      </c>
      <c r="E23" s="6" t="s">
        <v>42</v>
      </c>
      <c r="F23" s="69">
        <v>1</v>
      </c>
      <c r="G23" s="3" t="s">
        <v>5</v>
      </c>
      <c r="H23" s="69">
        <v>2</v>
      </c>
      <c r="I23" s="6" t="s">
        <v>43</v>
      </c>
      <c r="J23" s="5" t="s">
        <v>48</v>
      </c>
      <c r="L23" s="5">
        <f t="shared" si="0"/>
        <v>0</v>
      </c>
      <c r="M23" s="5">
        <f t="shared" si="1"/>
        <v>3</v>
      </c>
    </row>
    <row r="24" spans="2:13">
      <c r="B24" s="5" t="s">
        <v>56</v>
      </c>
      <c r="C24" s="12">
        <v>41807</v>
      </c>
      <c r="D24" s="8">
        <v>0.75</v>
      </c>
      <c r="E24" s="6" t="s">
        <v>44</v>
      </c>
      <c r="F24" s="69">
        <v>2</v>
      </c>
      <c r="G24" s="3" t="s">
        <v>5</v>
      </c>
      <c r="H24" s="69">
        <v>1</v>
      </c>
      <c r="I24" s="6" t="s">
        <v>45</v>
      </c>
      <c r="J24" s="5" t="s">
        <v>8</v>
      </c>
      <c r="L24" s="5">
        <f t="shared" si="0"/>
        <v>3</v>
      </c>
      <c r="M24" s="5">
        <f t="shared" si="1"/>
        <v>0</v>
      </c>
    </row>
    <row r="25" spans="2:13">
      <c r="B25" s="5" t="s">
        <v>7</v>
      </c>
      <c r="C25" s="12">
        <v>41807</v>
      </c>
      <c r="D25" s="8">
        <v>0.875</v>
      </c>
      <c r="E25" s="6" t="s">
        <v>4</v>
      </c>
      <c r="F25" s="69">
        <v>0</v>
      </c>
      <c r="G25" s="3" t="s">
        <v>5</v>
      </c>
      <c r="H25" s="69">
        <v>0</v>
      </c>
      <c r="I25" s="6" t="s">
        <v>18</v>
      </c>
      <c r="J25" s="5" t="s">
        <v>8</v>
      </c>
      <c r="L25" s="5">
        <f t="shared" si="0"/>
        <v>1</v>
      </c>
      <c r="M25" s="5">
        <f t="shared" si="1"/>
        <v>1</v>
      </c>
    </row>
    <row r="26" spans="2:13">
      <c r="B26" s="5" t="s">
        <v>56</v>
      </c>
      <c r="C26" s="11">
        <v>41808</v>
      </c>
      <c r="D26" s="8">
        <v>0</v>
      </c>
      <c r="E26" s="6" t="s">
        <v>46</v>
      </c>
      <c r="F26" s="69">
        <v>1</v>
      </c>
      <c r="G26" s="3" t="s">
        <v>5</v>
      </c>
      <c r="H26" s="69">
        <v>1</v>
      </c>
      <c r="I26" s="6" t="s">
        <v>47</v>
      </c>
      <c r="J26" s="5" t="s">
        <v>48</v>
      </c>
      <c r="L26" s="5">
        <f t="shared" si="0"/>
        <v>1</v>
      </c>
      <c r="M26" s="5">
        <f t="shared" si="1"/>
        <v>1</v>
      </c>
    </row>
    <row r="27" spans="2:13">
      <c r="B27" s="5" t="s">
        <v>49</v>
      </c>
      <c r="C27" s="11">
        <v>41808</v>
      </c>
      <c r="D27" s="8">
        <v>0.75</v>
      </c>
      <c r="E27" s="6" t="s">
        <v>24</v>
      </c>
      <c r="F27" s="69">
        <v>2</v>
      </c>
      <c r="G27" s="3" t="s">
        <v>5</v>
      </c>
      <c r="H27" s="69">
        <v>3</v>
      </c>
      <c r="I27" s="6" t="s">
        <v>22</v>
      </c>
      <c r="J27" s="5" t="s">
        <v>48</v>
      </c>
      <c r="L27" s="5">
        <f t="shared" si="0"/>
        <v>0</v>
      </c>
      <c r="M27" s="5">
        <f t="shared" si="1"/>
        <v>3</v>
      </c>
    </row>
    <row r="28" spans="2:13">
      <c r="B28" s="5" t="s">
        <v>49</v>
      </c>
      <c r="C28" s="11">
        <v>41808</v>
      </c>
      <c r="D28" s="8">
        <v>0.875</v>
      </c>
      <c r="E28" s="6" t="s">
        <v>21</v>
      </c>
      <c r="F28" s="69">
        <v>0</v>
      </c>
      <c r="G28" s="3" t="s">
        <v>5</v>
      </c>
      <c r="H28" s="69">
        <v>2</v>
      </c>
      <c r="I28" s="6" t="s">
        <v>23</v>
      </c>
      <c r="J28" s="5" t="s">
        <v>8</v>
      </c>
      <c r="L28" s="5">
        <f t="shared" si="0"/>
        <v>0</v>
      </c>
      <c r="M28" s="5">
        <f t="shared" si="1"/>
        <v>3</v>
      </c>
    </row>
    <row r="29" spans="2:13">
      <c r="B29" s="5" t="s">
        <v>7</v>
      </c>
      <c r="C29" s="12">
        <v>41809</v>
      </c>
      <c r="D29" s="8">
        <v>0</v>
      </c>
      <c r="E29" s="6" t="s">
        <v>20</v>
      </c>
      <c r="F29" s="69">
        <v>0</v>
      </c>
      <c r="G29" s="3" t="s">
        <v>5</v>
      </c>
      <c r="H29" s="69">
        <v>4</v>
      </c>
      <c r="I29" s="6" t="s">
        <v>6</v>
      </c>
      <c r="J29" s="5" t="s">
        <v>48</v>
      </c>
      <c r="L29" s="5">
        <f t="shared" si="0"/>
        <v>0</v>
      </c>
      <c r="M29" s="5">
        <f t="shared" si="1"/>
        <v>3</v>
      </c>
    </row>
    <row r="30" spans="2:13">
      <c r="B30" s="5" t="s">
        <v>50</v>
      </c>
      <c r="C30" s="12">
        <v>41809</v>
      </c>
      <c r="D30" s="8">
        <v>0.75</v>
      </c>
      <c r="E30" s="6" t="s">
        <v>25</v>
      </c>
      <c r="F30" s="69">
        <v>2</v>
      </c>
      <c r="G30" s="3" t="s">
        <v>5</v>
      </c>
      <c r="H30" s="69">
        <v>1</v>
      </c>
      <c r="I30" s="6" t="s">
        <v>52</v>
      </c>
      <c r="J30" s="5" t="s">
        <v>48</v>
      </c>
      <c r="L30" s="5">
        <f t="shared" si="0"/>
        <v>3</v>
      </c>
      <c r="M30" s="5">
        <f t="shared" si="1"/>
        <v>0</v>
      </c>
    </row>
    <row r="31" spans="2:13">
      <c r="B31" s="5" t="s">
        <v>51</v>
      </c>
      <c r="C31" s="12">
        <v>41809</v>
      </c>
      <c r="D31" s="8">
        <v>0.875</v>
      </c>
      <c r="E31" s="6" t="s">
        <v>29</v>
      </c>
      <c r="F31" s="69">
        <v>2</v>
      </c>
      <c r="G31" s="3" t="s">
        <v>5</v>
      </c>
      <c r="H31" s="69">
        <v>1</v>
      </c>
      <c r="I31" s="6" t="s">
        <v>31</v>
      </c>
      <c r="J31" s="5" t="s">
        <v>8</v>
      </c>
      <c r="L31" s="5">
        <f t="shared" si="0"/>
        <v>3</v>
      </c>
      <c r="M31" s="5">
        <f t="shared" si="1"/>
        <v>0</v>
      </c>
    </row>
    <row r="32" spans="2:13">
      <c r="B32" s="5" t="s">
        <v>50</v>
      </c>
      <c r="C32" s="11">
        <v>41810</v>
      </c>
      <c r="D32" s="8">
        <v>0</v>
      </c>
      <c r="E32" s="6" t="s">
        <v>28</v>
      </c>
      <c r="F32" s="69">
        <v>0</v>
      </c>
      <c r="G32" s="3" t="s">
        <v>5</v>
      </c>
      <c r="H32" s="69">
        <v>0</v>
      </c>
      <c r="I32" s="6" t="s">
        <v>26</v>
      </c>
      <c r="J32" s="5" t="s">
        <v>48</v>
      </c>
      <c r="L32" s="5">
        <f t="shared" si="0"/>
        <v>1</v>
      </c>
      <c r="M32" s="5">
        <f t="shared" si="1"/>
        <v>1</v>
      </c>
    </row>
    <row r="33" spans="2:13">
      <c r="B33" s="5" t="s">
        <v>51</v>
      </c>
      <c r="C33" s="11">
        <v>41810</v>
      </c>
      <c r="D33" s="8">
        <v>0.75</v>
      </c>
      <c r="E33" s="6" t="s">
        <v>32</v>
      </c>
      <c r="F33" s="69">
        <v>0</v>
      </c>
      <c r="G33" s="3" t="s">
        <v>5</v>
      </c>
      <c r="H33" s="69">
        <v>1</v>
      </c>
      <c r="I33" s="6" t="s">
        <v>30</v>
      </c>
      <c r="J33" s="5" t="s">
        <v>48</v>
      </c>
      <c r="L33" s="5">
        <f t="shared" si="0"/>
        <v>0</v>
      </c>
      <c r="M33" s="5">
        <f t="shared" si="1"/>
        <v>3</v>
      </c>
    </row>
    <row r="34" spans="2:13">
      <c r="B34" s="5" t="s">
        <v>53</v>
      </c>
      <c r="C34" s="11">
        <v>41810</v>
      </c>
      <c r="D34" s="8">
        <v>0.875</v>
      </c>
      <c r="E34" s="6" t="s">
        <v>54</v>
      </c>
      <c r="F34" s="69">
        <v>2</v>
      </c>
      <c r="G34" s="3" t="s">
        <v>5</v>
      </c>
      <c r="H34" s="69">
        <v>5</v>
      </c>
      <c r="I34" s="6" t="s">
        <v>35</v>
      </c>
      <c r="J34" s="5" t="s">
        <v>8</v>
      </c>
      <c r="L34" s="5">
        <f t="shared" si="0"/>
        <v>0</v>
      </c>
      <c r="M34" s="5">
        <f t="shared" si="1"/>
        <v>3</v>
      </c>
    </row>
    <row r="35" spans="2:13">
      <c r="B35" s="5" t="s">
        <v>53</v>
      </c>
      <c r="C35" s="12">
        <v>41811</v>
      </c>
      <c r="D35" s="8">
        <v>0</v>
      </c>
      <c r="E35" s="6" t="s">
        <v>36</v>
      </c>
      <c r="F35" s="69">
        <v>1</v>
      </c>
      <c r="G35" s="3" t="s">
        <v>5</v>
      </c>
      <c r="H35" s="69">
        <v>2</v>
      </c>
      <c r="I35" s="6" t="s">
        <v>34</v>
      </c>
      <c r="J35" s="5" t="s">
        <v>48</v>
      </c>
      <c r="L35" s="5">
        <f t="shared" si="0"/>
        <v>0</v>
      </c>
      <c r="M35" s="5">
        <f t="shared" si="1"/>
        <v>3</v>
      </c>
    </row>
    <row r="36" spans="2:13">
      <c r="B36" s="5" t="s">
        <v>55</v>
      </c>
      <c r="C36" s="12">
        <v>41811</v>
      </c>
      <c r="D36" s="8">
        <v>0.75</v>
      </c>
      <c r="E36" s="6" t="s">
        <v>37</v>
      </c>
      <c r="F36" s="69">
        <v>1</v>
      </c>
      <c r="G36" s="3" t="s">
        <v>5</v>
      </c>
      <c r="H36" s="69">
        <v>0</v>
      </c>
      <c r="I36" s="6" t="s">
        <v>38</v>
      </c>
      <c r="J36" s="5" t="s">
        <v>48</v>
      </c>
      <c r="L36" s="5">
        <f t="shared" si="0"/>
        <v>3</v>
      </c>
      <c r="M36" s="5">
        <f t="shared" si="1"/>
        <v>0</v>
      </c>
    </row>
    <row r="37" spans="2:13">
      <c r="B37" s="5" t="s">
        <v>57</v>
      </c>
      <c r="C37" s="12">
        <v>41811</v>
      </c>
      <c r="D37" s="8">
        <v>0.875</v>
      </c>
      <c r="E37" s="6" t="s">
        <v>40</v>
      </c>
      <c r="F37" s="69">
        <v>2</v>
      </c>
      <c r="G37" s="3" t="s">
        <v>5</v>
      </c>
      <c r="H37" s="69">
        <v>2</v>
      </c>
      <c r="I37" s="6" t="s">
        <v>42</v>
      </c>
      <c r="J37" s="5" t="s">
        <v>8</v>
      </c>
      <c r="L37" s="5">
        <f t="shared" si="0"/>
        <v>1</v>
      </c>
      <c r="M37" s="5">
        <f t="shared" si="1"/>
        <v>1</v>
      </c>
    </row>
    <row r="38" spans="2:13">
      <c r="B38" s="5" t="s">
        <v>55</v>
      </c>
      <c r="C38" s="11">
        <v>41812</v>
      </c>
      <c r="D38" s="8">
        <v>0</v>
      </c>
      <c r="E38" s="6" t="s">
        <v>39</v>
      </c>
      <c r="F38" s="69">
        <v>1</v>
      </c>
      <c r="G38" s="3" t="s">
        <v>5</v>
      </c>
      <c r="H38" s="69">
        <v>0</v>
      </c>
      <c r="I38" s="6" t="s">
        <v>90</v>
      </c>
      <c r="J38" s="5" t="s">
        <v>48</v>
      </c>
      <c r="L38" s="5">
        <f t="shared" si="0"/>
        <v>3</v>
      </c>
      <c r="M38" s="5">
        <f t="shared" si="1"/>
        <v>0</v>
      </c>
    </row>
    <row r="39" spans="2:13">
      <c r="B39" s="5" t="s">
        <v>56</v>
      </c>
      <c r="C39" s="11">
        <v>41812</v>
      </c>
      <c r="D39" s="8">
        <v>0.75</v>
      </c>
      <c r="E39" s="6" t="s">
        <v>44</v>
      </c>
      <c r="F39" s="69">
        <v>1</v>
      </c>
      <c r="G39" s="3" t="s">
        <v>5</v>
      </c>
      <c r="H39" s="69">
        <v>0</v>
      </c>
      <c r="I39" s="6" t="s">
        <v>46</v>
      </c>
      <c r="J39" s="5" t="s">
        <v>48</v>
      </c>
      <c r="L39" s="5">
        <f t="shared" si="0"/>
        <v>3</v>
      </c>
      <c r="M39" s="5">
        <f t="shared" si="1"/>
        <v>0</v>
      </c>
    </row>
    <row r="40" spans="2:13">
      <c r="B40" s="5" t="s">
        <v>56</v>
      </c>
      <c r="C40" s="11">
        <v>41812</v>
      </c>
      <c r="D40" s="8">
        <v>0.875</v>
      </c>
      <c r="E40" s="6" t="s">
        <v>47</v>
      </c>
      <c r="F40" s="69">
        <v>2</v>
      </c>
      <c r="G40" s="3" t="s">
        <v>5</v>
      </c>
      <c r="H40" s="69">
        <v>4</v>
      </c>
      <c r="I40" s="6" t="s">
        <v>45</v>
      </c>
      <c r="J40" s="5" t="s">
        <v>48</v>
      </c>
      <c r="L40" s="5">
        <f t="shared" si="0"/>
        <v>0</v>
      </c>
      <c r="M40" s="5">
        <f t="shared" si="1"/>
        <v>3</v>
      </c>
    </row>
    <row r="41" spans="2:13">
      <c r="B41" s="5" t="s">
        <v>57</v>
      </c>
      <c r="C41" s="12">
        <v>41813</v>
      </c>
      <c r="D41" s="8">
        <v>0</v>
      </c>
      <c r="E41" s="6" t="s">
        <v>43</v>
      </c>
      <c r="F41" s="69">
        <v>2</v>
      </c>
      <c r="G41" s="3" t="s">
        <v>5</v>
      </c>
      <c r="H41" s="69">
        <v>2</v>
      </c>
      <c r="I41" s="6" t="s">
        <v>41</v>
      </c>
      <c r="J41" s="5" t="s">
        <v>48</v>
      </c>
      <c r="L41" s="5">
        <f t="shared" si="0"/>
        <v>1</v>
      </c>
      <c r="M41" s="5">
        <f t="shared" si="1"/>
        <v>1</v>
      </c>
    </row>
    <row r="42" spans="2:13">
      <c r="B42" s="5" t="s">
        <v>49</v>
      </c>
      <c r="C42" s="12">
        <v>41813</v>
      </c>
      <c r="D42" s="8">
        <v>0.75</v>
      </c>
      <c r="E42" s="6" t="s">
        <v>24</v>
      </c>
      <c r="F42" s="69">
        <v>0</v>
      </c>
      <c r="G42" s="3" t="s">
        <v>5</v>
      </c>
      <c r="H42" s="69">
        <v>3</v>
      </c>
      <c r="I42" s="6" t="s">
        <v>21</v>
      </c>
      <c r="J42" s="5" t="s">
        <v>48</v>
      </c>
      <c r="L42" s="5">
        <f t="shared" si="0"/>
        <v>0</v>
      </c>
      <c r="M42" s="5">
        <f t="shared" si="1"/>
        <v>3</v>
      </c>
    </row>
    <row r="43" spans="2:13">
      <c r="B43" s="5" t="s">
        <v>49</v>
      </c>
      <c r="C43" s="12">
        <v>41813</v>
      </c>
      <c r="D43" s="8">
        <v>0.75</v>
      </c>
      <c r="E43" s="6" t="s">
        <v>22</v>
      </c>
      <c r="F43" s="69">
        <v>2</v>
      </c>
      <c r="G43" s="3" t="s">
        <v>5</v>
      </c>
      <c r="H43" s="69">
        <v>0</v>
      </c>
      <c r="I43" s="6" t="s">
        <v>23</v>
      </c>
      <c r="J43" s="5" t="s">
        <v>48</v>
      </c>
      <c r="L43" s="5">
        <f t="shared" si="0"/>
        <v>3</v>
      </c>
      <c r="M43" s="5">
        <f t="shared" si="1"/>
        <v>0</v>
      </c>
    </row>
    <row r="44" spans="2:13">
      <c r="B44" s="5" t="s">
        <v>7</v>
      </c>
      <c r="C44" s="12">
        <v>41813</v>
      </c>
      <c r="D44" s="8">
        <v>0.91666666666666663</v>
      </c>
      <c r="E44" s="6" t="s">
        <v>20</v>
      </c>
      <c r="F44" s="69">
        <v>1</v>
      </c>
      <c r="G44" s="3" t="s">
        <v>5</v>
      </c>
      <c r="H44" s="69">
        <v>4</v>
      </c>
      <c r="I44" s="6" t="s">
        <v>19</v>
      </c>
      <c r="J44" s="5" t="s">
        <v>8</v>
      </c>
      <c r="L44" s="5">
        <f t="shared" si="0"/>
        <v>0</v>
      </c>
      <c r="M44" s="5">
        <f t="shared" si="1"/>
        <v>3</v>
      </c>
    </row>
    <row r="45" spans="2:13">
      <c r="B45" s="5" t="s">
        <v>7</v>
      </c>
      <c r="C45" s="12">
        <v>41813</v>
      </c>
      <c r="D45" s="8">
        <v>0.91666666666666663</v>
      </c>
      <c r="E45" s="6" t="s">
        <v>6</v>
      </c>
      <c r="F45" s="69">
        <v>1</v>
      </c>
      <c r="G45" s="3" t="s">
        <v>5</v>
      </c>
      <c r="H45" s="69">
        <v>3</v>
      </c>
      <c r="I45" s="6" t="s">
        <v>18</v>
      </c>
      <c r="J45" s="5" t="s">
        <v>48</v>
      </c>
      <c r="L45" s="5">
        <f t="shared" si="0"/>
        <v>0</v>
      </c>
      <c r="M45" s="5">
        <f t="shared" si="1"/>
        <v>3</v>
      </c>
    </row>
    <row r="46" spans="2:13">
      <c r="B46" s="5" t="s">
        <v>51</v>
      </c>
      <c r="C46" s="11">
        <v>41814</v>
      </c>
      <c r="D46" s="8">
        <v>0.75</v>
      </c>
      <c r="E46" s="6" t="s">
        <v>32</v>
      </c>
      <c r="F46" s="69">
        <v>0</v>
      </c>
      <c r="G46" s="3" t="s">
        <v>5</v>
      </c>
      <c r="H46" s="69">
        <v>1</v>
      </c>
      <c r="I46" s="6" t="s">
        <v>29</v>
      </c>
      <c r="J46" s="5" t="s">
        <v>8</v>
      </c>
      <c r="L46" s="5">
        <f t="shared" si="0"/>
        <v>0</v>
      </c>
      <c r="M46" s="5">
        <f t="shared" si="1"/>
        <v>3</v>
      </c>
    </row>
    <row r="47" spans="2:13">
      <c r="B47" s="5" t="s">
        <v>51</v>
      </c>
      <c r="C47" s="11">
        <v>41814</v>
      </c>
      <c r="D47" s="8">
        <v>0.75</v>
      </c>
      <c r="E47" s="6" t="s">
        <v>58</v>
      </c>
      <c r="F47" s="69">
        <v>0</v>
      </c>
      <c r="G47" s="3" t="s">
        <v>5</v>
      </c>
      <c r="H47" s="69">
        <v>0</v>
      </c>
      <c r="I47" s="6" t="s">
        <v>31</v>
      </c>
      <c r="J47" s="5" t="s">
        <v>48</v>
      </c>
      <c r="L47" s="5">
        <f t="shared" si="0"/>
        <v>1</v>
      </c>
      <c r="M47" s="5">
        <f t="shared" si="1"/>
        <v>1</v>
      </c>
    </row>
    <row r="48" spans="2:13">
      <c r="B48" s="5" t="s">
        <v>50</v>
      </c>
      <c r="C48" s="11">
        <v>41814</v>
      </c>
      <c r="D48" s="8">
        <v>0.91666666666666663</v>
      </c>
      <c r="E48" s="6" t="s">
        <v>28</v>
      </c>
      <c r="F48" s="69">
        <v>1</v>
      </c>
      <c r="G48" s="3" t="s">
        <v>5</v>
      </c>
      <c r="H48" s="69">
        <v>4</v>
      </c>
      <c r="I48" s="6" t="s">
        <v>25</v>
      </c>
      <c r="J48" s="5" t="s">
        <v>48</v>
      </c>
      <c r="L48" s="5">
        <f t="shared" si="0"/>
        <v>0</v>
      </c>
      <c r="M48" s="5">
        <f t="shared" si="1"/>
        <v>3</v>
      </c>
    </row>
    <row r="49" spans="2:14">
      <c r="B49" s="5" t="s">
        <v>50</v>
      </c>
      <c r="C49" s="11">
        <v>41814</v>
      </c>
      <c r="D49" s="8">
        <v>0.91666666666666663</v>
      </c>
      <c r="E49" s="6" t="s">
        <v>26</v>
      </c>
      <c r="F49" s="69">
        <v>2</v>
      </c>
      <c r="G49" s="3" t="s">
        <v>5</v>
      </c>
      <c r="H49" s="69">
        <v>1</v>
      </c>
      <c r="I49" s="6" t="s">
        <v>52</v>
      </c>
      <c r="J49" s="5" t="s">
        <v>48</v>
      </c>
      <c r="L49" s="5">
        <f t="shared" si="0"/>
        <v>3</v>
      </c>
      <c r="M49" s="5">
        <f t="shared" si="1"/>
        <v>0</v>
      </c>
    </row>
    <row r="50" spans="2:14">
      <c r="B50" s="5" t="s">
        <v>55</v>
      </c>
      <c r="C50" s="12">
        <v>41815</v>
      </c>
      <c r="D50" s="8">
        <v>0.75</v>
      </c>
      <c r="E50" s="6" t="s">
        <v>39</v>
      </c>
      <c r="F50" s="69">
        <v>2</v>
      </c>
      <c r="G50" s="3" t="s">
        <v>5</v>
      </c>
      <c r="H50" s="69">
        <v>3</v>
      </c>
      <c r="I50" s="6" t="s">
        <v>37</v>
      </c>
      <c r="J50" s="5" t="s">
        <v>48</v>
      </c>
      <c r="L50" s="5">
        <f t="shared" si="0"/>
        <v>0</v>
      </c>
      <c r="M50" s="5">
        <f t="shared" si="1"/>
        <v>3</v>
      </c>
    </row>
    <row r="51" spans="2:14">
      <c r="B51" s="5" t="s">
        <v>55</v>
      </c>
      <c r="C51" s="12">
        <v>41815</v>
      </c>
      <c r="D51" s="8">
        <v>0.75</v>
      </c>
      <c r="E51" s="6" t="s">
        <v>90</v>
      </c>
      <c r="F51" s="69">
        <v>3</v>
      </c>
      <c r="G51" s="3" t="s">
        <v>5</v>
      </c>
      <c r="H51" s="69">
        <v>1</v>
      </c>
      <c r="I51" s="6" t="s">
        <v>38</v>
      </c>
      <c r="J51" s="5" t="s">
        <v>48</v>
      </c>
      <c r="L51" s="5">
        <f t="shared" si="0"/>
        <v>3</v>
      </c>
      <c r="M51" s="5">
        <f t="shared" si="1"/>
        <v>0</v>
      </c>
    </row>
    <row r="52" spans="2:14">
      <c r="B52" s="5" t="s">
        <v>53</v>
      </c>
      <c r="C52" s="12">
        <v>41815</v>
      </c>
      <c r="D52" s="8">
        <v>0.91666666666666663</v>
      </c>
      <c r="E52" s="6" t="s">
        <v>36</v>
      </c>
      <c r="F52" s="69">
        <v>0</v>
      </c>
      <c r="G52" s="3" t="s">
        <v>5</v>
      </c>
      <c r="H52" s="69">
        <v>3</v>
      </c>
      <c r="I52" s="6" t="s">
        <v>33</v>
      </c>
      <c r="J52" s="5" t="s">
        <v>48</v>
      </c>
      <c r="L52" s="5">
        <f t="shared" si="0"/>
        <v>0</v>
      </c>
      <c r="M52" s="5">
        <f t="shared" si="1"/>
        <v>3</v>
      </c>
    </row>
    <row r="53" spans="2:14">
      <c r="B53" s="5" t="s">
        <v>53</v>
      </c>
      <c r="C53" s="12">
        <v>41815</v>
      </c>
      <c r="D53" s="8">
        <v>0.91666666666666663</v>
      </c>
      <c r="E53" s="6" t="s">
        <v>34</v>
      </c>
      <c r="F53" s="69">
        <v>0</v>
      </c>
      <c r="G53" s="3" t="s">
        <v>5</v>
      </c>
      <c r="H53" s="69">
        <v>0</v>
      </c>
      <c r="I53" s="6" t="s">
        <v>35</v>
      </c>
      <c r="J53" s="5" t="s">
        <v>8</v>
      </c>
      <c r="L53" s="5">
        <f t="shared" si="0"/>
        <v>1</v>
      </c>
      <c r="M53" s="5">
        <f t="shared" si="1"/>
        <v>1</v>
      </c>
    </row>
    <row r="54" spans="2:14">
      <c r="B54" s="5" t="s">
        <v>57</v>
      </c>
      <c r="C54" s="11">
        <v>41816</v>
      </c>
      <c r="D54" s="8">
        <v>0.75</v>
      </c>
      <c r="E54" s="6" t="s">
        <v>43</v>
      </c>
      <c r="F54" s="69">
        <v>0</v>
      </c>
      <c r="G54" s="3" t="s">
        <v>5</v>
      </c>
      <c r="H54" s="69">
        <v>1</v>
      </c>
      <c r="I54" s="6" t="s">
        <v>40</v>
      </c>
      <c r="J54" s="5" t="s">
        <v>48</v>
      </c>
      <c r="L54" s="5">
        <f t="shared" si="0"/>
        <v>0</v>
      </c>
      <c r="M54" s="5">
        <f t="shared" si="1"/>
        <v>3</v>
      </c>
    </row>
    <row r="55" spans="2:14">
      <c r="B55" s="5" t="s">
        <v>57</v>
      </c>
      <c r="C55" s="11">
        <v>41816</v>
      </c>
      <c r="D55" s="8">
        <v>0.75</v>
      </c>
      <c r="E55" s="6" t="s">
        <v>41</v>
      </c>
      <c r="F55" s="69">
        <v>2</v>
      </c>
      <c r="G55" s="3" t="s">
        <v>5</v>
      </c>
      <c r="H55" s="69">
        <v>1</v>
      </c>
      <c r="I55" s="6" t="s">
        <v>42</v>
      </c>
      <c r="J55" s="5" t="s">
        <v>8</v>
      </c>
      <c r="L55" s="5">
        <f t="shared" si="0"/>
        <v>3</v>
      </c>
      <c r="M55" s="5">
        <f t="shared" si="1"/>
        <v>0</v>
      </c>
    </row>
    <row r="56" spans="2:14">
      <c r="B56" s="5" t="s">
        <v>56</v>
      </c>
      <c r="C56" s="11">
        <v>41816</v>
      </c>
      <c r="D56" s="8">
        <v>0.91666666666666663</v>
      </c>
      <c r="E56" s="6" t="s">
        <v>47</v>
      </c>
      <c r="F56" s="69">
        <v>0</v>
      </c>
      <c r="G56" s="3" t="s">
        <v>5</v>
      </c>
      <c r="H56" s="69">
        <v>1</v>
      </c>
      <c r="I56" s="6" t="s">
        <v>44</v>
      </c>
      <c r="J56" s="5" t="s">
        <v>48</v>
      </c>
      <c r="L56" s="5">
        <f t="shared" si="0"/>
        <v>0</v>
      </c>
      <c r="M56" s="5">
        <f t="shared" si="1"/>
        <v>3</v>
      </c>
      <c r="N56" s="70" t="s">
        <v>105</v>
      </c>
    </row>
    <row r="57" spans="2:14">
      <c r="B57" s="5" t="s">
        <v>56</v>
      </c>
      <c r="C57" s="11">
        <v>41816</v>
      </c>
      <c r="D57" s="8">
        <v>0.91666666666666663</v>
      </c>
      <c r="E57" s="6" t="s">
        <v>45</v>
      </c>
      <c r="F57" s="69">
        <v>1</v>
      </c>
      <c r="G57" s="3" t="s">
        <v>5</v>
      </c>
      <c r="H57" s="69">
        <v>1</v>
      </c>
      <c r="I57" s="6" t="s">
        <v>46</v>
      </c>
      <c r="J57" s="5" t="s">
        <v>48</v>
      </c>
      <c r="L57" s="5">
        <f t="shared" si="0"/>
        <v>1</v>
      </c>
      <c r="M57" s="5">
        <f t="shared" si="1"/>
        <v>1</v>
      </c>
    </row>
    <row r="58" spans="2:14">
      <c r="C58" s="7"/>
      <c r="D58" s="8"/>
      <c r="E58" s="9"/>
      <c r="F58" s="9"/>
      <c r="G58" s="10"/>
      <c r="H58" s="9"/>
      <c r="I58" s="9"/>
    </row>
  </sheetData>
  <sheetProtection sheet="1" objects="1" scenarios="1" selectLockedCells="1"/>
  <mergeCells count="6">
    <mergeCell ref="N11:O13"/>
    <mergeCell ref="E9:I9"/>
    <mergeCell ref="F3:I4"/>
    <mergeCell ref="E3:E4"/>
    <mergeCell ref="B6:J7"/>
    <mergeCell ref="N6:O8"/>
  </mergeCells>
  <conditionalFormatting sqref="F10:F57 H10:H57 F3:I4">
    <cfRule type="containsBlanks" dxfId="3" priority="3">
      <formula>LEN(TRIM(F3))=0</formula>
    </cfRule>
  </conditionalFormatting>
  <conditionalFormatting sqref="F10:F53">
    <cfRule type="containsBlanks" dxfId="2" priority="2">
      <formula>LEN(TRIM(F10))=0</formula>
    </cfRule>
  </conditionalFormatting>
  <conditionalFormatting sqref="H10:H53">
    <cfRule type="containsBlanks" dxfId="1" priority="1">
      <formula>LEN(TRIM(H10))=0</formula>
    </cfRule>
  </conditionalFormatting>
  <hyperlinks>
    <hyperlink ref="N6:O8" location="Poules!A1" display="Classements poules"/>
    <hyperlink ref="N11:O13" location="'Phase finale'!A1" display="Pronostiques phase finale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81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Poules!AD4</f>
        <v>Belgique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Poules!AD5</f>
        <v>Algérie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Poules!AD6</f>
        <v>Russie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Poules!AD7</f>
        <v>Corée du Sud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Belgique</v>
      </c>
      <c r="AB5" s="27" t="str">
        <f>IF(AA5&lt;&gt;"",VLOOKUP($AA5,$L$8:$Q$11,2,0),"")</f>
        <v>J1</v>
      </c>
      <c r="AC5" s="28">
        <f>IF(AB5&lt;&gt;"",VLOOKUP($AA5,$L$8:$Q$11,3,0),"")</f>
        <v>9</v>
      </c>
      <c r="AD5" s="28">
        <f>IF(AC5&lt;&gt;"",VLOOKUP($AA5,$L$8:$Q$11,4,0),"")</f>
        <v>4</v>
      </c>
      <c r="AE5" s="28">
        <f>IF(AD5&lt;&gt;"",VLOOKUP($AA5,$L$8:$Q$11,5,0),"")</f>
        <v>1</v>
      </c>
      <c r="AF5" s="29">
        <f>IF(AE5&lt;&gt;"",VLOOKUP($AA5,$L$8:$Q$11,6,0),"")</f>
        <v>3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Algérie</v>
      </c>
      <c r="AB6" s="33" t="str">
        <f>IF(AA6&lt;&gt;"",VLOOKUP($AA6,$L$8:$Q$11,2,0),"")</f>
        <v>J2</v>
      </c>
      <c r="AC6" s="34">
        <f>IF(AB6&lt;&gt;"",VLOOKUP($AA6,$L$8:$Q$11,3,0),"")</f>
        <v>4</v>
      </c>
      <c r="AD6" s="34">
        <f>IF(AC6&lt;&gt;"",VLOOKUP($AA6,$L$8:$Q$11,4,0),"")</f>
        <v>6</v>
      </c>
      <c r="AE6" s="34">
        <f>IF(AD6&lt;&gt;"",VLOOKUP($AA6,$L$8:$Q$11,5,0),"")</f>
        <v>5</v>
      </c>
      <c r="AF6" s="35">
        <f>IF(AE6&lt;&gt;"",VLOOKUP($AA6,$L$8:$Q$11,6,0),"")</f>
        <v>1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Russie</v>
      </c>
      <c r="AB7" s="33" t="str">
        <f>IF(AA7&lt;&gt;"",VLOOKUP($AA7,$L$8:$Q$11,2,0),"")</f>
        <v>J3</v>
      </c>
      <c r="AC7" s="34">
        <f>IF(AB7&lt;&gt;"",VLOOKUP($AA7,$L$8:$Q$11,3,0),"")</f>
        <v>2</v>
      </c>
      <c r="AD7" s="34">
        <f>IF(AC7&lt;&gt;"",VLOOKUP($AA7,$L$8:$Q$11,4,0),"")</f>
        <v>2</v>
      </c>
      <c r="AE7" s="34">
        <f>IF(AD7&lt;&gt;"",VLOOKUP($AA7,$L$8:$Q$11,5,0),"")</f>
        <v>3</v>
      </c>
      <c r="AF7" s="35">
        <f>IF(AE7&lt;&gt;"",VLOOKUP($AA7,$L$8:$Q$11,6,0),"")</f>
        <v>-1</v>
      </c>
    </row>
    <row r="8" spans="1:33" ht="15.75" thickBot="1">
      <c r="L8" s="37" t="str">
        <f>G2</f>
        <v>Belgique</v>
      </c>
      <c r="M8" s="37" t="str">
        <f>F2</f>
        <v>J1</v>
      </c>
      <c r="N8" s="18">
        <f>IF(L8&lt;&gt;"",SUMIF($B$11:$B$16,L8,$H$11:$H$16))+SUMIF($F$11:$F$16,L8,$I$11:$I$16)</f>
        <v>9</v>
      </c>
      <c r="O8" s="18">
        <f>IF(L8&lt;&gt;"",SUMIF($B$11:$B$16,L8,$C$11:$C$16)+SUMIF($F$11:$F$16,L8,$E$11:$E$16),"")</f>
        <v>4</v>
      </c>
      <c r="P8" s="18">
        <f>IF(L8&lt;&gt;"",SUMIF($B$11:$B$16,L8,$E$11:$E$16)+SUMIF($F$11:$F$16,L8,$C$11:$C$16),"")</f>
        <v>1</v>
      </c>
      <c r="Q8" s="18">
        <f>O8-P8</f>
        <v>3</v>
      </c>
      <c r="R8" s="18">
        <f>IF(L8&lt;&gt;"",N8*100000+Q8*10000+O8*100)</f>
        <v>930400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Corée du Sud</v>
      </c>
      <c r="AB8" s="40" t="str">
        <f>IF(AA8&lt;&gt;"",VLOOKUP($AA8,$L$8:$Q$11,2,0),"")</f>
        <v>J4</v>
      </c>
      <c r="AC8" s="41">
        <f>IF(AB8&lt;&gt;"",VLOOKUP($AA8,$L$8:$Q$11,3,0),"")</f>
        <v>1</v>
      </c>
      <c r="AD8" s="41">
        <f>IF(AC8&lt;&gt;"",VLOOKUP($AA8,$L$8:$Q$11,4,0),"")</f>
        <v>3</v>
      </c>
      <c r="AE8" s="41">
        <f>IF(AD8&lt;&gt;"",VLOOKUP($AA8,$L$8:$Q$11,5,0),"")</f>
        <v>6</v>
      </c>
      <c r="AF8" s="42">
        <f>IF(AE8&lt;&gt;"",VLOOKUP($AA8,$L$8:$Q$11,6,0),"")</f>
        <v>-3</v>
      </c>
    </row>
    <row r="9" spans="1:33">
      <c r="L9" s="37" t="str">
        <f t="shared" ref="L9:L10" si="0">G3</f>
        <v>Algérie</v>
      </c>
      <c r="M9" s="37" t="str">
        <f t="shared" ref="M9:M11" si="1">F3</f>
        <v>J2</v>
      </c>
      <c r="N9" s="18">
        <f>IF(L9&lt;&gt;"",SUMIF($B$11:$B$16,L9,$H$11:$H$16))+SUMIF($F$11:$F$16,L9,$I$11:$I$16)</f>
        <v>4</v>
      </c>
      <c r="O9" s="18">
        <f>IF(L9&lt;&gt;"",SUMIF($B$11:$B$16,L9,$C$11:$C$16)+SUMIF($F$11:$F$16,L9,$E$11:$E$16),"")</f>
        <v>6</v>
      </c>
      <c r="P9" s="18">
        <f>IF(L9&lt;&gt;"",SUMIF($B$11:$B$16,L9,$E$11:$E$16)+SUMIF($F$11:$F$16,L9,$C$11:$C$16),"")</f>
        <v>5</v>
      </c>
      <c r="Q9" s="18">
        <f>O9-P9</f>
        <v>1</v>
      </c>
      <c r="R9" s="18">
        <f>IF(L9&lt;&gt;"",N9*100000+Q9*10000+O9*100)</f>
        <v>410600</v>
      </c>
      <c r="S9" s="18">
        <f>IF(L9&lt;&gt;"",COUNTIF($R$8:$R$11,"&gt;"&amp;R9)+COUNTIF($R$8:R9,R9),"")</f>
        <v>2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Russie</v>
      </c>
      <c r="M10" s="37" t="str">
        <f t="shared" si="1"/>
        <v>J3</v>
      </c>
      <c r="N10" s="18">
        <f>IF(L10&lt;&gt;"",SUMIF($B$11:$B$16,L10,$H$11:$H$16))+SUMIF($F$11:$F$16,L10,$I$11:$I$16)</f>
        <v>2</v>
      </c>
      <c r="O10" s="18">
        <f>IF(L10&lt;&gt;"",SUMIF($B$11:$B$16,L10,$C$11:$C$16)+SUMIF($F$11:$F$16,L10,$E$11:$E$16),"")</f>
        <v>2</v>
      </c>
      <c r="P10" s="18">
        <f>IF(L10&lt;&gt;"",SUMIF($B$11:$B$16,L10,$E$11:$E$16)+SUMIF($F$11:$F$16,L10,$C$11:$C$16),"")</f>
        <v>3</v>
      </c>
      <c r="Q10" s="18">
        <f>O10-P10</f>
        <v>-1</v>
      </c>
      <c r="R10" s="18">
        <f>IF(L10&lt;&gt;"",N10*100000+Q10*10000+O10*100)</f>
        <v>190200</v>
      </c>
      <c r="S10" s="18">
        <f>IF(L10&lt;&gt;"",COUNTIF($R$8:$R$11,"&gt;"&amp;R10)+COUNTIF($R$8:R10,R10),"")</f>
        <v>3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Belgique</v>
      </c>
      <c r="C11" s="44">
        <f>Calendrier!F24</f>
        <v>2</v>
      </c>
      <c r="D11" s="44" t="str">
        <f>Calendrier!G24</f>
        <v xml:space="preserve">- </v>
      </c>
      <c r="E11" s="44">
        <f>Calendrier!H24</f>
        <v>1</v>
      </c>
      <c r="F11" s="19" t="str">
        <f>L9</f>
        <v>Algérie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Corée du Sud</v>
      </c>
      <c r="M11" s="37" t="str">
        <f t="shared" si="1"/>
        <v>J4</v>
      </c>
      <c r="N11" s="18">
        <f>IF(L11&lt;&gt;"",SUMIF($B$11:$B$16,L11,$H$11:$H$16))+SUMIF($F$11:$F$16,L11,$I$11:$I$16)</f>
        <v>1</v>
      </c>
      <c r="O11" s="18">
        <f>IF(L11&lt;&gt;"",SUMIF($B$11:$B$16,L11,$C$11:$C$16)+SUMIF($F$11:$F$16,L11,$E$11:$E$16),"")</f>
        <v>3</v>
      </c>
      <c r="P11" s="18">
        <f>IF(L11&lt;&gt;"",SUMIF($B$11:$B$16,L11,$E$11:$E$16)+SUMIF($F$11:$F$16,L11,$C$11:$C$16),"")</f>
        <v>6</v>
      </c>
      <c r="Q11" s="18">
        <f>O11-P11</f>
        <v>-3</v>
      </c>
      <c r="R11" s="18">
        <f>IF(L11&lt;&gt;"",N11*100000+Q11*10000+O11*100)</f>
        <v>70300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Russie</v>
      </c>
      <c r="C12" s="44">
        <f>Calendrier!F26</f>
        <v>1</v>
      </c>
      <c r="D12" s="44" t="str">
        <f>Calendrier!G26</f>
        <v xml:space="preserve">- </v>
      </c>
      <c r="E12" s="44">
        <f>Calendrier!H26</f>
        <v>1</v>
      </c>
      <c r="F12" s="19" t="str">
        <f>L11</f>
        <v>Corée du Sud</v>
      </c>
      <c r="H12" s="13">
        <f t="shared" ref="H12:H16" si="2">IF(OR(C12="",E12=""),"",IF($C12&gt;$E12,3,IF($C12&lt;$E12,0,1)))</f>
        <v>1</v>
      </c>
      <c r="I12" s="13">
        <f t="shared" ref="I12:I16" si="3">IF(OR(E12="",C12=""),"",IF($E12&gt;$C12,3,IF($E12&lt;$C12,0,1)))</f>
        <v>1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Belgique</v>
      </c>
      <c r="C13" s="47">
        <f>Calendrier!F39</f>
        <v>1</v>
      </c>
      <c r="D13" s="47" t="str">
        <f>Calendrier!G39</f>
        <v xml:space="preserve">- </v>
      </c>
      <c r="E13" s="47">
        <f>Calendrier!H39</f>
        <v>0</v>
      </c>
      <c r="F13" s="46" t="str">
        <f>L10</f>
        <v>Russie</v>
      </c>
      <c r="H13" s="13">
        <f t="shared" si="2"/>
        <v>3</v>
      </c>
      <c r="I13" s="13">
        <f t="shared" si="3"/>
        <v>0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Algérie</v>
      </c>
      <c r="C14" s="44">
        <f>Calendrier!H40</f>
        <v>4</v>
      </c>
      <c r="D14" s="45"/>
      <c r="E14" s="44">
        <f>Calendrier!F40</f>
        <v>2</v>
      </c>
      <c r="F14" s="19" t="str">
        <f>L11</f>
        <v>Corée du Sud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Belgique</v>
      </c>
      <c r="C15" s="50">
        <f>Calendrier!H56</f>
        <v>1</v>
      </c>
      <c r="D15" s="48"/>
      <c r="E15" s="50">
        <f>Calendrier!F56</f>
        <v>0</v>
      </c>
      <c r="F15" s="49" t="str">
        <f>L11</f>
        <v>Corée du Sud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Algérie</v>
      </c>
      <c r="C16" s="44">
        <f>Calendrier!F57</f>
        <v>1</v>
      </c>
      <c r="D16" s="44" t="str">
        <f>Calendrier!G57</f>
        <v xml:space="preserve">- </v>
      </c>
      <c r="E16" s="44">
        <f>Calendrier!H57</f>
        <v>1</v>
      </c>
      <c r="F16" s="19" t="str">
        <f>L10</f>
        <v>Russie</v>
      </c>
      <c r="H16" s="13">
        <f t="shared" si="2"/>
        <v>1</v>
      </c>
      <c r="I16" s="13">
        <f t="shared" si="3"/>
        <v>1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M31"/>
  <sheetViews>
    <sheetView tabSelected="1" zoomScaleNormal="100" workbookViewId="0">
      <selection activeCell="AL29" sqref="AL29"/>
    </sheetView>
  </sheetViews>
  <sheetFormatPr baseColWidth="10" defaultColWidth="0" defaultRowHeight="15" zeroHeight="1"/>
  <cols>
    <col min="1" max="1" width="2.7109375" style="13" customWidth="1"/>
    <col min="2" max="3" width="3.28515625" style="13" customWidth="1"/>
    <col min="4" max="6" width="2.28515625" style="13" customWidth="1"/>
    <col min="7" max="11" width="3.28515625" style="13" customWidth="1"/>
    <col min="12" max="14" width="2.28515625" style="13" customWidth="1"/>
    <col min="15" max="19" width="3.28515625" style="13" customWidth="1"/>
    <col min="20" max="22" width="2.28515625" style="13" customWidth="1"/>
    <col min="23" max="27" width="3.28515625" style="13" customWidth="1"/>
    <col min="28" max="30" width="2.28515625" style="13" customWidth="1"/>
    <col min="31" max="35" width="3.28515625" style="13" customWidth="1"/>
    <col min="36" max="38" width="2.28515625" style="13" customWidth="1"/>
    <col min="39" max="43" width="3.28515625" style="13" customWidth="1"/>
    <col min="44" max="46" width="2.28515625" style="13" customWidth="1"/>
    <col min="47" max="51" width="3.28515625" style="13" customWidth="1"/>
    <col min="52" max="54" width="2.28515625" style="13" customWidth="1"/>
    <col min="55" max="59" width="3.28515625" style="13" customWidth="1"/>
    <col min="60" max="62" width="2.28515625" style="13" customWidth="1"/>
    <col min="63" max="65" width="3.28515625" style="13" customWidth="1"/>
    <col min="66" max="16384" width="3.28515625" style="13" hidden="1"/>
  </cols>
  <sheetData>
    <row r="1" spans="2:64" ht="6" customHeight="1"/>
    <row r="2" spans="2:64" ht="7.5" customHeight="1">
      <c r="B2" s="141" t="s">
        <v>95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3"/>
    </row>
    <row r="3" spans="2:64" ht="7.5" customHeight="1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6"/>
    </row>
    <row r="4" spans="2:64"/>
    <row r="5" spans="2:64" s="58" customFormat="1">
      <c r="B5" s="139" t="str">
        <f>Poules!C14</f>
        <v>Brésil</v>
      </c>
      <c r="C5" s="140"/>
      <c r="D5" s="68"/>
      <c r="E5" s="56" t="s">
        <v>94</v>
      </c>
      <c r="F5" s="68"/>
      <c r="G5" s="138" t="str">
        <f>Poules!K15</f>
        <v>Chili</v>
      </c>
      <c r="H5" s="138"/>
      <c r="I5" s="57"/>
      <c r="J5" s="139" t="str">
        <f>Poules!S14</f>
        <v>Colombie</v>
      </c>
      <c r="K5" s="140"/>
      <c r="L5" s="68"/>
      <c r="M5" s="56" t="s">
        <v>94</v>
      </c>
      <c r="N5" s="68"/>
      <c r="O5" s="138" t="str">
        <f>Poules!AA15</f>
        <v>Uruguay</v>
      </c>
      <c r="P5" s="138"/>
      <c r="Q5" s="57"/>
      <c r="R5" s="139" t="s">
        <v>35</v>
      </c>
      <c r="S5" s="140"/>
      <c r="T5" s="68"/>
      <c r="U5" s="56" t="s">
        <v>94</v>
      </c>
      <c r="V5" s="68"/>
      <c r="W5" s="138" t="s">
        <v>39</v>
      </c>
      <c r="X5" s="138"/>
      <c r="Y5" s="57"/>
      <c r="Z5" s="139" t="s">
        <v>40</v>
      </c>
      <c r="AA5" s="140"/>
      <c r="AB5" s="68"/>
      <c r="AC5" s="56" t="s">
        <v>94</v>
      </c>
      <c r="AD5" s="68"/>
      <c r="AE5" s="138"/>
      <c r="AF5" s="138"/>
      <c r="AG5" s="57"/>
      <c r="AH5" s="139" t="s">
        <v>22</v>
      </c>
      <c r="AI5" s="140"/>
      <c r="AJ5" s="68"/>
      <c r="AK5" s="56" t="s">
        <v>94</v>
      </c>
      <c r="AL5" s="68"/>
      <c r="AM5" s="138" t="s">
        <v>18</v>
      </c>
      <c r="AN5" s="138"/>
      <c r="AO5" s="57"/>
      <c r="AP5" s="139" t="s">
        <v>30</v>
      </c>
      <c r="AQ5" s="140"/>
      <c r="AR5" s="68"/>
      <c r="AS5" s="56" t="s">
        <v>94</v>
      </c>
      <c r="AT5" s="68"/>
      <c r="AU5" s="138" t="s">
        <v>26</v>
      </c>
      <c r="AV5" s="138"/>
      <c r="AW5" s="57"/>
      <c r="AX5" s="139" t="str">
        <f>Poules!K22</f>
        <v>Argentine</v>
      </c>
      <c r="AY5" s="140"/>
      <c r="AZ5" s="68"/>
      <c r="BA5" s="56" t="s">
        <v>94</v>
      </c>
      <c r="BB5" s="68"/>
      <c r="BC5" s="138" t="str">
        <f>Poules!C23</f>
        <v>Suisse</v>
      </c>
      <c r="BD5" s="138"/>
      <c r="BE5" s="57"/>
      <c r="BF5" s="139"/>
      <c r="BG5" s="140"/>
      <c r="BH5" s="68"/>
      <c r="BI5" s="56" t="s">
        <v>94</v>
      </c>
      <c r="BJ5" s="68"/>
      <c r="BK5" s="138" t="str">
        <f>Poules!S23</f>
        <v>Etats-Unis</v>
      </c>
      <c r="BL5" s="138"/>
    </row>
    <row r="6" spans="2:64">
      <c r="B6" s="131">
        <v>41818</v>
      </c>
      <c r="C6" s="132"/>
      <c r="D6" s="133">
        <v>0.75</v>
      </c>
      <c r="E6" s="132"/>
      <c r="F6" s="132"/>
      <c r="G6" s="132" t="s">
        <v>96</v>
      </c>
      <c r="H6" s="132"/>
      <c r="I6" s="14"/>
      <c r="J6" s="131">
        <v>41818</v>
      </c>
      <c r="K6" s="132"/>
      <c r="L6" s="133">
        <v>0.91666666666666663</v>
      </c>
      <c r="M6" s="132"/>
      <c r="N6" s="132"/>
      <c r="O6" s="132" t="s">
        <v>96</v>
      </c>
      <c r="P6" s="132"/>
      <c r="Q6" s="14"/>
      <c r="R6" s="131">
        <v>41819</v>
      </c>
      <c r="S6" s="132"/>
      <c r="T6" s="133">
        <v>0.75</v>
      </c>
      <c r="U6" s="132"/>
      <c r="V6" s="132"/>
      <c r="W6" s="132" t="s">
        <v>96</v>
      </c>
      <c r="X6" s="132"/>
      <c r="Y6" s="14"/>
      <c r="Z6" s="131">
        <v>41819</v>
      </c>
      <c r="AA6" s="132"/>
      <c r="AB6" s="133">
        <v>0.91666666666666663</v>
      </c>
      <c r="AC6" s="132"/>
      <c r="AD6" s="132"/>
      <c r="AE6" s="132" t="s">
        <v>96</v>
      </c>
      <c r="AF6" s="132"/>
      <c r="AG6" s="14"/>
      <c r="AH6" s="131">
        <v>41820</v>
      </c>
      <c r="AI6" s="132"/>
      <c r="AJ6" s="133">
        <v>0.75</v>
      </c>
      <c r="AK6" s="132"/>
      <c r="AL6" s="132"/>
      <c r="AM6" s="132" t="s">
        <v>96</v>
      </c>
      <c r="AN6" s="132"/>
      <c r="AO6" s="14"/>
      <c r="AP6" s="131">
        <v>41820</v>
      </c>
      <c r="AQ6" s="132"/>
      <c r="AR6" s="133">
        <v>0.91666666666666663</v>
      </c>
      <c r="AS6" s="132"/>
      <c r="AT6" s="132"/>
      <c r="AU6" s="132" t="s">
        <v>96</v>
      </c>
      <c r="AV6" s="132"/>
      <c r="AW6" s="14"/>
      <c r="AX6" s="131">
        <v>41821</v>
      </c>
      <c r="AY6" s="132"/>
      <c r="AZ6" s="133">
        <v>0.75</v>
      </c>
      <c r="BA6" s="132"/>
      <c r="BB6" s="132"/>
      <c r="BC6" s="132" t="s">
        <v>96</v>
      </c>
      <c r="BD6" s="132"/>
      <c r="BE6" s="14"/>
      <c r="BF6" s="131">
        <v>41821</v>
      </c>
      <c r="BG6" s="132"/>
      <c r="BH6" s="133">
        <v>0.91666666666666663</v>
      </c>
      <c r="BI6" s="132"/>
      <c r="BJ6" s="132"/>
      <c r="BK6" s="132" t="s">
        <v>96</v>
      </c>
      <c r="BL6" s="132"/>
    </row>
    <row r="7" spans="2:64">
      <c r="B7" s="59"/>
      <c r="C7" s="60"/>
      <c r="D7" s="61"/>
      <c r="E7" s="60"/>
      <c r="F7" s="60"/>
      <c r="G7" s="60"/>
      <c r="H7" s="60"/>
      <c r="I7" s="14"/>
      <c r="J7" s="59"/>
      <c r="K7" s="60"/>
      <c r="L7" s="61"/>
      <c r="M7" s="60"/>
      <c r="N7" s="60"/>
      <c r="O7" s="60"/>
      <c r="P7" s="60"/>
      <c r="Q7" s="14"/>
      <c r="R7" s="59"/>
      <c r="S7" s="60"/>
      <c r="T7" s="61"/>
      <c r="U7" s="60"/>
      <c r="V7" s="60"/>
      <c r="W7" s="60"/>
      <c r="X7" s="60"/>
      <c r="Y7" s="14"/>
      <c r="Z7" s="59"/>
      <c r="AA7" s="60"/>
      <c r="AB7" s="61"/>
      <c r="AC7" s="60"/>
      <c r="AD7" s="60"/>
      <c r="AE7" s="60"/>
      <c r="AF7" s="60"/>
      <c r="AG7" s="14"/>
      <c r="AH7" s="59"/>
      <c r="AI7" s="60"/>
      <c r="AJ7" s="61"/>
      <c r="AK7" s="60"/>
      <c r="AL7" s="60"/>
      <c r="AM7" s="60"/>
      <c r="AN7" s="60"/>
      <c r="AO7" s="14"/>
      <c r="AP7" s="59"/>
      <c r="AQ7" s="60"/>
      <c r="AR7" s="61"/>
      <c r="AS7" s="60"/>
      <c r="AT7" s="60"/>
      <c r="AU7" s="60"/>
      <c r="AV7" s="60"/>
      <c r="AW7" s="14"/>
      <c r="AX7" s="59"/>
      <c r="AY7" s="60"/>
      <c r="AZ7" s="61"/>
      <c r="BA7" s="60"/>
      <c r="BB7" s="60"/>
      <c r="BC7" s="60"/>
      <c r="BD7" s="60"/>
      <c r="BE7" s="14"/>
      <c r="BF7" s="59"/>
      <c r="BG7" s="60"/>
      <c r="BH7" s="61"/>
      <c r="BI7" s="60"/>
      <c r="BJ7" s="60"/>
      <c r="BK7" s="60"/>
      <c r="BL7" s="60"/>
    </row>
    <row r="8" spans="2:64" ht="7.5" customHeight="1">
      <c r="B8" s="157" t="s">
        <v>97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9"/>
    </row>
    <row r="9" spans="2:64" ht="7.5" customHeight="1">
      <c r="B9" s="16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2"/>
    </row>
    <row r="10" spans="2:64"/>
    <row r="11" spans="2:64">
      <c r="B11" s="163" t="str">
        <f>IF(D5="","",IF(D5&gt;F5,B5,IF(D5&lt;F5,G5,IF(D5=F5,"erreur"))))</f>
        <v/>
      </c>
      <c r="C11" s="164"/>
      <c r="D11" s="68"/>
      <c r="E11" s="56" t="s">
        <v>94</v>
      </c>
      <c r="F11" s="68"/>
      <c r="G11" s="138" t="str">
        <f>IF(L5="","",IF(L5&gt;N5,J5,IF(L5&lt;N5,O5,IF(L5=N5,"erreur"))))</f>
        <v/>
      </c>
      <c r="H11" s="138"/>
      <c r="I11" s="57"/>
      <c r="J11" s="137"/>
      <c r="K11" s="137"/>
      <c r="L11" s="62"/>
      <c r="M11" s="63"/>
      <c r="N11" s="62"/>
      <c r="O11" s="137"/>
      <c r="P11" s="137"/>
      <c r="Q11" s="57"/>
      <c r="R11" s="163" t="str">
        <f>IF(T5="","",IF(T5&gt;V5,R5,IF(T5&lt;V5,W5,IF(T5=V5,"erreur"))))</f>
        <v/>
      </c>
      <c r="S11" s="164"/>
      <c r="T11" s="68"/>
      <c r="U11" s="56" t="s">
        <v>94</v>
      </c>
      <c r="V11" s="68"/>
      <c r="W11" s="138" t="str">
        <f>IF(AB5="","",IF(AB5&gt;AD5,Z5,IF(AB5&lt;AD5,AE5,IF(AB5=AD5,"erreur"))))</f>
        <v/>
      </c>
      <c r="X11" s="138"/>
      <c r="Y11" s="57"/>
      <c r="Z11" s="62"/>
      <c r="AA11" s="62"/>
      <c r="AB11" s="62"/>
      <c r="AC11" s="63"/>
      <c r="AD11" s="62"/>
      <c r="AE11" s="62"/>
      <c r="AF11" s="62"/>
      <c r="AG11" s="57"/>
      <c r="AH11" s="163" t="str">
        <f>IF(AJ5="","",IF(AJ5&gt;AL5,AH5,IF(AJ5&lt;AL5,AM5,IF(AJ5=AL5,"erreur"))))</f>
        <v/>
      </c>
      <c r="AI11" s="164"/>
      <c r="AJ11" s="68"/>
      <c r="AK11" s="56" t="s">
        <v>94</v>
      </c>
      <c r="AL11" s="68"/>
      <c r="AM11" s="138" t="str">
        <f>IF(AR5="","",IF(AR5&gt;AT5,AP5,IF(AR5&lt;AT5,AU5,IF(AR5=AT5,"erreur"))))</f>
        <v/>
      </c>
      <c r="AN11" s="138"/>
      <c r="AO11" s="57"/>
      <c r="AP11" s="62"/>
      <c r="AQ11" s="62"/>
      <c r="AR11" s="62"/>
      <c r="AS11" s="63"/>
      <c r="AT11" s="62"/>
      <c r="AU11" s="62"/>
      <c r="AV11" s="62"/>
      <c r="AW11" s="57"/>
      <c r="AX11" s="163" t="str">
        <f>IF(AZ5="","",IF(AZ5&gt;BB5,AX5,IF(AZ5&lt;BB5,BC5,IF(AZ5=BB5,"erreur"))))</f>
        <v/>
      </c>
      <c r="AY11" s="164"/>
      <c r="AZ11" s="68"/>
      <c r="BA11" s="56" t="s">
        <v>94</v>
      </c>
      <c r="BB11" s="68"/>
      <c r="BC11" s="138" t="str">
        <f>IF(BH5="","",IF(BH5&gt;BJ5,BF5,IF(BH5&lt;BJ5,BK5,IF(BH5=BJ5,"erreur"))))</f>
        <v/>
      </c>
      <c r="BD11" s="138"/>
      <c r="BE11" s="57"/>
      <c r="BF11" s="62"/>
      <c r="BG11" s="62"/>
      <c r="BH11" s="62"/>
      <c r="BI11" s="63"/>
      <c r="BJ11" s="62"/>
      <c r="BK11" s="62"/>
      <c r="BL11" s="62"/>
    </row>
    <row r="12" spans="2:64">
      <c r="B12" s="131">
        <v>41824</v>
      </c>
      <c r="C12" s="132"/>
      <c r="D12" s="133">
        <v>0.75</v>
      </c>
      <c r="E12" s="132"/>
      <c r="F12" s="132"/>
      <c r="G12" s="132" t="s">
        <v>96</v>
      </c>
      <c r="H12" s="132"/>
      <c r="I12" s="14"/>
      <c r="J12" s="134"/>
      <c r="K12" s="135"/>
      <c r="L12" s="136"/>
      <c r="M12" s="135"/>
      <c r="N12" s="135"/>
      <c r="O12" s="135"/>
      <c r="P12" s="135"/>
      <c r="Q12" s="14"/>
      <c r="R12" s="131">
        <v>41824</v>
      </c>
      <c r="S12" s="132"/>
      <c r="T12" s="133">
        <v>0.91666666666666663</v>
      </c>
      <c r="U12" s="132"/>
      <c r="V12" s="132"/>
      <c r="W12" s="132" t="s">
        <v>96</v>
      </c>
      <c r="X12" s="132"/>
      <c r="Y12" s="14"/>
      <c r="Z12" s="64"/>
      <c r="AA12" s="65"/>
      <c r="AB12" s="66"/>
      <c r="AC12" s="65"/>
      <c r="AD12" s="65"/>
      <c r="AE12" s="65"/>
      <c r="AF12" s="65"/>
      <c r="AG12" s="14"/>
      <c r="AH12" s="131">
        <v>41825</v>
      </c>
      <c r="AI12" s="132"/>
      <c r="AJ12" s="133">
        <v>0.75</v>
      </c>
      <c r="AK12" s="132"/>
      <c r="AL12" s="132"/>
      <c r="AM12" s="132" t="s">
        <v>96</v>
      </c>
      <c r="AN12" s="132"/>
      <c r="AO12" s="14"/>
      <c r="AP12" s="64"/>
      <c r="AQ12" s="65"/>
      <c r="AR12" s="66"/>
      <c r="AS12" s="65"/>
      <c r="AT12" s="65"/>
      <c r="AU12" s="65"/>
      <c r="AV12" s="65"/>
      <c r="AW12" s="14"/>
      <c r="AX12" s="131">
        <v>41825</v>
      </c>
      <c r="AY12" s="132"/>
      <c r="AZ12" s="133">
        <v>0.91666666666666663</v>
      </c>
      <c r="BA12" s="132"/>
      <c r="BB12" s="132"/>
      <c r="BC12" s="132" t="s">
        <v>96</v>
      </c>
      <c r="BD12" s="132"/>
      <c r="BE12" s="14"/>
      <c r="BF12" s="64"/>
      <c r="BG12" s="65"/>
      <c r="BH12" s="66"/>
      <c r="BI12" s="65"/>
      <c r="BJ12" s="65"/>
      <c r="BK12" s="65"/>
      <c r="BL12" s="65"/>
    </row>
    <row r="13" spans="2:64"/>
    <row r="14" spans="2:64" ht="7.5" customHeight="1">
      <c r="B14" s="141" t="s">
        <v>98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3"/>
    </row>
    <row r="15" spans="2:64" ht="7.5" customHeight="1"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6"/>
    </row>
    <row r="16" spans="2:64" ht="15.75" thickBot="1"/>
    <row r="17" spans="2:64" ht="15.75" thickBot="1">
      <c r="B17" s="137"/>
      <c r="C17" s="137"/>
      <c r="D17" s="62"/>
      <c r="E17" s="128" t="s">
        <v>107</v>
      </c>
      <c r="F17" s="129"/>
      <c r="G17" s="129"/>
      <c r="H17" s="129"/>
      <c r="I17" s="129"/>
      <c r="J17" s="129"/>
      <c r="K17" s="130"/>
      <c r="L17" s="62"/>
      <c r="M17" s="63"/>
      <c r="N17" s="62"/>
      <c r="O17" s="137"/>
      <c r="P17" s="137"/>
      <c r="Q17" s="57"/>
      <c r="R17" s="139" t="str">
        <f>IF(D11="","",IF(D11&gt;F11,B11,IF(D11&lt;F11,G11,IF(D11=F11,"erreur"))))</f>
        <v/>
      </c>
      <c r="S17" s="140"/>
      <c r="T17" s="68"/>
      <c r="U17" s="56" t="s">
        <v>94</v>
      </c>
      <c r="V17" s="68"/>
      <c r="W17" s="138" t="str">
        <f>IF(T11="","",IF(T11&gt;V11,R11,IF(T11&lt;V11,W11,IF(T11=V11,"erreur"))))</f>
        <v/>
      </c>
      <c r="X17" s="138"/>
      <c r="Y17" s="57"/>
      <c r="Z17" s="62"/>
      <c r="AA17" s="62"/>
      <c r="AB17" s="62"/>
      <c r="AC17" s="63"/>
      <c r="AD17" s="62"/>
      <c r="AE17" s="62"/>
      <c r="AF17" s="62"/>
      <c r="AG17" s="57"/>
      <c r="AH17" s="139" t="str">
        <f>IF(AJ11="","",IF(AJ11&gt;AL11,AH11,IF(AJ11&lt;AL11,AM11,IF(AJ11=AL11,"erreur"))))</f>
        <v/>
      </c>
      <c r="AI17" s="140"/>
      <c r="AJ17" s="68"/>
      <c r="AK17" s="56" t="s">
        <v>94</v>
      </c>
      <c r="AL17" s="68"/>
      <c r="AM17" s="138" t="str">
        <f>IF(AZ11="","",IF(AZ11&gt;BB11,AX11,IF(AZ11&lt;BB11,BC11,IF(AZ11=BB11,"erreur"))))</f>
        <v/>
      </c>
      <c r="AN17" s="138"/>
      <c r="AO17" s="57"/>
      <c r="AP17" s="62"/>
      <c r="AQ17" s="62"/>
      <c r="AR17" s="62"/>
      <c r="AS17" s="63"/>
      <c r="AT17" s="62"/>
      <c r="AU17" s="62"/>
      <c r="AV17" s="62"/>
      <c r="AW17" s="57"/>
      <c r="AX17" s="137"/>
      <c r="AY17" s="137"/>
      <c r="AZ17" s="62"/>
      <c r="BA17" s="63"/>
      <c r="BB17" s="62"/>
      <c r="BC17" s="137"/>
      <c r="BD17" s="137"/>
      <c r="BE17" s="57"/>
      <c r="BF17" s="62"/>
      <c r="BG17" s="62"/>
      <c r="BH17" s="62"/>
      <c r="BI17" s="63"/>
      <c r="BJ17" s="62"/>
      <c r="BK17" s="62"/>
      <c r="BL17" s="62"/>
    </row>
    <row r="18" spans="2:64">
      <c r="B18" s="134"/>
      <c r="C18" s="135"/>
      <c r="D18" s="136"/>
      <c r="E18" s="135"/>
      <c r="F18" s="135"/>
      <c r="G18" s="135"/>
      <c r="H18" s="135"/>
      <c r="I18" s="67"/>
      <c r="J18" s="134"/>
      <c r="K18" s="135"/>
      <c r="L18" s="136"/>
      <c r="M18" s="135"/>
      <c r="N18" s="135"/>
      <c r="O18" s="135"/>
      <c r="P18" s="135"/>
      <c r="Q18" s="14"/>
      <c r="R18" s="131">
        <v>41828</v>
      </c>
      <c r="S18" s="132"/>
      <c r="T18" s="133">
        <v>0.91666666666666663</v>
      </c>
      <c r="U18" s="132"/>
      <c r="V18" s="132"/>
      <c r="W18" s="132" t="s">
        <v>96</v>
      </c>
      <c r="X18" s="132"/>
      <c r="Y18" s="14"/>
      <c r="Z18" s="64"/>
      <c r="AA18" s="65"/>
      <c r="AB18" s="66"/>
      <c r="AC18" s="65"/>
      <c r="AD18" s="65"/>
      <c r="AE18" s="65"/>
      <c r="AF18" s="65"/>
      <c r="AG18" s="14"/>
      <c r="AH18" s="131">
        <v>41828</v>
      </c>
      <c r="AI18" s="132"/>
      <c r="AJ18" s="133">
        <v>0.91666666666666663</v>
      </c>
      <c r="AK18" s="132"/>
      <c r="AL18" s="132"/>
      <c r="AM18" s="132" t="s">
        <v>96</v>
      </c>
      <c r="AN18" s="132"/>
      <c r="AO18" s="14"/>
      <c r="AP18" s="64"/>
      <c r="AQ18" s="65"/>
      <c r="AR18" s="66"/>
      <c r="AS18" s="65"/>
      <c r="AT18" s="65"/>
      <c r="AU18" s="65"/>
      <c r="AV18" s="65"/>
      <c r="AW18" s="14"/>
      <c r="AX18" s="134"/>
      <c r="AY18" s="135"/>
      <c r="AZ18" s="136"/>
      <c r="BA18" s="135"/>
      <c r="BB18" s="135"/>
      <c r="BC18" s="135"/>
      <c r="BD18" s="135"/>
      <c r="BE18" s="14"/>
      <c r="BF18" s="64"/>
      <c r="BG18" s="65"/>
      <c r="BH18" s="66"/>
      <c r="BI18" s="65"/>
      <c r="BJ18" s="65"/>
      <c r="BK18" s="65"/>
      <c r="BL18" s="65"/>
    </row>
    <row r="19" spans="2:64"/>
    <row r="20" spans="2:64" ht="7.5" customHeight="1">
      <c r="B20" s="157" t="s">
        <v>100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9"/>
    </row>
    <row r="21" spans="2:64" ht="7.5" customHeight="1"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2"/>
    </row>
    <row r="22" spans="2:64"/>
    <row r="23" spans="2:64">
      <c r="B23" s="137"/>
      <c r="C23" s="137"/>
      <c r="D23" s="62"/>
      <c r="E23" s="63"/>
      <c r="F23" s="62"/>
      <c r="G23" s="137"/>
      <c r="H23" s="137"/>
      <c r="I23" s="62"/>
      <c r="J23" s="137"/>
      <c r="K23" s="137"/>
      <c r="L23" s="62"/>
      <c r="M23" s="63"/>
      <c r="N23" s="62"/>
      <c r="O23" s="137"/>
      <c r="P23" s="137"/>
      <c r="Q23" s="57"/>
      <c r="R23" s="139" t="str">
        <f>IF(AH29="","",IF(AH29=R17,W17,R17))</f>
        <v/>
      </c>
      <c r="S23" s="140"/>
      <c r="T23" s="68"/>
      <c r="U23" s="56" t="s">
        <v>94</v>
      </c>
      <c r="V23" s="68"/>
      <c r="W23" s="138" t="str">
        <f>IF(AM29="","",IF(AM29=AH17,AM17,AH17))</f>
        <v/>
      </c>
      <c r="X23" s="138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137"/>
      <c r="AN23" s="137"/>
      <c r="AO23" s="57"/>
      <c r="AP23" s="62"/>
      <c r="AQ23" s="62"/>
      <c r="AR23" s="62"/>
      <c r="AS23" s="63"/>
      <c r="AT23" s="62"/>
      <c r="AU23" s="62"/>
      <c r="AV23" s="62"/>
      <c r="AW23" s="57"/>
      <c r="AX23" s="137"/>
      <c r="AY23" s="137"/>
      <c r="AZ23" s="62"/>
      <c r="BA23" s="63"/>
      <c r="BB23" s="62"/>
      <c r="BC23" s="137"/>
      <c r="BD23" s="137"/>
      <c r="BE23" s="57"/>
      <c r="BF23" s="62"/>
      <c r="BG23" s="62"/>
      <c r="BH23" s="62"/>
      <c r="BI23" s="63"/>
      <c r="BJ23" s="62"/>
      <c r="BK23" s="62"/>
      <c r="BL23" s="62"/>
    </row>
    <row r="24" spans="2:64">
      <c r="B24" s="134"/>
      <c r="C24" s="135"/>
      <c r="D24" s="136"/>
      <c r="E24" s="135"/>
      <c r="F24" s="135"/>
      <c r="G24" s="135"/>
      <c r="H24" s="135"/>
      <c r="I24" s="67"/>
      <c r="J24" s="134"/>
      <c r="K24" s="135"/>
      <c r="L24" s="136"/>
      <c r="M24" s="135"/>
      <c r="N24" s="135"/>
      <c r="O24" s="135"/>
      <c r="P24" s="135"/>
      <c r="Q24" s="14"/>
      <c r="R24" s="131">
        <v>41832</v>
      </c>
      <c r="S24" s="132"/>
      <c r="T24" s="133">
        <v>0.91666666666666663</v>
      </c>
      <c r="U24" s="132"/>
      <c r="V24" s="132"/>
      <c r="W24" s="132" t="s">
        <v>96</v>
      </c>
      <c r="X24" s="132"/>
      <c r="Y24" s="67"/>
      <c r="Z24" s="64"/>
      <c r="AA24" s="65"/>
      <c r="AB24" s="66"/>
      <c r="AC24" s="65"/>
      <c r="AD24" s="65"/>
      <c r="AE24" s="65"/>
      <c r="AF24" s="65"/>
      <c r="AG24" s="67"/>
      <c r="AH24" s="64"/>
      <c r="AI24" s="64"/>
      <c r="AJ24" s="66"/>
      <c r="AK24" s="65"/>
      <c r="AL24" s="65"/>
      <c r="AM24" s="135"/>
      <c r="AN24" s="135"/>
      <c r="AO24" s="14"/>
      <c r="AP24" s="64"/>
      <c r="AQ24" s="65"/>
      <c r="AR24" s="66"/>
      <c r="AS24" s="65"/>
      <c r="AT24" s="65"/>
      <c r="AU24" s="65"/>
      <c r="AV24" s="65"/>
      <c r="AW24" s="14"/>
      <c r="AX24" s="134"/>
      <c r="AY24" s="135"/>
      <c r="AZ24" s="136"/>
      <c r="BA24" s="135"/>
      <c r="BB24" s="135"/>
      <c r="BC24" s="135"/>
      <c r="BD24" s="135"/>
      <c r="BE24" s="14"/>
      <c r="BF24" s="64"/>
      <c r="BG24" s="65"/>
      <c r="BH24" s="66"/>
      <c r="BI24" s="65"/>
      <c r="BJ24" s="65"/>
      <c r="BK24" s="65"/>
      <c r="BL24" s="65"/>
    </row>
    <row r="25" spans="2:64">
      <c r="R25" s="18"/>
      <c r="S25" s="18"/>
      <c r="T25" s="18"/>
      <c r="U25" s="18"/>
      <c r="V25" s="18"/>
      <c r="W25" s="18"/>
      <c r="X25" s="18"/>
      <c r="Y25" s="18"/>
      <c r="Z25" s="18"/>
    </row>
    <row r="26" spans="2:64" ht="7.5" customHeight="1">
      <c r="B26" s="141" t="s">
        <v>99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3"/>
    </row>
    <row r="27" spans="2:64" ht="7.5" customHeight="1">
      <c r="B27" s="144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6"/>
    </row>
    <row r="28" spans="2:64" ht="15.75" thickBot="1">
      <c r="R28" s="18"/>
      <c r="S28" s="18"/>
      <c r="T28" s="18"/>
      <c r="U28" s="18"/>
      <c r="V28" s="18"/>
      <c r="W28" s="18"/>
      <c r="X28" s="18"/>
    </row>
    <row r="29" spans="2:64">
      <c r="B29" s="137"/>
      <c r="C29" s="137"/>
      <c r="D29" s="62"/>
      <c r="E29" s="63"/>
      <c r="F29" s="62"/>
      <c r="G29" s="137"/>
      <c r="H29" s="137"/>
      <c r="I29" s="62"/>
      <c r="J29" s="147" t="s">
        <v>101</v>
      </c>
      <c r="K29" s="148"/>
      <c r="L29" s="148"/>
      <c r="M29" s="148"/>
      <c r="N29" s="148"/>
      <c r="O29" s="148"/>
      <c r="P29" s="148"/>
      <c r="Q29" s="151" t="str">
        <f>IF(AJ29="","",IF(AJ29&gt;AL29,AH29,IF(AJ29&lt;AL29,AM29,IF(AJ29=AL29,"erreur"))))</f>
        <v/>
      </c>
      <c r="R29" s="152"/>
      <c r="S29" s="152"/>
      <c r="T29" s="152"/>
      <c r="U29" s="152"/>
      <c r="V29" s="152"/>
      <c r="W29" s="152"/>
      <c r="X29" s="153"/>
      <c r="Y29" s="57"/>
      <c r="Z29" s="62"/>
      <c r="AA29" s="62"/>
      <c r="AB29" s="62"/>
      <c r="AC29" s="63"/>
      <c r="AD29" s="62"/>
      <c r="AE29" s="62"/>
      <c r="AF29" s="62"/>
      <c r="AG29" s="57"/>
      <c r="AH29" s="139" t="str">
        <f>IF(T17="","",IF(T17&gt;V17,R17,IF(T17&lt;V17,W17,IF(T17=V17,"erreur"))))</f>
        <v/>
      </c>
      <c r="AI29" s="140"/>
      <c r="AJ29" s="68"/>
      <c r="AK29" s="56" t="s">
        <v>94</v>
      </c>
      <c r="AL29" s="68"/>
      <c r="AM29" s="138" t="str">
        <f>IF(AJ17="","",IF(AJ17&gt;AL17,AH17,IF(AJ17&lt;AL17,AM17,IF(AJ17=AL17,"erreur"))))</f>
        <v/>
      </c>
      <c r="AN29" s="138"/>
      <c r="AO29" s="62"/>
      <c r="AP29" s="62"/>
      <c r="AQ29" s="62"/>
      <c r="AR29" s="62"/>
      <c r="AS29" s="63"/>
      <c r="AT29" s="62"/>
      <c r="AU29" s="62"/>
      <c r="AV29" s="62"/>
      <c r="AW29" s="57"/>
      <c r="AX29" s="137"/>
      <c r="AY29" s="137"/>
      <c r="AZ29" s="62"/>
      <c r="BA29" s="63"/>
      <c r="BB29" s="62"/>
      <c r="BC29" s="137"/>
      <c r="BD29" s="137"/>
      <c r="BE29" s="57"/>
      <c r="BF29" s="62"/>
      <c r="BG29" s="62"/>
      <c r="BH29" s="62"/>
      <c r="BI29" s="63"/>
      <c r="BJ29" s="62"/>
      <c r="BK29" s="62"/>
      <c r="BL29" s="62"/>
    </row>
    <row r="30" spans="2:64" ht="15.75" thickBot="1">
      <c r="B30" s="134"/>
      <c r="C30" s="135"/>
      <c r="D30" s="136"/>
      <c r="E30" s="135"/>
      <c r="F30" s="135"/>
      <c r="G30" s="135"/>
      <c r="H30" s="135"/>
      <c r="I30" s="67"/>
      <c r="J30" s="149"/>
      <c r="K30" s="150"/>
      <c r="L30" s="150"/>
      <c r="M30" s="150"/>
      <c r="N30" s="150"/>
      <c r="O30" s="150"/>
      <c r="P30" s="150"/>
      <c r="Q30" s="154"/>
      <c r="R30" s="155"/>
      <c r="S30" s="155"/>
      <c r="T30" s="155"/>
      <c r="U30" s="155"/>
      <c r="V30" s="155"/>
      <c r="W30" s="155"/>
      <c r="X30" s="156"/>
      <c r="Y30" s="14"/>
      <c r="Z30" s="64"/>
      <c r="AA30" s="65"/>
      <c r="AB30" s="66"/>
      <c r="AC30" s="65"/>
      <c r="AD30" s="65"/>
      <c r="AE30" s="65"/>
      <c r="AF30" s="65"/>
      <c r="AG30" s="14"/>
      <c r="AH30" s="131">
        <v>41833</v>
      </c>
      <c r="AI30" s="132"/>
      <c r="AJ30" s="133">
        <v>0.875</v>
      </c>
      <c r="AK30" s="132"/>
      <c r="AL30" s="132"/>
      <c r="AM30" s="132" t="s">
        <v>96</v>
      </c>
      <c r="AN30" s="132"/>
      <c r="AO30" s="67"/>
      <c r="AP30" s="64"/>
      <c r="AQ30" s="65"/>
      <c r="AR30" s="66"/>
      <c r="AS30" s="65"/>
      <c r="AT30" s="65"/>
      <c r="AU30" s="65"/>
      <c r="AV30" s="65"/>
      <c r="AW30" s="14"/>
      <c r="AX30" s="134"/>
      <c r="AY30" s="135"/>
      <c r="AZ30" s="136"/>
      <c r="BA30" s="135"/>
      <c r="BB30" s="135"/>
      <c r="BC30" s="135"/>
      <c r="BD30" s="135"/>
      <c r="BE30" s="14"/>
      <c r="BF30" s="64"/>
      <c r="BG30" s="65"/>
      <c r="BH30" s="66"/>
      <c r="BI30" s="65"/>
      <c r="BJ30" s="65"/>
      <c r="BK30" s="65"/>
      <c r="BL30" s="65"/>
    </row>
    <row r="31" spans="2:64"/>
  </sheetData>
  <sheetProtection sheet="1" objects="1" scenarios="1" selectLockedCells="1"/>
  <mergeCells count="133">
    <mergeCell ref="B2:BL3"/>
    <mergeCell ref="D6:F6"/>
    <mergeCell ref="B6:C6"/>
    <mergeCell ref="G6:H6"/>
    <mergeCell ref="J6:K6"/>
    <mergeCell ref="L6:N6"/>
    <mergeCell ref="Z5:AA5"/>
    <mergeCell ref="AE5:AF5"/>
    <mergeCell ref="AH5:AI5"/>
    <mergeCell ref="AM5:AN5"/>
    <mergeCell ref="AP5:AQ5"/>
    <mergeCell ref="AU5:AV5"/>
    <mergeCell ref="B5:C5"/>
    <mergeCell ref="G5:H5"/>
    <mergeCell ref="J5:K5"/>
    <mergeCell ref="O5:P5"/>
    <mergeCell ref="R5:S5"/>
    <mergeCell ref="W5:X5"/>
    <mergeCell ref="AP6:AQ6"/>
    <mergeCell ref="AR6:AT6"/>
    <mergeCell ref="O6:P6"/>
    <mergeCell ref="AX5:AY5"/>
    <mergeCell ref="R12:S12"/>
    <mergeCell ref="T12:V12"/>
    <mergeCell ref="AH11:AI11"/>
    <mergeCell ref="AM11:AN11"/>
    <mergeCell ref="AX11:AY11"/>
    <mergeCell ref="BC5:BD5"/>
    <mergeCell ref="BF5:BG5"/>
    <mergeCell ref="BK5:BL5"/>
    <mergeCell ref="BC11:BD11"/>
    <mergeCell ref="BK6:BL6"/>
    <mergeCell ref="B8:BL9"/>
    <mergeCell ref="B11:C11"/>
    <mergeCell ref="G11:H11"/>
    <mergeCell ref="J11:K11"/>
    <mergeCell ref="O11:P11"/>
    <mergeCell ref="R11:S11"/>
    <mergeCell ref="W11:X11"/>
    <mergeCell ref="AU6:AV6"/>
    <mergeCell ref="AX6:AY6"/>
    <mergeCell ref="AZ6:BB6"/>
    <mergeCell ref="BC6:BD6"/>
    <mergeCell ref="BF6:BG6"/>
    <mergeCell ref="BH6:BJ6"/>
    <mergeCell ref="AE6:AF6"/>
    <mergeCell ref="AH6:AI6"/>
    <mergeCell ref="AJ6:AL6"/>
    <mergeCell ref="AM6:AN6"/>
    <mergeCell ref="R6:S6"/>
    <mergeCell ref="T6:V6"/>
    <mergeCell ref="W6:X6"/>
    <mergeCell ref="Z6:AA6"/>
    <mergeCell ref="AB6:AD6"/>
    <mergeCell ref="B18:C18"/>
    <mergeCell ref="D18:F18"/>
    <mergeCell ref="G18:H18"/>
    <mergeCell ref="J18:K18"/>
    <mergeCell ref="L18:N18"/>
    <mergeCell ref="BC12:BD12"/>
    <mergeCell ref="B14:BL15"/>
    <mergeCell ref="B17:C17"/>
    <mergeCell ref="O17:P17"/>
    <mergeCell ref="R17:S17"/>
    <mergeCell ref="AM12:AN12"/>
    <mergeCell ref="AX12:AY12"/>
    <mergeCell ref="AZ12:BB12"/>
    <mergeCell ref="W12:X12"/>
    <mergeCell ref="AH12:AI12"/>
    <mergeCell ref="AJ12:AL12"/>
    <mergeCell ref="B12:C12"/>
    <mergeCell ref="D12:F12"/>
    <mergeCell ref="G12:H12"/>
    <mergeCell ref="J12:K12"/>
    <mergeCell ref="L12:N12"/>
    <mergeCell ref="O12:P12"/>
    <mergeCell ref="B24:C24"/>
    <mergeCell ref="D24:F24"/>
    <mergeCell ref="G24:H24"/>
    <mergeCell ref="AM24:AN24"/>
    <mergeCell ref="BC24:BD24"/>
    <mergeCell ref="B20:BL21"/>
    <mergeCell ref="B23:C23"/>
    <mergeCell ref="G23:H23"/>
    <mergeCell ref="J23:K23"/>
    <mergeCell ref="O23:P23"/>
    <mergeCell ref="R23:S23"/>
    <mergeCell ref="O24:P24"/>
    <mergeCell ref="R24:S24"/>
    <mergeCell ref="T24:V24"/>
    <mergeCell ref="W24:X24"/>
    <mergeCell ref="AX24:AY24"/>
    <mergeCell ref="AZ24:BB24"/>
    <mergeCell ref="W23:X23"/>
    <mergeCell ref="AX23:AY23"/>
    <mergeCell ref="BC23:BD23"/>
    <mergeCell ref="J24:K24"/>
    <mergeCell ref="L24:N24"/>
    <mergeCell ref="B30:C30"/>
    <mergeCell ref="D30:F30"/>
    <mergeCell ref="G30:H30"/>
    <mergeCell ref="B26:BL27"/>
    <mergeCell ref="B29:C29"/>
    <mergeCell ref="G29:H29"/>
    <mergeCell ref="AH29:AI29"/>
    <mergeCell ref="AM29:AN29"/>
    <mergeCell ref="AX29:AY29"/>
    <mergeCell ref="J29:P30"/>
    <mergeCell ref="Q29:X30"/>
    <mergeCell ref="E17:K17"/>
    <mergeCell ref="AH30:AI30"/>
    <mergeCell ref="AJ30:AL30"/>
    <mergeCell ref="AM30:AN30"/>
    <mergeCell ref="AX30:AY30"/>
    <mergeCell ref="AZ30:BB30"/>
    <mergeCell ref="BC30:BD30"/>
    <mergeCell ref="BC29:BD29"/>
    <mergeCell ref="AM23:AN23"/>
    <mergeCell ref="AM18:AN18"/>
    <mergeCell ref="AX18:AY18"/>
    <mergeCell ref="AZ18:BB18"/>
    <mergeCell ref="BC18:BD18"/>
    <mergeCell ref="O18:P18"/>
    <mergeCell ref="R18:S18"/>
    <mergeCell ref="T18:V18"/>
    <mergeCell ref="W18:X18"/>
    <mergeCell ref="AH18:AI18"/>
    <mergeCell ref="AJ18:AL18"/>
    <mergeCell ref="W17:X17"/>
    <mergeCell ref="AH17:AI17"/>
    <mergeCell ref="AM17:AN17"/>
    <mergeCell ref="AX17:AY17"/>
    <mergeCell ref="BC17:BD17"/>
  </mergeCells>
  <conditionalFormatting sqref="D5 F5 L5 N5 T5 V5 AJ5 AL5 AR5 AT5 AZ5 BB5 BH5 BJ5 BB11 AZ11 AL11 AJ11 V11 T11 F11 D11 T17 V17 T23 V23 AJ17 AL17 AJ29 AL29 AB5 AD5">
    <cfRule type="containsBlanks" dxfId="0" priority="1">
      <formula>LEN(TRIM(D5))=0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6"/>
  <sheetViews>
    <sheetView zoomScale="90" zoomScaleNormal="90" workbookViewId="0">
      <selection activeCell="AC26" sqref="AC26"/>
    </sheetView>
  </sheetViews>
  <sheetFormatPr baseColWidth="10" defaultColWidth="0" defaultRowHeight="15" zeroHeight="1"/>
  <cols>
    <col min="1" max="1" width="4.42578125" style="1" customWidth="1"/>
    <col min="2" max="30" width="6.140625" style="1" customWidth="1"/>
    <col min="31" max="33" width="6.7109375" style="1" customWidth="1"/>
    <col min="34" max="34" width="4.140625" style="1" customWidth="1"/>
    <col min="35" max="16384" width="11.42578125" style="1" hidden="1"/>
  </cols>
  <sheetData>
    <row r="1" spans="2:33"/>
    <row r="2" spans="2:33" ht="15" customHeight="1">
      <c r="B2" s="116" t="s">
        <v>10</v>
      </c>
      <c r="C2" s="116"/>
      <c r="D2" s="116"/>
      <c r="E2" s="116"/>
      <c r="F2" s="116" t="s">
        <v>11</v>
      </c>
      <c r="G2" s="116"/>
      <c r="H2" s="116"/>
      <c r="I2" s="116"/>
      <c r="J2" s="116" t="s">
        <v>12</v>
      </c>
      <c r="K2" s="116"/>
      <c r="L2" s="116"/>
      <c r="M2" s="116"/>
      <c r="N2" s="116" t="s">
        <v>13</v>
      </c>
      <c r="O2" s="116"/>
      <c r="P2" s="116"/>
      <c r="Q2" s="116"/>
      <c r="R2" s="116" t="s">
        <v>14</v>
      </c>
      <c r="S2" s="116"/>
      <c r="T2" s="116"/>
      <c r="U2" s="116"/>
      <c r="V2" s="116" t="s">
        <v>15</v>
      </c>
      <c r="W2" s="116"/>
      <c r="X2" s="116"/>
      <c r="Y2" s="116"/>
      <c r="Z2" s="116" t="s">
        <v>16</v>
      </c>
      <c r="AA2" s="116"/>
      <c r="AB2" s="116"/>
      <c r="AC2" s="116"/>
      <c r="AD2" s="116" t="s">
        <v>17</v>
      </c>
      <c r="AE2" s="116"/>
      <c r="AF2" s="116"/>
      <c r="AG2" s="116"/>
    </row>
    <row r="3" spans="2:33" ht="15" customHeight="1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</row>
    <row r="4" spans="2:33">
      <c r="B4" s="107" t="s">
        <v>19</v>
      </c>
      <c r="C4" s="108"/>
      <c r="D4" s="108"/>
      <c r="E4" s="108"/>
      <c r="F4" s="104" t="s">
        <v>21</v>
      </c>
      <c r="G4" s="105"/>
      <c r="H4" s="105"/>
      <c r="I4" s="106"/>
      <c r="J4" s="108" t="s">
        <v>25</v>
      </c>
      <c r="K4" s="108"/>
      <c r="L4" s="108"/>
      <c r="M4" s="108"/>
      <c r="N4" s="104" t="s">
        <v>29</v>
      </c>
      <c r="O4" s="105"/>
      <c r="P4" s="105"/>
      <c r="Q4" s="106"/>
      <c r="R4" s="108" t="s">
        <v>33</v>
      </c>
      <c r="S4" s="108"/>
      <c r="T4" s="108"/>
      <c r="U4" s="108"/>
      <c r="V4" s="104" t="s">
        <v>37</v>
      </c>
      <c r="W4" s="105"/>
      <c r="X4" s="105"/>
      <c r="Y4" s="106"/>
      <c r="Z4" s="108" t="s">
        <v>40</v>
      </c>
      <c r="AA4" s="108"/>
      <c r="AB4" s="108"/>
      <c r="AC4" s="108"/>
      <c r="AD4" s="104" t="s">
        <v>44</v>
      </c>
      <c r="AE4" s="105"/>
      <c r="AF4" s="105"/>
      <c r="AG4" s="106"/>
    </row>
    <row r="5" spans="2:33">
      <c r="B5" s="104" t="s">
        <v>6</v>
      </c>
      <c r="C5" s="105"/>
      <c r="D5" s="105"/>
      <c r="E5" s="105"/>
      <c r="F5" s="107" t="s">
        <v>22</v>
      </c>
      <c r="G5" s="108"/>
      <c r="H5" s="108"/>
      <c r="I5" s="109"/>
      <c r="J5" s="105" t="s">
        <v>26</v>
      </c>
      <c r="K5" s="105"/>
      <c r="L5" s="105"/>
      <c r="M5" s="105"/>
      <c r="N5" s="107" t="s">
        <v>30</v>
      </c>
      <c r="O5" s="108"/>
      <c r="P5" s="108"/>
      <c r="Q5" s="109"/>
      <c r="R5" s="105" t="s">
        <v>34</v>
      </c>
      <c r="S5" s="105"/>
      <c r="T5" s="105"/>
      <c r="U5" s="105"/>
      <c r="V5" s="107" t="s">
        <v>90</v>
      </c>
      <c r="W5" s="108"/>
      <c r="X5" s="108"/>
      <c r="Y5" s="109"/>
      <c r="Z5" s="105" t="s">
        <v>41</v>
      </c>
      <c r="AA5" s="105"/>
      <c r="AB5" s="105"/>
      <c r="AC5" s="105"/>
      <c r="AD5" s="107" t="s">
        <v>45</v>
      </c>
      <c r="AE5" s="108"/>
      <c r="AF5" s="108"/>
      <c r="AG5" s="109"/>
    </row>
    <row r="6" spans="2:33">
      <c r="B6" s="107" t="s">
        <v>18</v>
      </c>
      <c r="C6" s="108"/>
      <c r="D6" s="108"/>
      <c r="E6" s="108"/>
      <c r="F6" s="104" t="s">
        <v>23</v>
      </c>
      <c r="G6" s="105"/>
      <c r="H6" s="105"/>
      <c r="I6" s="106"/>
      <c r="J6" s="108" t="s">
        <v>27</v>
      </c>
      <c r="K6" s="108"/>
      <c r="L6" s="108"/>
      <c r="M6" s="108"/>
      <c r="N6" s="104" t="s">
        <v>31</v>
      </c>
      <c r="O6" s="105"/>
      <c r="P6" s="105"/>
      <c r="Q6" s="106"/>
      <c r="R6" s="108" t="s">
        <v>35</v>
      </c>
      <c r="S6" s="108"/>
      <c r="T6" s="108"/>
      <c r="U6" s="108"/>
      <c r="V6" s="104" t="s">
        <v>38</v>
      </c>
      <c r="W6" s="105"/>
      <c r="X6" s="105"/>
      <c r="Y6" s="106"/>
      <c r="Z6" s="108" t="s">
        <v>42</v>
      </c>
      <c r="AA6" s="108"/>
      <c r="AB6" s="108"/>
      <c r="AC6" s="108"/>
      <c r="AD6" s="104" t="s">
        <v>46</v>
      </c>
      <c r="AE6" s="105"/>
      <c r="AF6" s="105"/>
      <c r="AG6" s="106"/>
    </row>
    <row r="7" spans="2:33">
      <c r="B7" s="104" t="s">
        <v>20</v>
      </c>
      <c r="C7" s="105"/>
      <c r="D7" s="105"/>
      <c r="E7" s="105"/>
      <c r="F7" s="107" t="s">
        <v>24</v>
      </c>
      <c r="G7" s="108"/>
      <c r="H7" s="108"/>
      <c r="I7" s="109"/>
      <c r="J7" s="105" t="s">
        <v>28</v>
      </c>
      <c r="K7" s="105"/>
      <c r="L7" s="105"/>
      <c r="M7" s="105"/>
      <c r="N7" s="107" t="s">
        <v>32</v>
      </c>
      <c r="O7" s="108"/>
      <c r="P7" s="108"/>
      <c r="Q7" s="109"/>
      <c r="R7" s="105" t="s">
        <v>36</v>
      </c>
      <c r="S7" s="105"/>
      <c r="T7" s="105"/>
      <c r="U7" s="105"/>
      <c r="V7" s="107" t="s">
        <v>39</v>
      </c>
      <c r="W7" s="108"/>
      <c r="X7" s="108"/>
      <c r="Y7" s="109"/>
      <c r="Z7" s="105" t="s">
        <v>43</v>
      </c>
      <c r="AA7" s="105"/>
      <c r="AB7" s="105"/>
      <c r="AC7" s="105"/>
      <c r="AD7" s="107" t="s">
        <v>47</v>
      </c>
      <c r="AE7" s="108"/>
      <c r="AF7" s="108"/>
      <c r="AG7" s="109"/>
    </row>
    <row r="8" spans="2:33" ht="15.75" thickBot="1"/>
    <row r="9" spans="2:33">
      <c r="H9" s="110" t="s">
        <v>104</v>
      </c>
      <c r="I9" s="111"/>
      <c r="J9" s="111"/>
      <c r="K9" s="111"/>
      <c r="L9" s="111"/>
      <c r="M9" s="111"/>
      <c r="N9" s="111"/>
      <c r="O9" s="111"/>
      <c r="P9" s="112"/>
      <c r="S9" s="92" t="s">
        <v>106</v>
      </c>
      <c r="T9" s="93"/>
      <c r="U9" s="93"/>
      <c r="V9" s="93"/>
      <c r="W9" s="94"/>
      <c r="Z9" s="98" t="s">
        <v>107</v>
      </c>
      <c r="AA9" s="99"/>
      <c r="AB9" s="99"/>
      <c r="AC9" s="99"/>
      <c r="AD9" s="100"/>
    </row>
    <row r="10" spans="2:33" ht="15.75" thickBot="1">
      <c r="B10" s="1" t="s">
        <v>89</v>
      </c>
      <c r="H10" s="113"/>
      <c r="I10" s="114"/>
      <c r="J10" s="114"/>
      <c r="K10" s="114"/>
      <c r="L10" s="114"/>
      <c r="M10" s="114"/>
      <c r="N10" s="114"/>
      <c r="O10" s="114"/>
      <c r="P10" s="115"/>
      <c r="S10" s="95"/>
      <c r="T10" s="96"/>
      <c r="U10" s="96"/>
      <c r="V10" s="96"/>
      <c r="W10" s="97"/>
      <c r="Z10" s="101"/>
      <c r="AA10" s="102"/>
      <c r="AB10" s="102"/>
      <c r="AC10" s="102"/>
      <c r="AD10" s="103"/>
    </row>
    <row r="11" spans="2:33"/>
    <row r="12" spans="2:33">
      <c r="B12" s="121" t="str">
        <f>B2</f>
        <v>GROUPE A</v>
      </c>
      <c r="C12" s="121"/>
      <c r="D12" s="121"/>
      <c r="E12" s="121"/>
      <c r="F12" s="121"/>
      <c r="G12" s="121"/>
      <c r="H12" s="121"/>
      <c r="I12" s="2"/>
      <c r="J12" s="121" t="str">
        <f>F2</f>
        <v>GROUPE B</v>
      </c>
      <c r="K12" s="121"/>
      <c r="L12" s="121"/>
      <c r="M12" s="121"/>
      <c r="N12" s="121"/>
      <c r="O12" s="121"/>
      <c r="P12" s="121"/>
      <c r="Q12" s="54"/>
      <c r="R12" s="121" t="str">
        <f>J2</f>
        <v>GROUPE C</v>
      </c>
      <c r="S12" s="121"/>
      <c r="T12" s="121"/>
      <c r="U12" s="121"/>
      <c r="V12" s="121"/>
      <c r="W12" s="121"/>
      <c r="X12" s="121"/>
      <c r="Y12" s="2"/>
      <c r="Z12" s="121" t="str">
        <f>N2</f>
        <v>GROUPE D</v>
      </c>
      <c r="AA12" s="121"/>
      <c r="AB12" s="121"/>
      <c r="AC12" s="121"/>
      <c r="AD12" s="121"/>
      <c r="AE12" s="121"/>
      <c r="AF12" s="121"/>
    </row>
    <row r="13" spans="2:33">
      <c r="B13" s="55" t="str">
        <f>PouleA!Z4</f>
        <v>Rang</v>
      </c>
      <c r="C13" s="122" t="str">
        <f>PouleA!AA4</f>
        <v>Equipes</v>
      </c>
      <c r="D13" s="123"/>
      <c r="E13" s="55" t="str">
        <f>PouleA!AC4</f>
        <v>Points</v>
      </c>
      <c r="F13" s="55" t="str">
        <f>PouleA!AD4</f>
        <v>Bp</v>
      </c>
      <c r="G13" s="55" t="str">
        <f>PouleA!AE4</f>
        <v>Bc</v>
      </c>
      <c r="H13" s="55" t="str">
        <f>PouleA!AF4</f>
        <v>Diff.</v>
      </c>
      <c r="I13" s="2"/>
      <c r="J13" s="55" t="s">
        <v>64</v>
      </c>
      <c r="K13" s="122" t="s">
        <v>62</v>
      </c>
      <c r="L13" s="123"/>
      <c r="M13" s="55" t="s">
        <v>66</v>
      </c>
      <c r="N13" s="55" t="s">
        <v>67</v>
      </c>
      <c r="O13" s="55" t="s">
        <v>68</v>
      </c>
      <c r="P13" s="55" t="s">
        <v>69</v>
      </c>
      <c r="Q13" s="54"/>
      <c r="R13" s="55" t="s">
        <v>64</v>
      </c>
      <c r="S13" s="122" t="s">
        <v>62</v>
      </c>
      <c r="T13" s="123"/>
      <c r="U13" s="55" t="s">
        <v>66</v>
      </c>
      <c r="V13" s="55" t="s">
        <v>67</v>
      </c>
      <c r="W13" s="55" t="s">
        <v>68</v>
      </c>
      <c r="X13" s="55" t="s">
        <v>69</v>
      </c>
      <c r="Y13" s="2"/>
      <c r="Z13" s="55" t="s">
        <v>64</v>
      </c>
      <c r="AA13" s="122" t="s">
        <v>62</v>
      </c>
      <c r="AB13" s="123"/>
      <c r="AC13" s="55" t="s">
        <v>66</v>
      </c>
      <c r="AD13" s="55" t="s">
        <v>67</v>
      </c>
      <c r="AE13" s="55" t="s">
        <v>68</v>
      </c>
      <c r="AF13" s="55" t="s">
        <v>69</v>
      </c>
    </row>
    <row r="14" spans="2:33">
      <c r="B14" s="55" t="s">
        <v>91</v>
      </c>
      <c r="C14" s="119" t="str">
        <f>PouleA!AA5</f>
        <v>Brésil</v>
      </c>
      <c r="D14" s="120"/>
      <c r="E14" s="53">
        <f>IF(Calendrier!F10&lt;&gt;"",PouleA!AC5,0)</f>
        <v>7</v>
      </c>
      <c r="F14" s="53">
        <f>PouleA!AD5</f>
        <v>7</v>
      </c>
      <c r="G14" s="53">
        <f>PouleA!AE5</f>
        <v>2</v>
      </c>
      <c r="H14" s="53">
        <f>PouleA!AF5</f>
        <v>5</v>
      </c>
      <c r="I14" s="2"/>
      <c r="J14" s="55" t="s">
        <v>91</v>
      </c>
      <c r="K14" s="119" t="str">
        <f>PouleB!AA5</f>
        <v>Pays-Bas</v>
      </c>
      <c r="L14" s="120"/>
      <c r="M14" s="53">
        <f>IF(Calendrier!F10&lt;&gt;"",PouleB!AC5,0)</f>
        <v>9</v>
      </c>
      <c r="N14" s="53">
        <f>PouleB!AD5</f>
        <v>10</v>
      </c>
      <c r="O14" s="53">
        <f>PouleB!AE5</f>
        <v>3</v>
      </c>
      <c r="P14" s="53">
        <f>PouleB!AF5</f>
        <v>7</v>
      </c>
      <c r="Q14" s="54"/>
      <c r="R14" s="55" t="s">
        <v>91</v>
      </c>
      <c r="S14" s="119" t="str">
        <f>PouleC!AA5</f>
        <v>Colombie</v>
      </c>
      <c r="T14" s="120"/>
      <c r="U14" s="53">
        <f>IF(Calendrier!F10&lt;&gt;"",PouleC!AC5,0)</f>
        <v>9</v>
      </c>
      <c r="V14" s="53">
        <f>PouleC!AD5</f>
        <v>9</v>
      </c>
      <c r="W14" s="53">
        <f>PouleC!AE5</f>
        <v>2</v>
      </c>
      <c r="X14" s="53">
        <f>PouleC!AF5</f>
        <v>7</v>
      </c>
      <c r="Y14" s="2"/>
      <c r="Z14" s="55" t="s">
        <v>91</v>
      </c>
      <c r="AA14" s="119" t="str">
        <f>PouleD!AA5</f>
        <v>Costa Rica</v>
      </c>
      <c r="AB14" s="120"/>
      <c r="AC14" s="53">
        <f>IF(Calendrier!F10&lt;&gt;"",PouleD!AC5,0)</f>
        <v>7</v>
      </c>
      <c r="AD14" s="53">
        <f>PouleD!AD5</f>
        <v>4</v>
      </c>
      <c r="AE14" s="53">
        <f>PouleD!AE5</f>
        <v>1</v>
      </c>
      <c r="AF14" s="53">
        <f>PouleD!AF5</f>
        <v>3</v>
      </c>
    </row>
    <row r="15" spans="2:33">
      <c r="B15" s="55" t="s">
        <v>92</v>
      </c>
      <c r="C15" s="119" t="str">
        <f>PouleA!AA6</f>
        <v>Mexique</v>
      </c>
      <c r="D15" s="120"/>
      <c r="E15" s="53">
        <f>IF(Calendrier!F10&lt;&gt;"",PouleA!AC6,0)</f>
        <v>7</v>
      </c>
      <c r="F15" s="53">
        <f>PouleA!AD6</f>
        <v>4</v>
      </c>
      <c r="G15" s="53">
        <f>PouleA!AE6</f>
        <v>1</v>
      </c>
      <c r="H15" s="53">
        <f>PouleA!AF6</f>
        <v>3</v>
      </c>
      <c r="I15" s="2"/>
      <c r="J15" s="55" t="s">
        <v>92</v>
      </c>
      <c r="K15" s="119" t="str">
        <f>PouleB!AA6</f>
        <v>Chili</v>
      </c>
      <c r="L15" s="120"/>
      <c r="M15" s="53">
        <f>IF(Calendrier!F10&lt;&gt;"",PouleB!AC6,0)</f>
        <v>6</v>
      </c>
      <c r="N15" s="53">
        <f>PouleB!AD6</f>
        <v>5</v>
      </c>
      <c r="O15" s="53">
        <f>PouleB!AE6</f>
        <v>3</v>
      </c>
      <c r="P15" s="53">
        <f>PouleB!AF6</f>
        <v>2</v>
      </c>
      <c r="Q15" s="54"/>
      <c r="R15" s="55" t="s">
        <v>92</v>
      </c>
      <c r="S15" s="119" t="str">
        <f>PouleC!AA6</f>
        <v>Grèce</v>
      </c>
      <c r="T15" s="120"/>
      <c r="U15" s="53">
        <f>IF(Calendrier!F10&lt;&gt;"",PouleC!AC6,0)</f>
        <v>4</v>
      </c>
      <c r="V15" s="53">
        <f>PouleC!AD6</f>
        <v>2</v>
      </c>
      <c r="W15" s="53">
        <f>PouleC!AE6</f>
        <v>4</v>
      </c>
      <c r="X15" s="53">
        <f>PouleC!AF6</f>
        <v>-2</v>
      </c>
      <c r="Y15" s="2"/>
      <c r="Z15" s="55" t="s">
        <v>92</v>
      </c>
      <c r="AA15" s="119" t="str">
        <f>PouleD!AA6</f>
        <v>Uruguay</v>
      </c>
      <c r="AB15" s="120"/>
      <c r="AC15" s="53">
        <f>IF(Calendrier!F10&lt;&gt;"",PouleD!AC6,0)</f>
        <v>6</v>
      </c>
      <c r="AD15" s="53">
        <f>PouleD!AD6</f>
        <v>4</v>
      </c>
      <c r="AE15" s="53">
        <f>PouleD!AE6</f>
        <v>4</v>
      </c>
      <c r="AF15" s="53">
        <f>PouleD!AF6</f>
        <v>0</v>
      </c>
    </row>
    <row r="16" spans="2:33">
      <c r="B16" s="55">
        <v>3</v>
      </c>
      <c r="C16" s="117" t="str">
        <f>PouleA!AA7</f>
        <v>Croatie</v>
      </c>
      <c r="D16" s="118"/>
      <c r="E16" s="53">
        <f>IF(Calendrier!F10&lt;&gt;"",PouleA!AC7,0)</f>
        <v>3</v>
      </c>
      <c r="F16" s="53">
        <f>PouleA!AD7</f>
        <v>6</v>
      </c>
      <c r="G16" s="53">
        <f>PouleA!AE7</f>
        <v>6</v>
      </c>
      <c r="H16" s="53">
        <f>PouleA!AF7</f>
        <v>0</v>
      </c>
      <c r="I16" s="2"/>
      <c r="J16" s="55">
        <v>3</v>
      </c>
      <c r="K16" s="117" t="str">
        <f>PouleB!AA7</f>
        <v>Espagne</v>
      </c>
      <c r="L16" s="118"/>
      <c r="M16" s="53">
        <f>IF(Calendrier!F10&lt;&gt;"",PouleB!AC7,0)</f>
        <v>3</v>
      </c>
      <c r="N16" s="53">
        <f>PouleB!AD7</f>
        <v>4</v>
      </c>
      <c r="O16" s="53">
        <f>PouleB!AE7</f>
        <v>7</v>
      </c>
      <c r="P16" s="53">
        <f>PouleB!AF7</f>
        <v>-3</v>
      </c>
      <c r="Q16" s="54"/>
      <c r="R16" s="55">
        <v>3</v>
      </c>
      <c r="S16" s="117" t="str">
        <f>PouleC!AA7</f>
        <v>Côte d'ivoire</v>
      </c>
      <c r="T16" s="118"/>
      <c r="U16" s="53">
        <f>IF(Calendrier!F10&lt;&gt;"",PouleC!AC7,0)</f>
        <v>3</v>
      </c>
      <c r="V16" s="53">
        <f>PouleC!AD7</f>
        <v>4</v>
      </c>
      <c r="W16" s="53">
        <f>PouleC!AE7</f>
        <v>5</v>
      </c>
      <c r="X16" s="53">
        <f>PouleC!AF7</f>
        <v>-1</v>
      </c>
      <c r="Y16" s="2"/>
      <c r="Z16" s="55">
        <v>3</v>
      </c>
      <c r="AA16" s="117" t="str">
        <f>PouleD!AA7</f>
        <v>Italie</v>
      </c>
      <c r="AB16" s="118"/>
      <c r="AC16" s="53">
        <f>IF(Calendrier!F10&lt;&gt;"",PouleD!AC7,0)</f>
        <v>3</v>
      </c>
      <c r="AD16" s="53">
        <f>PouleD!AD7</f>
        <v>2</v>
      </c>
      <c r="AE16" s="53">
        <f>PouleD!AE7</f>
        <v>3</v>
      </c>
      <c r="AF16" s="53">
        <f>PouleD!AF7</f>
        <v>-1</v>
      </c>
    </row>
    <row r="17" spans="2:32">
      <c r="B17" s="55">
        <v>4</v>
      </c>
      <c r="C17" s="117" t="str">
        <f>PouleA!AA8</f>
        <v>Cameroun</v>
      </c>
      <c r="D17" s="118"/>
      <c r="E17" s="53">
        <f>IF(Calendrier!F10&lt;&gt;"",PouleA!AC8,0)</f>
        <v>0</v>
      </c>
      <c r="F17" s="53">
        <f>PouleA!AD8</f>
        <v>1</v>
      </c>
      <c r="G17" s="53">
        <f>PouleA!AE8</f>
        <v>9</v>
      </c>
      <c r="H17" s="53">
        <f>PouleA!AF8</f>
        <v>-8</v>
      </c>
      <c r="I17" s="2"/>
      <c r="J17" s="55">
        <v>4</v>
      </c>
      <c r="K17" s="117" t="str">
        <f>PouleB!AA8</f>
        <v>Australie</v>
      </c>
      <c r="L17" s="118"/>
      <c r="M17" s="53">
        <f>IF(Calendrier!F10&lt;&gt;"",PouleB!AC8,0)</f>
        <v>0</v>
      </c>
      <c r="N17" s="53">
        <f>PouleB!AD8</f>
        <v>3</v>
      </c>
      <c r="O17" s="53">
        <f>PouleB!AE8</f>
        <v>9</v>
      </c>
      <c r="P17" s="53">
        <f>PouleB!AF8</f>
        <v>-6</v>
      </c>
      <c r="Q17" s="54"/>
      <c r="R17" s="55">
        <v>4</v>
      </c>
      <c r="S17" s="117" t="str">
        <f>PouleC!AA8</f>
        <v>Japon</v>
      </c>
      <c r="T17" s="118"/>
      <c r="U17" s="53">
        <f>IF(Calendrier!F10&lt;&gt;"",PouleC!AC8,0)</f>
        <v>1</v>
      </c>
      <c r="V17" s="53">
        <f>PouleC!AD8</f>
        <v>2</v>
      </c>
      <c r="W17" s="53">
        <f>PouleC!AE8</f>
        <v>6</v>
      </c>
      <c r="X17" s="53">
        <f>PouleC!AF8</f>
        <v>-4</v>
      </c>
      <c r="Y17" s="2"/>
      <c r="Z17" s="55">
        <v>4</v>
      </c>
      <c r="AA17" s="117" t="str">
        <f>PouleD!AA8</f>
        <v>Angleterre</v>
      </c>
      <c r="AB17" s="118"/>
      <c r="AC17" s="53">
        <f>IF(Calendrier!F10&lt;&gt;"",PouleD!AC8,0)</f>
        <v>1</v>
      </c>
      <c r="AD17" s="53">
        <f>PouleD!AD8</f>
        <v>2</v>
      </c>
      <c r="AE17" s="53">
        <f>PouleD!AE8</f>
        <v>4</v>
      </c>
      <c r="AF17" s="53">
        <f>PouleD!AF8</f>
        <v>-2</v>
      </c>
    </row>
    <row r="18" spans="2:3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2:32">
      <c r="B20" s="121" t="str">
        <f>R2</f>
        <v>GROUPE E</v>
      </c>
      <c r="C20" s="121"/>
      <c r="D20" s="121"/>
      <c r="E20" s="121"/>
      <c r="F20" s="121"/>
      <c r="G20" s="121"/>
      <c r="H20" s="121"/>
      <c r="I20" s="2"/>
      <c r="J20" s="121" t="str">
        <f>V2</f>
        <v>GROUPE F</v>
      </c>
      <c r="K20" s="121"/>
      <c r="L20" s="121"/>
      <c r="M20" s="121"/>
      <c r="N20" s="121"/>
      <c r="O20" s="121"/>
      <c r="P20" s="121"/>
      <c r="Q20" s="54"/>
      <c r="R20" s="121" t="str">
        <f>Z2</f>
        <v>GROUPE G</v>
      </c>
      <c r="S20" s="121"/>
      <c r="T20" s="121"/>
      <c r="U20" s="121"/>
      <c r="V20" s="121"/>
      <c r="W20" s="121"/>
      <c r="X20" s="121"/>
      <c r="Y20" s="2"/>
      <c r="Z20" s="121" t="str">
        <f>AD2</f>
        <v>GROUPE H</v>
      </c>
      <c r="AA20" s="121"/>
      <c r="AB20" s="121"/>
      <c r="AC20" s="121"/>
      <c r="AD20" s="121"/>
      <c r="AE20" s="121"/>
      <c r="AF20" s="121"/>
    </row>
    <row r="21" spans="2:32">
      <c r="B21" s="55" t="s">
        <v>64</v>
      </c>
      <c r="C21" s="122" t="s">
        <v>62</v>
      </c>
      <c r="D21" s="123"/>
      <c r="E21" s="55" t="s">
        <v>66</v>
      </c>
      <c r="F21" s="55" t="s">
        <v>67</v>
      </c>
      <c r="G21" s="55" t="s">
        <v>68</v>
      </c>
      <c r="H21" s="55" t="s">
        <v>69</v>
      </c>
      <c r="I21" s="2"/>
      <c r="J21" s="55" t="s">
        <v>64</v>
      </c>
      <c r="K21" s="122" t="s">
        <v>62</v>
      </c>
      <c r="L21" s="123"/>
      <c r="M21" s="55" t="s">
        <v>66</v>
      </c>
      <c r="N21" s="55" t="s">
        <v>67</v>
      </c>
      <c r="O21" s="55" t="s">
        <v>68</v>
      </c>
      <c r="P21" s="55" t="s">
        <v>69</v>
      </c>
      <c r="Q21" s="54"/>
      <c r="R21" s="55" t="s">
        <v>64</v>
      </c>
      <c r="S21" s="122" t="s">
        <v>62</v>
      </c>
      <c r="T21" s="123"/>
      <c r="U21" s="55" t="s">
        <v>66</v>
      </c>
      <c r="V21" s="55" t="s">
        <v>67</v>
      </c>
      <c r="W21" s="55" t="s">
        <v>68</v>
      </c>
      <c r="X21" s="55" t="s">
        <v>69</v>
      </c>
      <c r="Y21" s="2"/>
      <c r="Z21" s="55" t="s">
        <v>64</v>
      </c>
      <c r="AA21" s="122" t="s">
        <v>62</v>
      </c>
      <c r="AB21" s="123"/>
      <c r="AC21" s="55" t="s">
        <v>66</v>
      </c>
      <c r="AD21" s="55" t="s">
        <v>67</v>
      </c>
      <c r="AE21" s="55" t="s">
        <v>68</v>
      </c>
      <c r="AF21" s="55" t="s">
        <v>69</v>
      </c>
    </row>
    <row r="22" spans="2:32">
      <c r="B22" s="55" t="s">
        <v>91</v>
      </c>
      <c r="C22" s="119" t="str">
        <f>PouleE!AA5</f>
        <v>France</v>
      </c>
      <c r="D22" s="120"/>
      <c r="E22" s="53">
        <f>IF(Calendrier!F10&lt;&gt;"",PouleE!AC5,0)</f>
        <v>7</v>
      </c>
      <c r="F22" s="53">
        <f>PouleE!AD5</f>
        <v>8</v>
      </c>
      <c r="G22" s="53">
        <f>PouleE!AE5</f>
        <v>2</v>
      </c>
      <c r="H22" s="53">
        <f>PouleE!AF5</f>
        <v>6</v>
      </c>
      <c r="I22" s="2"/>
      <c r="J22" s="55" t="s">
        <v>91</v>
      </c>
      <c r="K22" s="119" t="str">
        <f>PouleF!AA5</f>
        <v>Argentine</v>
      </c>
      <c r="L22" s="120"/>
      <c r="M22" s="53">
        <f>IF(Calendrier!F10&lt;&gt;"",PouleF!AC5,0)</f>
        <v>9</v>
      </c>
      <c r="N22" s="53">
        <f>PouleF!AD5</f>
        <v>6</v>
      </c>
      <c r="O22" s="53">
        <f>PouleF!AE5</f>
        <v>3</v>
      </c>
      <c r="P22" s="53">
        <f>PouleF!AF5</f>
        <v>3</v>
      </c>
      <c r="Q22" s="54"/>
      <c r="R22" s="55" t="s">
        <v>91</v>
      </c>
      <c r="S22" s="119" t="str">
        <f>PouleG!AA5</f>
        <v>Allemagne</v>
      </c>
      <c r="T22" s="120"/>
      <c r="U22" s="53">
        <f>IF(Calendrier!F10&lt;&gt;"",PouleG!AC5,0)</f>
        <v>7</v>
      </c>
      <c r="V22" s="53">
        <f>PouleG!AD5</f>
        <v>7</v>
      </c>
      <c r="W22" s="53">
        <f>PouleG!AE5</f>
        <v>2</v>
      </c>
      <c r="X22" s="53">
        <f>PouleG!AF5</f>
        <v>5</v>
      </c>
      <c r="Y22" s="2"/>
      <c r="Z22" s="55" t="s">
        <v>91</v>
      </c>
      <c r="AA22" s="119" t="str">
        <f>PouleH!AA5</f>
        <v>Belgique</v>
      </c>
      <c r="AB22" s="120"/>
      <c r="AC22" s="53">
        <f>IF(Calendrier!F10&lt;&gt;"",PouleH!AC5,0)</f>
        <v>9</v>
      </c>
      <c r="AD22" s="53">
        <f>PouleH!AD5</f>
        <v>4</v>
      </c>
      <c r="AE22" s="53">
        <f>PouleH!AE5</f>
        <v>1</v>
      </c>
      <c r="AF22" s="53">
        <f>PouleH!AF5</f>
        <v>3</v>
      </c>
    </row>
    <row r="23" spans="2:32">
      <c r="B23" s="55" t="s">
        <v>92</v>
      </c>
      <c r="C23" s="119" t="str">
        <f>PouleE!AA6</f>
        <v>Suisse</v>
      </c>
      <c r="D23" s="120"/>
      <c r="E23" s="53">
        <f>IF(Calendrier!F10&lt;&gt;"",PouleE!AC6,0)</f>
        <v>6</v>
      </c>
      <c r="F23" s="53">
        <f>PouleE!AD6</f>
        <v>7</v>
      </c>
      <c r="G23" s="53">
        <f>PouleE!AE6</f>
        <v>6</v>
      </c>
      <c r="H23" s="53">
        <f>PouleE!AF6</f>
        <v>1</v>
      </c>
      <c r="I23" s="2"/>
      <c r="J23" s="55" t="s">
        <v>92</v>
      </c>
      <c r="K23" s="119" t="str">
        <f>PouleF!AA6</f>
        <v>Nigéria</v>
      </c>
      <c r="L23" s="120"/>
      <c r="M23" s="53">
        <f>IF(Calendrier!F10&lt;&gt;"",PouleF!AC6,0)</f>
        <v>4</v>
      </c>
      <c r="N23" s="53">
        <f>PouleF!AD6</f>
        <v>3</v>
      </c>
      <c r="O23" s="53">
        <f>PouleF!AE6</f>
        <v>3</v>
      </c>
      <c r="P23" s="53">
        <f>PouleF!AF6</f>
        <v>0</v>
      </c>
      <c r="Q23" s="54"/>
      <c r="R23" s="55" t="s">
        <v>92</v>
      </c>
      <c r="S23" s="119" t="str">
        <f>PouleG!AA6</f>
        <v>Etats-Unis</v>
      </c>
      <c r="T23" s="120"/>
      <c r="U23" s="53">
        <f>IF(Calendrier!F10&lt;&gt;"",PouleG!AC6,0)</f>
        <v>4</v>
      </c>
      <c r="V23" s="53">
        <f>PouleG!AD6</f>
        <v>4</v>
      </c>
      <c r="W23" s="53">
        <f>PouleG!AE6</f>
        <v>4</v>
      </c>
      <c r="X23" s="53">
        <f>PouleG!AF6</f>
        <v>0</v>
      </c>
      <c r="Y23" s="2"/>
      <c r="Z23" s="55" t="s">
        <v>92</v>
      </c>
      <c r="AA23" s="119" t="str">
        <f>PouleH!AA6</f>
        <v>Algérie</v>
      </c>
      <c r="AB23" s="120"/>
      <c r="AC23" s="53">
        <f>IF(Calendrier!F10&lt;&gt;"",PouleH!AC6,0)</f>
        <v>4</v>
      </c>
      <c r="AD23" s="53">
        <f>PouleH!AD6</f>
        <v>6</v>
      </c>
      <c r="AE23" s="53">
        <f>PouleH!AE6</f>
        <v>5</v>
      </c>
      <c r="AF23" s="53">
        <f>PouleH!AF6</f>
        <v>1</v>
      </c>
    </row>
    <row r="24" spans="2:32">
      <c r="B24" s="55">
        <v>3</v>
      </c>
      <c r="C24" s="117" t="str">
        <f>PouleE!AA7</f>
        <v>Equateur</v>
      </c>
      <c r="D24" s="118"/>
      <c r="E24" s="53">
        <f>IF(Calendrier!F10&lt;&gt;"",PouleE!AC7,0)</f>
        <v>4</v>
      </c>
      <c r="F24" s="53">
        <f>PouleE!AD7</f>
        <v>3</v>
      </c>
      <c r="G24" s="53">
        <f>PouleE!AE7</f>
        <v>3</v>
      </c>
      <c r="H24" s="53">
        <f>PouleE!AF7</f>
        <v>0</v>
      </c>
      <c r="I24" s="2"/>
      <c r="J24" s="55">
        <v>3</v>
      </c>
      <c r="K24" s="117" t="str">
        <f>PouleF!AA7</f>
        <v>Bosnie</v>
      </c>
      <c r="L24" s="118"/>
      <c r="M24" s="53">
        <f>IF(Calendrier!F10&lt;&gt;"",PouleF!AC7,0)</f>
        <v>3</v>
      </c>
      <c r="N24" s="53">
        <f>PouleF!AD7</f>
        <v>4</v>
      </c>
      <c r="O24" s="53">
        <f>PouleF!AE7</f>
        <v>4</v>
      </c>
      <c r="P24" s="53">
        <f>PouleF!AF7</f>
        <v>0</v>
      </c>
      <c r="Q24" s="54"/>
      <c r="R24" s="55">
        <v>3</v>
      </c>
      <c r="S24" s="117" t="str">
        <f>PouleG!AA7</f>
        <v>Portugal</v>
      </c>
      <c r="T24" s="118"/>
      <c r="U24" s="53">
        <f>IF(Calendrier!F10&lt;&gt;"",PouleG!AC7,0)</f>
        <v>4</v>
      </c>
      <c r="V24" s="53">
        <f>PouleG!AD7</f>
        <v>4</v>
      </c>
      <c r="W24" s="53">
        <f>PouleG!AE7</f>
        <v>7</v>
      </c>
      <c r="X24" s="53">
        <f>PouleG!AF7</f>
        <v>-3</v>
      </c>
      <c r="Y24" s="2"/>
      <c r="Z24" s="55">
        <v>3</v>
      </c>
      <c r="AA24" s="117" t="str">
        <f>PouleH!AA7</f>
        <v>Russie</v>
      </c>
      <c r="AB24" s="118"/>
      <c r="AC24" s="53">
        <f>IF(Calendrier!F10&lt;&gt;"",PouleH!AC7,0)</f>
        <v>2</v>
      </c>
      <c r="AD24" s="53">
        <f>PouleH!AD7</f>
        <v>2</v>
      </c>
      <c r="AE24" s="53">
        <f>PouleH!AE7</f>
        <v>3</v>
      </c>
      <c r="AF24" s="53">
        <f>PouleH!AF7</f>
        <v>-1</v>
      </c>
    </row>
    <row r="25" spans="2:32">
      <c r="B25" s="55">
        <v>4</v>
      </c>
      <c r="C25" s="117" t="str">
        <f>PouleE!AA8</f>
        <v>Honduras</v>
      </c>
      <c r="D25" s="118"/>
      <c r="E25" s="53">
        <f>IF(Calendrier!F10&lt;&gt;"",PouleE!AC8,0)</f>
        <v>0</v>
      </c>
      <c r="F25" s="53">
        <f>PouleE!AD8</f>
        <v>1</v>
      </c>
      <c r="G25" s="53">
        <f>PouleE!AE8</f>
        <v>8</v>
      </c>
      <c r="H25" s="53">
        <f>PouleE!AF8</f>
        <v>-7</v>
      </c>
      <c r="I25" s="2"/>
      <c r="J25" s="55">
        <v>4</v>
      </c>
      <c r="K25" s="117" t="str">
        <f>PouleF!AA8</f>
        <v>Iran</v>
      </c>
      <c r="L25" s="118"/>
      <c r="M25" s="53">
        <f>IF(Calendrier!F10&lt;&gt;"",PouleF!AC8,0)</f>
        <v>1</v>
      </c>
      <c r="N25" s="53">
        <f>PouleF!AD8</f>
        <v>1</v>
      </c>
      <c r="O25" s="53">
        <f>PouleF!AE8</f>
        <v>4</v>
      </c>
      <c r="P25" s="53">
        <f>PouleF!AF8</f>
        <v>-3</v>
      </c>
      <c r="Q25" s="54"/>
      <c r="R25" s="55">
        <v>4</v>
      </c>
      <c r="S25" s="117" t="str">
        <f>PouleG!AA8</f>
        <v>Ghana</v>
      </c>
      <c r="T25" s="118"/>
      <c r="U25" s="53">
        <f>IF(Calendrier!F10&lt;&gt;"",PouleG!AC8,0)</f>
        <v>1</v>
      </c>
      <c r="V25" s="53">
        <f>PouleG!AD8</f>
        <v>4</v>
      </c>
      <c r="W25" s="53">
        <f>PouleG!AE8</f>
        <v>6</v>
      </c>
      <c r="X25" s="53">
        <f>PouleG!AF8</f>
        <v>-2</v>
      </c>
      <c r="Y25" s="2"/>
      <c r="Z25" s="55">
        <v>4</v>
      </c>
      <c r="AA25" s="117" t="str">
        <f>PouleH!AA8</f>
        <v>Corée du Sud</v>
      </c>
      <c r="AB25" s="118"/>
      <c r="AC25" s="53">
        <f>IF(Calendrier!F10&lt;&gt;"",PouleH!AC8,0)</f>
        <v>1</v>
      </c>
      <c r="AD25" s="53">
        <f>PouleH!AD8</f>
        <v>3</v>
      </c>
      <c r="AE25" s="53">
        <f>PouleH!AE8</f>
        <v>6</v>
      </c>
      <c r="AF25" s="53">
        <f>PouleH!AF8</f>
        <v>-3</v>
      </c>
    </row>
    <row r="26" spans="2:32"/>
  </sheetData>
  <sheetProtection password="E410" sheet="1" objects="1" scenarios="1" selectLockedCells="1" selectUnlockedCells="1"/>
  <mergeCells count="91">
    <mergeCell ref="C17:D17"/>
    <mergeCell ref="AD2:AG3"/>
    <mergeCell ref="Z2:AC3"/>
    <mergeCell ref="V2:Y3"/>
    <mergeCell ref="R2:U3"/>
    <mergeCell ref="N7:Q7"/>
    <mergeCell ref="N6:Q6"/>
    <mergeCell ref="J12:P12"/>
    <mergeCell ref="N2:Q3"/>
    <mergeCell ref="B12:H12"/>
    <mergeCell ref="C13:D13"/>
    <mergeCell ref="C14:D14"/>
    <mergeCell ref="C15:D15"/>
    <mergeCell ref="C16:D16"/>
    <mergeCell ref="K13:L13"/>
    <mergeCell ref="K14:L14"/>
    <mergeCell ref="K15:L15"/>
    <mergeCell ref="K16:L16"/>
    <mergeCell ref="K17:L17"/>
    <mergeCell ref="S17:T17"/>
    <mergeCell ref="Z12:AF12"/>
    <mergeCell ref="AA13:AB13"/>
    <mergeCell ref="AA14:AB14"/>
    <mergeCell ref="AA15:AB15"/>
    <mergeCell ref="AA16:AB16"/>
    <mergeCell ref="AA17:AB17"/>
    <mergeCell ref="R12:X12"/>
    <mergeCell ref="S13:T13"/>
    <mergeCell ref="S14:T14"/>
    <mergeCell ref="S15:T15"/>
    <mergeCell ref="S16:T16"/>
    <mergeCell ref="B20:H20"/>
    <mergeCell ref="J20:P20"/>
    <mergeCell ref="R20:X20"/>
    <mergeCell ref="Z20:AF20"/>
    <mergeCell ref="C21:D21"/>
    <mergeCell ref="K21:L21"/>
    <mergeCell ref="S21:T21"/>
    <mergeCell ref="AA21:AB21"/>
    <mergeCell ref="C22:D22"/>
    <mergeCell ref="K22:L22"/>
    <mergeCell ref="S22:T22"/>
    <mergeCell ref="AA22:AB22"/>
    <mergeCell ref="C23:D23"/>
    <mergeCell ref="K23:L23"/>
    <mergeCell ref="S23:T23"/>
    <mergeCell ref="AA23:AB23"/>
    <mergeCell ref="C24:D24"/>
    <mergeCell ref="K24:L24"/>
    <mergeCell ref="S24:T24"/>
    <mergeCell ref="AA24:AB24"/>
    <mergeCell ref="C25:D25"/>
    <mergeCell ref="K25:L25"/>
    <mergeCell ref="S25:T25"/>
    <mergeCell ref="AA25:AB25"/>
    <mergeCell ref="B2:E3"/>
    <mergeCell ref="AD7:AG7"/>
    <mergeCell ref="AD6:AG6"/>
    <mergeCell ref="AD5:AG5"/>
    <mergeCell ref="AD4:AG4"/>
    <mergeCell ref="Z7:AC7"/>
    <mergeCell ref="Z6:AC6"/>
    <mergeCell ref="Z5:AC5"/>
    <mergeCell ref="B7:E7"/>
    <mergeCell ref="B6:E6"/>
    <mergeCell ref="B5:E5"/>
    <mergeCell ref="B4:E4"/>
    <mergeCell ref="N5:Q5"/>
    <mergeCell ref="N4:Q4"/>
    <mergeCell ref="J6:M6"/>
    <mergeCell ref="J5:M5"/>
    <mergeCell ref="J4:M4"/>
    <mergeCell ref="H9:P10"/>
    <mergeCell ref="J2:M3"/>
    <mergeCell ref="F2:I3"/>
    <mergeCell ref="S9:W10"/>
    <mergeCell ref="Z9:AD10"/>
    <mergeCell ref="F4:I4"/>
    <mergeCell ref="F5:I5"/>
    <mergeCell ref="F6:I6"/>
    <mergeCell ref="F7:I7"/>
    <mergeCell ref="Z4:AC4"/>
    <mergeCell ref="V7:Y7"/>
    <mergeCell ref="V6:Y6"/>
    <mergeCell ref="V5:Y5"/>
    <mergeCell ref="V4:Y4"/>
    <mergeCell ref="R7:U7"/>
    <mergeCell ref="R6:U6"/>
    <mergeCell ref="R5:U5"/>
    <mergeCell ref="R4:U4"/>
    <mergeCell ref="J7:M7"/>
  </mergeCells>
  <hyperlinks>
    <hyperlink ref="H9:P10" location="'Phase finale'!A1" display="'Phase finale'!A1"/>
    <hyperlink ref="S9:W10" location="Calendrier!A1" display="Pronostiques Matchs de poules"/>
    <hyperlink ref="Z9:AD10" location="Sommaire!A1" display="Sommair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63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Poules!B4</f>
        <v>Brésil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Poules!B5</f>
        <v>Croatie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Poules!B6</f>
        <v>Mexique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Poules!B7</f>
        <v>Cameroun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Brésil</v>
      </c>
      <c r="AB5" s="27" t="str">
        <f>IF(AA5&lt;&gt;"",VLOOKUP($AA5,$L$8:$Q$11,2,0),"")</f>
        <v>J1</v>
      </c>
      <c r="AC5" s="28">
        <f>IF(AB5&lt;&gt;"",VLOOKUP($AA5,$L$8:$Q$11,3,0),"")</f>
        <v>7</v>
      </c>
      <c r="AD5" s="28">
        <f>IF(AC5&lt;&gt;"",VLOOKUP($AA5,$L$8:$Q$11,4,0),"")</f>
        <v>7</v>
      </c>
      <c r="AE5" s="28">
        <f>IF(AD5&lt;&gt;"",VLOOKUP($AA5,$L$8:$Q$11,5,0),"")</f>
        <v>2</v>
      </c>
      <c r="AF5" s="29">
        <f>IF(AE5&lt;&gt;"",VLOOKUP($AA5,$L$8:$Q$11,6,0),"")</f>
        <v>5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Mexique</v>
      </c>
      <c r="AB6" s="33" t="str">
        <f>IF(AA6&lt;&gt;"",VLOOKUP($AA6,$L$8:$Q$11,2,0),"")</f>
        <v>J3</v>
      </c>
      <c r="AC6" s="34">
        <f>IF(AB6&lt;&gt;"",VLOOKUP($AA6,$L$8:$Q$11,3,0),"")</f>
        <v>7</v>
      </c>
      <c r="AD6" s="34">
        <f>IF(AC6&lt;&gt;"",VLOOKUP($AA6,$L$8:$Q$11,4,0),"")</f>
        <v>4</v>
      </c>
      <c r="AE6" s="34">
        <f>IF(AD6&lt;&gt;"",VLOOKUP($AA6,$L$8:$Q$11,5,0),"")</f>
        <v>1</v>
      </c>
      <c r="AF6" s="35">
        <f>IF(AE6&lt;&gt;"",VLOOKUP($AA6,$L$8:$Q$11,6,0),"")</f>
        <v>3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Croatie</v>
      </c>
      <c r="AB7" s="33" t="str">
        <f>IF(AA7&lt;&gt;"",VLOOKUP($AA7,$L$8:$Q$11,2,0),"")</f>
        <v>J2</v>
      </c>
      <c r="AC7" s="34">
        <f>IF(AB7&lt;&gt;"",VLOOKUP($AA7,$L$8:$Q$11,3,0),"")</f>
        <v>3</v>
      </c>
      <c r="AD7" s="34">
        <f>IF(AC7&lt;&gt;"",VLOOKUP($AA7,$L$8:$Q$11,4,0),"")</f>
        <v>6</v>
      </c>
      <c r="AE7" s="34">
        <f>IF(AD7&lt;&gt;"",VLOOKUP($AA7,$L$8:$Q$11,5,0),"")</f>
        <v>6</v>
      </c>
      <c r="AF7" s="35">
        <f>IF(AE7&lt;&gt;"",VLOOKUP($AA7,$L$8:$Q$11,6,0),"")</f>
        <v>0</v>
      </c>
    </row>
    <row r="8" spans="1:33" ht="15.75" thickBot="1">
      <c r="L8" s="37" t="str">
        <f>G2</f>
        <v>Brésil</v>
      </c>
      <c r="M8" s="37" t="str">
        <f>F2</f>
        <v>J1</v>
      </c>
      <c r="N8" s="18">
        <f>IF(L8&lt;&gt;"",SUMIF($B$11:$B$16,L8,$H$11:$H$16))+SUMIF($F$11:$F$16,L8,$I$11:$I$16)</f>
        <v>7</v>
      </c>
      <c r="O8" s="18">
        <f>IF(L8&lt;&gt;"",SUMIF($B$11:$B$16,L8,$C$11:$C$16)+SUMIF($F$11:$F$16,L8,$E$11:$E$16),"")</f>
        <v>7</v>
      </c>
      <c r="P8" s="18">
        <f>IF(L8&lt;&gt;"",SUMIF($B$11:$B$16,L8,$E$11:$E$16)+SUMIF($F$11:$F$16,L8,$C$11:$C$16),"")</f>
        <v>2</v>
      </c>
      <c r="Q8" s="18">
        <f>O8-P8</f>
        <v>5</v>
      </c>
      <c r="R8" s="18">
        <f>IF(L8&lt;&gt;"",N8*100000+Q8*10000+O8*100)</f>
        <v>750700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Cameroun</v>
      </c>
      <c r="AB8" s="40" t="str">
        <f>IF(AA8&lt;&gt;"",VLOOKUP($AA8,$L$8:$Q$11,2,0),"")</f>
        <v>J4</v>
      </c>
      <c r="AC8" s="41">
        <f>IF(AB8&lt;&gt;"",VLOOKUP($AA8,$L$8:$Q$11,3,0),"")</f>
        <v>0</v>
      </c>
      <c r="AD8" s="41">
        <f>IF(AC8&lt;&gt;"",VLOOKUP($AA8,$L$8:$Q$11,4,0),"")</f>
        <v>1</v>
      </c>
      <c r="AE8" s="41">
        <f>IF(AD8&lt;&gt;"",VLOOKUP($AA8,$L$8:$Q$11,5,0),"")</f>
        <v>9</v>
      </c>
      <c r="AF8" s="42">
        <f>IF(AE8&lt;&gt;"",VLOOKUP($AA8,$L$8:$Q$11,6,0),"")</f>
        <v>-8</v>
      </c>
    </row>
    <row r="9" spans="1:33">
      <c r="L9" s="37" t="str">
        <f t="shared" ref="L9:L10" si="0">G3</f>
        <v>Croatie</v>
      </c>
      <c r="M9" s="37" t="str">
        <f t="shared" ref="M9:M11" si="1">F3</f>
        <v>J2</v>
      </c>
      <c r="N9" s="18">
        <f>IF(L9&lt;&gt;"",SUMIF($B$11:$B$16,L9,$H$11:$H$16))+SUMIF($F$11:$F$16,L9,$I$11:$I$16)</f>
        <v>3</v>
      </c>
      <c r="O9" s="18">
        <f>IF(L9&lt;&gt;"",SUMIF($B$11:$B$16,L9,$C$11:$C$16)+SUMIF($F$11:$F$16,L9,$E$11:$E$16),"")</f>
        <v>6</v>
      </c>
      <c r="P9" s="18">
        <f>IF(L9&lt;&gt;"",SUMIF($B$11:$B$16,L9,$E$11:$E$16)+SUMIF($F$11:$F$16,L9,$C$11:$C$16),"")</f>
        <v>6</v>
      </c>
      <c r="Q9" s="18">
        <f>O9-P9</f>
        <v>0</v>
      </c>
      <c r="R9" s="18">
        <f>IF(L9&lt;&gt;"",N9*100000+Q9*10000+O9*100)</f>
        <v>300600</v>
      </c>
      <c r="S9" s="18">
        <f>IF(L9&lt;&gt;"",COUNTIF($R$8:$R$11,"&gt;"&amp;R9)+COUNTIF($R$8:R9,R9),"")</f>
        <v>3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Mexique</v>
      </c>
      <c r="M10" s="37" t="str">
        <f t="shared" si="1"/>
        <v>J3</v>
      </c>
      <c r="N10" s="18">
        <f>IF(L10&lt;&gt;"",SUMIF($B$11:$B$16,L10,$H$11:$H$16))+SUMIF($F$11:$F$16,L10,$I$11:$I$16)</f>
        <v>7</v>
      </c>
      <c r="O10" s="18">
        <f>IF(L10&lt;&gt;"",SUMIF($B$11:$B$16,L10,$C$11:$C$16)+SUMIF($F$11:$F$16,L10,$E$11:$E$16),"")</f>
        <v>4</v>
      </c>
      <c r="P10" s="18">
        <f>IF(L10&lt;&gt;"",SUMIF($B$11:$B$16,L10,$E$11:$E$16)+SUMIF($F$11:$F$16,L10,$C$11:$C$16),"")</f>
        <v>1</v>
      </c>
      <c r="Q10" s="18">
        <f>O10-P10</f>
        <v>3</v>
      </c>
      <c r="R10" s="18">
        <f>IF(L10&lt;&gt;"",N10*100000+Q10*10000+O10*100)</f>
        <v>730400</v>
      </c>
      <c r="S10" s="18">
        <f>IF(L10&lt;&gt;"",COUNTIF($R$8:$R$11,"&gt;"&amp;R10)+COUNTIF($R$8:R10,R10),"")</f>
        <v>2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Brésil</v>
      </c>
      <c r="C11" s="44">
        <f>Calendrier!F10</f>
        <v>3</v>
      </c>
      <c r="D11" s="45"/>
      <c r="E11" s="44">
        <f>Calendrier!H10</f>
        <v>1</v>
      </c>
      <c r="F11" s="19" t="str">
        <f>L9</f>
        <v>Croatie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Cameroun</v>
      </c>
      <c r="M11" s="37" t="str">
        <f t="shared" si="1"/>
        <v>J4</v>
      </c>
      <c r="N11" s="18">
        <f>IF(L11&lt;&gt;"",SUMIF($B$11:$B$16,L11,$H$11:$H$16))+SUMIF($F$11:$F$16,L11,$I$11:$I$16)</f>
        <v>0</v>
      </c>
      <c r="O11" s="18">
        <f>IF(L11&lt;&gt;"",SUMIF($B$11:$B$16,L11,$C$11:$C$16)+SUMIF($F$11:$F$16,L11,$E$11:$E$16),"")</f>
        <v>1</v>
      </c>
      <c r="P11" s="18">
        <f>IF(L11&lt;&gt;"",SUMIF($B$11:$B$16,L11,$E$11:$E$16)+SUMIF($F$11:$F$16,L11,$C$11:$C$16),"")</f>
        <v>9</v>
      </c>
      <c r="Q11" s="18">
        <f>O11-P11</f>
        <v>-8</v>
      </c>
      <c r="R11" s="18">
        <f>IF(L11&lt;&gt;"",N11*100000+Q11*10000+O11*100)</f>
        <v>-79900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Mexique</v>
      </c>
      <c r="C12" s="44">
        <f>Calendrier!F11</f>
        <v>1</v>
      </c>
      <c r="D12" s="45"/>
      <c r="E12" s="44">
        <f>Calendrier!H11</f>
        <v>0</v>
      </c>
      <c r="F12" s="19" t="str">
        <f>L11</f>
        <v>Cameroun</v>
      </c>
      <c r="H12" s="13">
        <f t="shared" ref="H12:H16" si="2">IF(OR(C12="",E12=""),"",IF($C12&gt;$E12,3,IF($C12&lt;$E12,0,1)))</f>
        <v>3</v>
      </c>
      <c r="I12" s="13">
        <f t="shared" ref="I12:I16" si="3">IF(OR(E12="",C12=""),"",IF($E12&gt;$C12,3,IF($E12&lt;$C12,0,1)))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Brésil</v>
      </c>
      <c r="C13" s="47">
        <f>Calendrier!F25</f>
        <v>0</v>
      </c>
      <c r="D13" s="47"/>
      <c r="E13" s="47">
        <f>Calendrier!H25</f>
        <v>0</v>
      </c>
      <c r="F13" s="46" t="str">
        <f>L10</f>
        <v>Mexique</v>
      </c>
      <c r="H13" s="13">
        <f t="shared" si="2"/>
        <v>1</v>
      </c>
      <c r="I13" s="13">
        <f t="shared" si="3"/>
        <v>1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Croatie</v>
      </c>
      <c r="C14" s="44">
        <f>Calendrier!H29</f>
        <v>4</v>
      </c>
      <c r="D14" s="45"/>
      <c r="E14" s="44">
        <f>Calendrier!F29</f>
        <v>0</v>
      </c>
      <c r="F14" s="19" t="str">
        <f>L11</f>
        <v>Cameroun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Brésil</v>
      </c>
      <c r="C15" s="50">
        <f>Calendrier!H44</f>
        <v>4</v>
      </c>
      <c r="D15" s="50"/>
      <c r="E15" s="50">
        <f>Calendrier!F44</f>
        <v>1</v>
      </c>
      <c r="F15" s="49" t="str">
        <f>L11</f>
        <v>Cameroun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Croatie</v>
      </c>
      <c r="C16" s="44">
        <f>Calendrier!F45</f>
        <v>1</v>
      </c>
      <c r="D16" s="44"/>
      <c r="E16" s="44">
        <f>Calendrier!H45</f>
        <v>3</v>
      </c>
      <c r="F16" s="19" t="str">
        <f>L10</f>
        <v>Mexique</v>
      </c>
      <c r="H16" s="13">
        <f t="shared" si="2"/>
        <v>0</v>
      </c>
      <c r="I16" s="13">
        <f t="shared" si="3"/>
        <v>3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87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Poules!F4</f>
        <v>Espagne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Poules!F5</f>
        <v>Pays-Bas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Poules!F6</f>
        <v>Chili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Poules!F7</f>
        <v>Australie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Pays-Bas</v>
      </c>
      <c r="AB5" s="27" t="str">
        <f>IF(AA5&lt;&gt;"",VLOOKUP($AA5,$L$8:$Q$11,2,0),"")</f>
        <v>J2</v>
      </c>
      <c r="AC5" s="28">
        <f>IF(AB5&lt;&gt;"",VLOOKUP($AA5,$L$8:$Q$11,3,0),"")</f>
        <v>9</v>
      </c>
      <c r="AD5" s="28">
        <f>IF(AC5&lt;&gt;"",VLOOKUP($AA5,$L$8:$Q$11,4,0),"")</f>
        <v>10</v>
      </c>
      <c r="AE5" s="28">
        <f>IF(AD5&lt;&gt;"",VLOOKUP($AA5,$L$8:$Q$11,5,0),"")</f>
        <v>3</v>
      </c>
      <c r="AF5" s="29">
        <f>IF(AE5&lt;&gt;"",VLOOKUP($AA5,$L$8:$Q$11,6,0),"")</f>
        <v>7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Chili</v>
      </c>
      <c r="AB6" s="33" t="str">
        <f>IF(AA6&lt;&gt;"",VLOOKUP($AA6,$L$8:$Q$11,2,0),"")</f>
        <v>J3</v>
      </c>
      <c r="AC6" s="34">
        <f>IF(AB6&lt;&gt;"",VLOOKUP($AA6,$L$8:$Q$11,3,0),"")</f>
        <v>6</v>
      </c>
      <c r="AD6" s="34">
        <f>IF(AC6&lt;&gt;"",VLOOKUP($AA6,$L$8:$Q$11,4,0),"")</f>
        <v>5</v>
      </c>
      <c r="AE6" s="34">
        <f>IF(AD6&lt;&gt;"",VLOOKUP($AA6,$L$8:$Q$11,5,0),"")</f>
        <v>3</v>
      </c>
      <c r="AF6" s="35">
        <f>IF(AE6&lt;&gt;"",VLOOKUP($AA6,$L$8:$Q$11,6,0),"")</f>
        <v>2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Espagne</v>
      </c>
      <c r="AB7" s="33" t="str">
        <f>IF(AA7&lt;&gt;"",VLOOKUP($AA7,$L$8:$Q$11,2,0),"")</f>
        <v>J1</v>
      </c>
      <c r="AC7" s="34">
        <f>IF(AB7&lt;&gt;"",VLOOKUP($AA7,$L$8:$Q$11,3,0),"")</f>
        <v>3</v>
      </c>
      <c r="AD7" s="34">
        <f>IF(AC7&lt;&gt;"",VLOOKUP($AA7,$L$8:$Q$11,4,0),"")</f>
        <v>4</v>
      </c>
      <c r="AE7" s="34">
        <f>IF(AD7&lt;&gt;"",VLOOKUP($AA7,$L$8:$Q$11,5,0),"")</f>
        <v>7</v>
      </c>
      <c r="AF7" s="35">
        <f>IF(AE7&lt;&gt;"",VLOOKUP($AA7,$L$8:$Q$11,6,0),"")</f>
        <v>-3</v>
      </c>
    </row>
    <row r="8" spans="1:33" ht="15.75" thickBot="1">
      <c r="L8" s="37" t="str">
        <f>G2</f>
        <v>Espagne</v>
      </c>
      <c r="M8" s="37" t="str">
        <f>F2</f>
        <v>J1</v>
      </c>
      <c r="N8" s="18">
        <f>IF(L8&lt;&gt;"",SUMIF($B$11:$B$16,L8,$H$11:$H$16))+SUMIF($F$11:$F$16,L8,$I$11:$I$16)</f>
        <v>3</v>
      </c>
      <c r="O8" s="18">
        <f>IF(L8&lt;&gt;"",SUMIF($B$11:$B$16,L8,$C$11:$C$16)+SUMIF($F$11:$F$16,L8,$E$11:$E$16),"")</f>
        <v>4</v>
      </c>
      <c r="P8" s="18">
        <f>IF(L8&lt;&gt;"",SUMIF($B$11:$B$16,L8,$E$11:$E$16)+SUMIF($F$11:$F$16,L8,$C$11:$C$16),"")</f>
        <v>7</v>
      </c>
      <c r="Q8" s="18">
        <f>O8-P8</f>
        <v>-3</v>
      </c>
      <c r="R8" s="18">
        <f>IF(L8&lt;&gt;"",N8*100000+Q8*10000+O8*100)</f>
        <v>270400</v>
      </c>
      <c r="S8" s="18">
        <f>IF(L8&lt;&gt;"",COUNTIF($R$8:$R$11,"&gt;"&amp;R8)+COUNTIF($R$8:R8,R8),"")</f>
        <v>3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Australie</v>
      </c>
      <c r="AB8" s="40" t="str">
        <f>IF(AA8&lt;&gt;"",VLOOKUP($AA8,$L$8:$Q$11,2,0),"")</f>
        <v>J4</v>
      </c>
      <c r="AC8" s="41">
        <f>IF(AB8&lt;&gt;"",VLOOKUP($AA8,$L$8:$Q$11,3,0),"")</f>
        <v>0</v>
      </c>
      <c r="AD8" s="41">
        <f>IF(AC8&lt;&gt;"",VLOOKUP($AA8,$L$8:$Q$11,4,0),"")</f>
        <v>3</v>
      </c>
      <c r="AE8" s="41">
        <f>IF(AD8&lt;&gt;"",VLOOKUP($AA8,$L$8:$Q$11,5,0),"")</f>
        <v>9</v>
      </c>
      <c r="AF8" s="42">
        <f>IF(AE8&lt;&gt;"",VLOOKUP($AA8,$L$8:$Q$11,6,0),"")</f>
        <v>-6</v>
      </c>
    </row>
    <row r="9" spans="1:33">
      <c r="L9" s="37" t="str">
        <f t="shared" ref="L9:L10" si="0">G3</f>
        <v>Pays-Bas</v>
      </c>
      <c r="M9" s="37" t="str">
        <f t="shared" ref="M9:M11" si="1">F3</f>
        <v>J2</v>
      </c>
      <c r="N9" s="18">
        <f>IF(L9&lt;&gt;"",SUMIF($B$11:$B$16,L9,$H$11:$H$16))+SUMIF($F$11:$F$16,L9,$I$11:$I$16)</f>
        <v>9</v>
      </c>
      <c r="O9" s="18">
        <f>IF(L9&lt;&gt;"",SUMIF($B$11:$B$16,L9,$C$11:$C$16)+SUMIF($F$11:$F$16,L9,$E$11:$E$16),"")</f>
        <v>10</v>
      </c>
      <c r="P9" s="18">
        <f>IF(L9&lt;&gt;"",SUMIF($B$11:$B$16,L9,$E$11:$E$16)+SUMIF($F$11:$F$16,L9,$C$11:$C$16),"")</f>
        <v>3</v>
      </c>
      <c r="Q9" s="18">
        <f>O9-P9</f>
        <v>7</v>
      </c>
      <c r="R9" s="18">
        <f>IF(L9&lt;&gt;"",N9*100000+Q9*10000+O9*100)</f>
        <v>971000</v>
      </c>
      <c r="S9" s="18">
        <f>IF(L9&lt;&gt;"",COUNTIF($R$8:$R$11,"&gt;"&amp;R9)+COUNTIF($R$8:R9,R9),"")</f>
        <v>1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Chili</v>
      </c>
      <c r="M10" s="37" t="str">
        <f t="shared" si="1"/>
        <v>J3</v>
      </c>
      <c r="N10" s="18">
        <f>IF(L10&lt;&gt;"",SUMIF($B$11:$B$16,L10,$H$11:$H$16))+SUMIF($F$11:$F$16,L10,$I$11:$I$16)</f>
        <v>6</v>
      </c>
      <c r="O10" s="18">
        <f>IF(L10&lt;&gt;"",SUMIF($B$11:$B$16,L10,$C$11:$C$16)+SUMIF($F$11:$F$16,L10,$E$11:$E$16),"")</f>
        <v>5</v>
      </c>
      <c r="P10" s="18">
        <f>IF(L10&lt;&gt;"",SUMIF($B$11:$B$16,L10,$E$11:$E$16)+SUMIF($F$11:$F$16,L10,$C$11:$C$16),"")</f>
        <v>3</v>
      </c>
      <c r="Q10" s="18">
        <f>O10-P10</f>
        <v>2</v>
      </c>
      <c r="R10" s="18">
        <f>IF(L10&lt;&gt;"",N10*100000+Q10*10000+O10*100)</f>
        <v>620500</v>
      </c>
      <c r="S10" s="18">
        <f>IF(L10&lt;&gt;"",COUNTIF($R$8:$R$11,"&gt;"&amp;R10)+COUNTIF($R$8:R10,R10),"")</f>
        <v>2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Espagne</v>
      </c>
      <c r="C11" s="44">
        <f>Calendrier!F12</f>
        <v>1</v>
      </c>
      <c r="D11" s="44" t="str">
        <f>Calendrier!G12</f>
        <v xml:space="preserve">- </v>
      </c>
      <c r="E11" s="44">
        <f>Calendrier!H12</f>
        <v>5</v>
      </c>
      <c r="F11" s="19" t="str">
        <f>L9</f>
        <v>Pays-Bas</v>
      </c>
      <c r="H11" s="13">
        <f>IF(OR(C11="",E11=""),"",IF($C11&gt;$E11,3,IF($C11&lt;$E11,0,1)))</f>
        <v>0</v>
      </c>
      <c r="I11" s="13">
        <f>IF(OR(E11="",C11=""),"",IF($E11&gt;$C11,3,IF($E11&lt;$C11,0,1)))</f>
        <v>3</v>
      </c>
      <c r="L11" s="37" t="str">
        <f>G5</f>
        <v>Australie</v>
      </c>
      <c r="M11" s="37" t="str">
        <f t="shared" si="1"/>
        <v>J4</v>
      </c>
      <c r="N11" s="18">
        <f>IF(L11&lt;&gt;"",SUMIF($B$11:$B$16,L11,$H$11:$H$16))+SUMIF($F$11:$F$16,L11,$I$11:$I$16)</f>
        <v>0</v>
      </c>
      <c r="O11" s="18">
        <f>IF(L11&lt;&gt;"",SUMIF($B$11:$B$16,L11,$C$11:$C$16)+SUMIF($F$11:$F$16,L11,$E$11:$E$16),"")</f>
        <v>3</v>
      </c>
      <c r="P11" s="18">
        <f>IF(L11&lt;&gt;"",SUMIF($B$11:$B$16,L11,$E$11:$E$16)+SUMIF($F$11:$F$16,L11,$C$11:$C$16),"")</f>
        <v>9</v>
      </c>
      <c r="Q11" s="18">
        <f>O11-P11</f>
        <v>-6</v>
      </c>
      <c r="R11" s="18">
        <f>IF(L11&lt;&gt;"",N11*100000+Q11*10000+O11*100)</f>
        <v>-59700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Chili</v>
      </c>
      <c r="C12" s="44">
        <f>Calendrier!F13</f>
        <v>3</v>
      </c>
      <c r="D12" s="44" t="str">
        <f>Calendrier!G13</f>
        <v xml:space="preserve">- </v>
      </c>
      <c r="E12" s="44">
        <f>Calendrier!H13</f>
        <v>1</v>
      </c>
      <c r="F12" s="19" t="str">
        <f>L11</f>
        <v>Australie</v>
      </c>
      <c r="H12" s="13">
        <f t="shared" ref="H12:H16" si="2">IF(OR(C12="",E12=""),"",IF($C12&gt;$E12,3,IF($C12&lt;$E12,0,1)))</f>
        <v>3</v>
      </c>
      <c r="I12" s="13">
        <f t="shared" ref="I12:I16" si="3">IF(OR(E12="",C12=""),"",IF($E12&gt;$C12,3,IF($E12&lt;$C12,0,1)))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Espagne</v>
      </c>
      <c r="C13" s="47">
        <f>Calendrier!F28</f>
        <v>0</v>
      </c>
      <c r="D13" s="47" t="str">
        <f>Calendrier!G28</f>
        <v xml:space="preserve">- </v>
      </c>
      <c r="E13" s="47">
        <f>Calendrier!H28</f>
        <v>2</v>
      </c>
      <c r="F13" s="46" t="str">
        <f>L10</f>
        <v>Chili</v>
      </c>
      <c r="H13" s="13">
        <f t="shared" si="2"/>
        <v>0</v>
      </c>
      <c r="I13" s="13">
        <f t="shared" si="3"/>
        <v>3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Pays-Bas</v>
      </c>
      <c r="C14" s="44">
        <f>Calendrier!H27</f>
        <v>3</v>
      </c>
      <c r="D14" s="45"/>
      <c r="E14" s="44">
        <f>Calendrier!F27</f>
        <v>2</v>
      </c>
      <c r="F14" s="19" t="str">
        <f>L11</f>
        <v>Australie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Espagne</v>
      </c>
      <c r="C15" s="50">
        <f>Calendrier!H42</f>
        <v>3</v>
      </c>
      <c r="D15" s="48"/>
      <c r="E15" s="50">
        <f>Calendrier!F42</f>
        <v>0</v>
      </c>
      <c r="F15" s="49" t="str">
        <f>L11</f>
        <v>Australie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Pays-Bas</v>
      </c>
      <c r="C16" s="44">
        <f>Calendrier!F43</f>
        <v>2</v>
      </c>
      <c r="D16" s="44" t="str">
        <f>Calendrier!G43</f>
        <v xml:space="preserve">- </v>
      </c>
      <c r="E16" s="44">
        <f>Calendrier!H43</f>
        <v>0</v>
      </c>
      <c r="F16" s="19" t="str">
        <f>L10</f>
        <v>Chili</v>
      </c>
      <c r="H16" s="13">
        <f t="shared" si="2"/>
        <v>3</v>
      </c>
      <c r="I16" s="13">
        <f t="shared" si="3"/>
        <v>0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86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Poules!J4</f>
        <v>Colombie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Poules!J5</f>
        <v>Grèce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Poules!J6</f>
        <v>Côte d'ivoire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Poules!J7</f>
        <v>Japon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Colombie</v>
      </c>
      <c r="AB5" s="27" t="str">
        <f>IF(AA5&lt;&gt;"",VLOOKUP($AA5,$L$8:$Q$11,2,0),"")</f>
        <v>J1</v>
      </c>
      <c r="AC5" s="28">
        <f>IF(AB5&lt;&gt;"",VLOOKUP($AA5,$L$8:$Q$11,3,0),"")</f>
        <v>9</v>
      </c>
      <c r="AD5" s="28">
        <f>IF(AC5&lt;&gt;"",VLOOKUP($AA5,$L$8:$Q$11,4,0),"")</f>
        <v>9</v>
      </c>
      <c r="AE5" s="28">
        <f>IF(AD5&lt;&gt;"",VLOOKUP($AA5,$L$8:$Q$11,5,0),"")</f>
        <v>2</v>
      </c>
      <c r="AF5" s="29">
        <f>IF(AE5&lt;&gt;"",VLOOKUP($AA5,$L$8:$Q$11,6,0),"")</f>
        <v>7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Grèce</v>
      </c>
      <c r="AB6" s="33" t="str">
        <f>IF(AA6&lt;&gt;"",VLOOKUP($AA6,$L$8:$Q$11,2,0),"")</f>
        <v>J2</v>
      </c>
      <c r="AC6" s="34">
        <f>IF(AB6&lt;&gt;"",VLOOKUP($AA6,$L$8:$Q$11,3,0),"")</f>
        <v>4</v>
      </c>
      <c r="AD6" s="34">
        <f>IF(AC6&lt;&gt;"",VLOOKUP($AA6,$L$8:$Q$11,4,0),"")</f>
        <v>2</v>
      </c>
      <c r="AE6" s="34">
        <f>IF(AD6&lt;&gt;"",VLOOKUP($AA6,$L$8:$Q$11,5,0),"")</f>
        <v>4</v>
      </c>
      <c r="AF6" s="35">
        <f>IF(AE6&lt;&gt;"",VLOOKUP($AA6,$L$8:$Q$11,6,0),"")</f>
        <v>-2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Côte d'ivoire</v>
      </c>
      <c r="AB7" s="33" t="str">
        <f>IF(AA7&lt;&gt;"",VLOOKUP($AA7,$L$8:$Q$11,2,0),"")</f>
        <v>J3</v>
      </c>
      <c r="AC7" s="34">
        <f>IF(AB7&lt;&gt;"",VLOOKUP($AA7,$L$8:$Q$11,3,0),"")</f>
        <v>3</v>
      </c>
      <c r="AD7" s="34">
        <f>IF(AC7&lt;&gt;"",VLOOKUP($AA7,$L$8:$Q$11,4,0),"")</f>
        <v>4</v>
      </c>
      <c r="AE7" s="34">
        <f>IF(AD7&lt;&gt;"",VLOOKUP($AA7,$L$8:$Q$11,5,0),"")</f>
        <v>5</v>
      </c>
      <c r="AF7" s="35">
        <f>IF(AE7&lt;&gt;"",VLOOKUP($AA7,$L$8:$Q$11,6,0),"")</f>
        <v>-1</v>
      </c>
    </row>
    <row r="8" spans="1:33" ht="15.75" thickBot="1">
      <c r="L8" s="37" t="str">
        <f>G2</f>
        <v>Colombie</v>
      </c>
      <c r="M8" s="37" t="str">
        <f>F2</f>
        <v>J1</v>
      </c>
      <c r="N8" s="18">
        <f>IF(L8&lt;&gt;"",SUMIF($B$11:$B$16,L8,$H$11:$H$16))+SUMIF($F$11:$F$16,L8,$I$11:$I$16)</f>
        <v>9</v>
      </c>
      <c r="O8" s="18">
        <f>IF(L8&lt;&gt;"",SUMIF($B$11:$B$16,L8,$C$11:$C$16)+SUMIF($F$11:$F$16,L8,$E$11:$E$16),"")</f>
        <v>9</v>
      </c>
      <c r="P8" s="18">
        <f>IF(L8&lt;&gt;"",SUMIF($B$11:$B$16,L8,$E$11:$E$16)+SUMIF($F$11:$F$16,L8,$C$11:$C$16),"")</f>
        <v>2</v>
      </c>
      <c r="Q8" s="18">
        <f>O8-P8</f>
        <v>7</v>
      </c>
      <c r="R8" s="18">
        <f>IF(L8&lt;&gt;"",N8*100000+Q8*10000+O8*100)</f>
        <v>970900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Japon</v>
      </c>
      <c r="AB8" s="40" t="str">
        <f>IF(AA8&lt;&gt;"",VLOOKUP($AA8,$L$8:$Q$11,2,0),"")</f>
        <v>J4</v>
      </c>
      <c r="AC8" s="41">
        <f>IF(AB8&lt;&gt;"",VLOOKUP($AA8,$L$8:$Q$11,3,0),"")</f>
        <v>1</v>
      </c>
      <c r="AD8" s="41">
        <f>IF(AC8&lt;&gt;"",VLOOKUP($AA8,$L$8:$Q$11,4,0),"")</f>
        <v>2</v>
      </c>
      <c r="AE8" s="41">
        <f>IF(AD8&lt;&gt;"",VLOOKUP($AA8,$L$8:$Q$11,5,0),"")</f>
        <v>6</v>
      </c>
      <c r="AF8" s="42">
        <f>IF(AE8&lt;&gt;"",VLOOKUP($AA8,$L$8:$Q$11,6,0),"")</f>
        <v>-4</v>
      </c>
    </row>
    <row r="9" spans="1:33">
      <c r="L9" s="37" t="str">
        <f t="shared" ref="L9:L10" si="0">G3</f>
        <v>Grèce</v>
      </c>
      <c r="M9" s="37" t="str">
        <f t="shared" ref="M9:M11" si="1">F3</f>
        <v>J2</v>
      </c>
      <c r="N9" s="18">
        <f>IF(L9&lt;&gt;"",SUMIF($B$11:$B$16,L9,$H$11:$H$16))+SUMIF($F$11:$F$16,L9,$I$11:$I$16)</f>
        <v>4</v>
      </c>
      <c r="O9" s="18">
        <f>IF(L9&lt;&gt;"",SUMIF($B$11:$B$16,L9,$C$11:$C$16)+SUMIF($F$11:$F$16,L9,$E$11:$E$16),"")</f>
        <v>2</v>
      </c>
      <c r="P9" s="18">
        <f>IF(L9&lt;&gt;"",SUMIF($B$11:$B$16,L9,$E$11:$E$16)+SUMIF($F$11:$F$16,L9,$C$11:$C$16),"")</f>
        <v>4</v>
      </c>
      <c r="Q9" s="18">
        <f>O9-P9</f>
        <v>-2</v>
      </c>
      <c r="R9" s="18">
        <f>IF(L9&lt;&gt;"",N9*100000+Q9*10000+O9*100)</f>
        <v>380200</v>
      </c>
      <c r="S9" s="18">
        <f>IF(L9&lt;&gt;"",COUNTIF($R$8:$R$11,"&gt;"&amp;R9)+COUNTIF($R$8:R9,R9),"")</f>
        <v>2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Côte d'ivoire</v>
      </c>
      <c r="M10" s="37" t="str">
        <f t="shared" si="1"/>
        <v>J3</v>
      </c>
      <c r="N10" s="18">
        <f>IF(L10&lt;&gt;"",SUMIF($B$11:$B$16,L10,$H$11:$H$16))+SUMIF($F$11:$F$16,L10,$I$11:$I$16)</f>
        <v>3</v>
      </c>
      <c r="O10" s="18">
        <f>IF(L10&lt;&gt;"",SUMIF($B$11:$B$16,L10,$C$11:$C$16)+SUMIF($F$11:$F$16,L10,$E$11:$E$16),"")</f>
        <v>4</v>
      </c>
      <c r="P10" s="18">
        <f>IF(L10&lt;&gt;"",SUMIF($B$11:$B$16,L10,$E$11:$E$16)+SUMIF($F$11:$F$16,L10,$C$11:$C$16),"")</f>
        <v>5</v>
      </c>
      <c r="Q10" s="18">
        <f>O10-P10</f>
        <v>-1</v>
      </c>
      <c r="R10" s="18">
        <f>IF(L10&lt;&gt;"",N10*100000+Q10*10000+O10*100)</f>
        <v>290400</v>
      </c>
      <c r="S10" s="18">
        <f>IF(L10&lt;&gt;"",COUNTIF($R$8:$R$11,"&gt;"&amp;R10)+COUNTIF($R$8:R10,R10),"")</f>
        <v>3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Colombie</v>
      </c>
      <c r="C11" s="44">
        <f>Calendrier!F14</f>
        <v>3</v>
      </c>
      <c r="D11" s="44" t="str">
        <f>Calendrier!G14</f>
        <v xml:space="preserve">- </v>
      </c>
      <c r="E11" s="44">
        <f>Calendrier!H14</f>
        <v>0</v>
      </c>
      <c r="F11" s="19" t="str">
        <f>L9</f>
        <v>Grèce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Japon</v>
      </c>
      <c r="M11" s="37" t="str">
        <f t="shared" si="1"/>
        <v>J4</v>
      </c>
      <c r="N11" s="18">
        <f>IF(L11&lt;&gt;"",SUMIF($B$11:$B$16,L11,$H$11:$H$16))+SUMIF($F$11:$F$16,L11,$I$11:$I$16)</f>
        <v>1</v>
      </c>
      <c r="O11" s="18">
        <f>IF(L11&lt;&gt;"",SUMIF($B$11:$B$16,L11,$C$11:$C$16)+SUMIF($F$11:$F$16,L11,$E$11:$E$16),"")</f>
        <v>2</v>
      </c>
      <c r="P11" s="18">
        <f>IF(L11&lt;&gt;"",SUMIF($B$11:$B$16,L11,$E$11:$E$16)+SUMIF($F$11:$F$16,L11,$C$11:$C$16),"")</f>
        <v>6</v>
      </c>
      <c r="Q11" s="18">
        <f>O11-P11</f>
        <v>-4</v>
      </c>
      <c r="R11" s="18">
        <f>IF(L11&lt;&gt;"",N11*100000+Q11*10000+O11*100)</f>
        <v>60200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Côte d'ivoire</v>
      </c>
      <c r="C12" s="44">
        <f>Calendrier!F17</f>
        <v>2</v>
      </c>
      <c r="D12" s="44" t="str">
        <f>Calendrier!G17</f>
        <v xml:space="preserve">- </v>
      </c>
      <c r="E12" s="44">
        <f>Calendrier!H17</f>
        <v>1</v>
      </c>
      <c r="F12" s="19" t="str">
        <f>L11</f>
        <v>Japon</v>
      </c>
      <c r="H12" s="13">
        <f t="shared" ref="H12:H16" si="2">IF(OR(C12="",E12=""),"",IF($C12&gt;$E12,3,IF($C12&lt;$E12,0,1)))</f>
        <v>3</v>
      </c>
      <c r="I12" s="13">
        <f t="shared" ref="I12:I16" si="3">IF(OR(E12="",C12=""),"",IF($E12&gt;$C12,3,IF($E12&lt;$C12,0,1)))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Colombie</v>
      </c>
      <c r="C13" s="47">
        <f>Calendrier!F30</f>
        <v>2</v>
      </c>
      <c r="D13" s="47" t="str">
        <f>Calendrier!G30</f>
        <v xml:space="preserve">- </v>
      </c>
      <c r="E13" s="47">
        <f>Calendrier!H30</f>
        <v>1</v>
      </c>
      <c r="F13" s="46" t="str">
        <f>L10</f>
        <v>Côte d'ivoire</v>
      </c>
      <c r="H13" s="13">
        <f t="shared" si="2"/>
        <v>3</v>
      </c>
      <c r="I13" s="13">
        <f t="shared" si="3"/>
        <v>0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Grèce</v>
      </c>
      <c r="C14" s="44">
        <f>Calendrier!H32</f>
        <v>0</v>
      </c>
      <c r="D14" s="45"/>
      <c r="E14" s="44">
        <f>Calendrier!F32</f>
        <v>0</v>
      </c>
      <c r="F14" s="19" t="str">
        <f>L11</f>
        <v>Japon</v>
      </c>
      <c r="H14" s="13">
        <f t="shared" si="2"/>
        <v>1</v>
      </c>
      <c r="I14" s="13">
        <f t="shared" si="3"/>
        <v>1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Colombie</v>
      </c>
      <c r="C15" s="50">
        <f>Calendrier!H48</f>
        <v>4</v>
      </c>
      <c r="D15" s="48"/>
      <c r="E15" s="50">
        <f>Calendrier!F48</f>
        <v>1</v>
      </c>
      <c r="F15" s="49" t="str">
        <f>L11</f>
        <v>Japon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Grèce</v>
      </c>
      <c r="C16" s="44">
        <f>Calendrier!F49</f>
        <v>2</v>
      </c>
      <c r="D16" s="44" t="str">
        <f>Calendrier!G49</f>
        <v xml:space="preserve">- </v>
      </c>
      <c r="E16" s="44">
        <f>Calendrier!H49</f>
        <v>1</v>
      </c>
      <c r="F16" s="19" t="str">
        <f>L10</f>
        <v>Côte d'ivoire</v>
      </c>
      <c r="H16" s="13">
        <f t="shared" si="2"/>
        <v>3</v>
      </c>
      <c r="I16" s="13">
        <f t="shared" si="3"/>
        <v>0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85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Poules!N4</f>
        <v>Uruguay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Poules!N5</f>
        <v>Costa Rica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Poules!N6</f>
        <v>Angleterre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Poules!N7</f>
        <v>Italie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Costa Rica</v>
      </c>
      <c r="AB5" s="27" t="str">
        <f>IF(AA5&lt;&gt;"",VLOOKUP($AA5,$L$8:$Q$11,2,0),"")</f>
        <v>J2</v>
      </c>
      <c r="AC5" s="28">
        <f>IF(AB5&lt;&gt;"",VLOOKUP($AA5,$L$8:$Q$11,3,0),"")</f>
        <v>7</v>
      </c>
      <c r="AD5" s="28">
        <f>IF(AC5&lt;&gt;"",VLOOKUP($AA5,$L$8:$Q$11,4,0),"")</f>
        <v>4</v>
      </c>
      <c r="AE5" s="28">
        <f>IF(AD5&lt;&gt;"",VLOOKUP($AA5,$L$8:$Q$11,5,0),"")</f>
        <v>1</v>
      </c>
      <c r="AF5" s="29">
        <f>IF(AE5&lt;&gt;"",VLOOKUP($AA5,$L$8:$Q$11,6,0),"")</f>
        <v>3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Uruguay</v>
      </c>
      <c r="AB6" s="33" t="str">
        <f>IF(AA6&lt;&gt;"",VLOOKUP($AA6,$L$8:$Q$11,2,0),"")</f>
        <v>J1</v>
      </c>
      <c r="AC6" s="34">
        <f>IF(AB6&lt;&gt;"",VLOOKUP($AA6,$L$8:$Q$11,3,0),"")</f>
        <v>6</v>
      </c>
      <c r="AD6" s="34">
        <f>IF(AC6&lt;&gt;"",VLOOKUP($AA6,$L$8:$Q$11,4,0),"")</f>
        <v>4</v>
      </c>
      <c r="AE6" s="34">
        <f>IF(AD6&lt;&gt;"",VLOOKUP($AA6,$L$8:$Q$11,5,0),"")</f>
        <v>4</v>
      </c>
      <c r="AF6" s="35">
        <f>IF(AE6&lt;&gt;"",VLOOKUP($AA6,$L$8:$Q$11,6,0),"")</f>
        <v>0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Italie</v>
      </c>
      <c r="AB7" s="33" t="str">
        <f>IF(AA7&lt;&gt;"",VLOOKUP($AA7,$L$8:$Q$11,2,0),"")</f>
        <v>J4</v>
      </c>
      <c r="AC7" s="34">
        <f>IF(AB7&lt;&gt;"",VLOOKUP($AA7,$L$8:$Q$11,3,0),"")</f>
        <v>3</v>
      </c>
      <c r="AD7" s="34">
        <f>IF(AC7&lt;&gt;"",VLOOKUP($AA7,$L$8:$Q$11,4,0),"")</f>
        <v>2</v>
      </c>
      <c r="AE7" s="34">
        <f>IF(AD7&lt;&gt;"",VLOOKUP($AA7,$L$8:$Q$11,5,0),"")</f>
        <v>3</v>
      </c>
      <c r="AF7" s="35">
        <f>IF(AE7&lt;&gt;"",VLOOKUP($AA7,$L$8:$Q$11,6,0),"")</f>
        <v>-1</v>
      </c>
    </row>
    <row r="8" spans="1:33" ht="15.75" thickBot="1">
      <c r="L8" s="37" t="str">
        <f>G2</f>
        <v>Uruguay</v>
      </c>
      <c r="M8" s="37" t="str">
        <f>F2</f>
        <v>J1</v>
      </c>
      <c r="N8" s="18">
        <f>IF(L8&lt;&gt;"",SUMIF($B$11:$B$16,L8,$H$11:$H$16))+SUMIF($F$11:$F$16,L8,$I$11:$I$16)</f>
        <v>6</v>
      </c>
      <c r="O8" s="18">
        <f>IF(L8&lt;&gt;"",SUMIF($B$11:$B$16,L8,$C$11:$C$16)+SUMIF($F$11:$F$16,L8,$E$11:$E$16),"")</f>
        <v>4</v>
      </c>
      <c r="P8" s="18">
        <f>IF(L8&lt;&gt;"",SUMIF($B$11:$B$16,L8,$E$11:$E$16)+SUMIF($F$11:$F$16,L8,$C$11:$C$16),"")</f>
        <v>4</v>
      </c>
      <c r="Q8" s="18">
        <f>O8-P8</f>
        <v>0</v>
      </c>
      <c r="R8" s="18">
        <f>IF(L8&lt;&gt;"",N8*100000+Q8*10000+O8*100)</f>
        <v>600400</v>
      </c>
      <c r="S8" s="18">
        <f>IF(L8&lt;&gt;"",COUNTIF($R$8:$R$11,"&gt;"&amp;R8)+COUNTIF($R$8:R8,R8),"")</f>
        <v>2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Angleterre</v>
      </c>
      <c r="AB8" s="40" t="str">
        <f>IF(AA8&lt;&gt;"",VLOOKUP($AA8,$L$8:$Q$11,2,0),"")</f>
        <v>J3</v>
      </c>
      <c r="AC8" s="41">
        <f>IF(AB8&lt;&gt;"",VLOOKUP($AA8,$L$8:$Q$11,3,0),"")</f>
        <v>1</v>
      </c>
      <c r="AD8" s="41">
        <f>IF(AC8&lt;&gt;"",VLOOKUP($AA8,$L$8:$Q$11,4,0),"")</f>
        <v>2</v>
      </c>
      <c r="AE8" s="41">
        <f>IF(AD8&lt;&gt;"",VLOOKUP($AA8,$L$8:$Q$11,5,0),"")</f>
        <v>4</v>
      </c>
      <c r="AF8" s="42">
        <f>IF(AE8&lt;&gt;"",VLOOKUP($AA8,$L$8:$Q$11,6,0),"")</f>
        <v>-2</v>
      </c>
    </row>
    <row r="9" spans="1:33">
      <c r="L9" s="37" t="str">
        <f t="shared" ref="L9:L10" si="0">G3</f>
        <v>Costa Rica</v>
      </c>
      <c r="M9" s="37" t="str">
        <f t="shared" ref="M9:M11" si="1">F3</f>
        <v>J2</v>
      </c>
      <c r="N9" s="18">
        <f>IF(L9&lt;&gt;"",SUMIF($B$11:$B$16,L9,$H$11:$H$16))+SUMIF($F$11:$F$16,L9,$I$11:$I$16)</f>
        <v>7</v>
      </c>
      <c r="O9" s="18">
        <f>IF(L9&lt;&gt;"",SUMIF($B$11:$B$16,L9,$C$11:$C$16)+SUMIF($F$11:$F$16,L9,$E$11:$E$16),"")</f>
        <v>4</v>
      </c>
      <c r="P9" s="18">
        <f>IF(L9&lt;&gt;"",SUMIF($B$11:$B$16,L9,$E$11:$E$16)+SUMIF($F$11:$F$16,L9,$C$11:$C$16),"")</f>
        <v>1</v>
      </c>
      <c r="Q9" s="18">
        <f>O9-P9</f>
        <v>3</v>
      </c>
      <c r="R9" s="18">
        <f>IF(L9&lt;&gt;"",N9*100000+Q9*10000+O9*100)</f>
        <v>730400</v>
      </c>
      <c r="S9" s="18">
        <f>IF(L9&lt;&gt;"",COUNTIF($R$8:$R$11,"&gt;"&amp;R9)+COUNTIF($R$8:R9,R9),"")</f>
        <v>1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Angleterre</v>
      </c>
      <c r="M10" s="37" t="str">
        <f t="shared" si="1"/>
        <v>J3</v>
      </c>
      <c r="N10" s="18">
        <f>IF(L10&lt;&gt;"",SUMIF($B$11:$B$16,L10,$H$11:$H$16))+SUMIF($F$11:$F$16,L10,$I$11:$I$16)</f>
        <v>1</v>
      </c>
      <c r="O10" s="18">
        <f>IF(L10&lt;&gt;"",SUMIF($B$11:$B$16,L10,$C$11:$C$16)+SUMIF($F$11:$F$16,L10,$E$11:$E$16),"")</f>
        <v>2</v>
      </c>
      <c r="P10" s="18">
        <f>IF(L10&lt;&gt;"",SUMIF($B$11:$B$16,L10,$E$11:$E$16)+SUMIF($F$11:$F$16,L10,$C$11:$C$16),"")</f>
        <v>4</v>
      </c>
      <c r="Q10" s="18">
        <f>O10-P10</f>
        <v>-2</v>
      </c>
      <c r="R10" s="18">
        <f>IF(L10&lt;&gt;"",N10*100000+Q10*10000+O10*100)</f>
        <v>80200</v>
      </c>
      <c r="S10" s="18">
        <f>IF(L10&lt;&gt;"",COUNTIF($R$8:$R$11,"&gt;"&amp;R10)+COUNTIF($R$8:R10,R10),"")</f>
        <v>4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Uruguay</v>
      </c>
      <c r="C11" s="44">
        <f>Calendrier!F15</f>
        <v>1</v>
      </c>
      <c r="D11" s="44" t="str">
        <f>Calendrier!G15</f>
        <v xml:space="preserve">- </v>
      </c>
      <c r="E11" s="44">
        <f>Calendrier!H15</f>
        <v>3</v>
      </c>
      <c r="F11" s="19" t="str">
        <f>L9</f>
        <v>Costa Rica</v>
      </c>
      <c r="H11" s="13">
        <f>IF(OR(C11="",E11=""),"",IF($C11&gt;$E11,3,IF($C11&lt;$E11,0,1)))</f>
        <v>0</v>
      </c>
      <c r="I11" s="13">
        <f>IF(OR(E11="",C11=""),"",IF($E11&gt;$C11,3,IF($E11&lt;$C11,0,1)))</f>
        <v>3</v>
      </c>
      <c r="L11" s="37" t="str">
        <f>G5</f>
        <v>Italie</v>
      </c>
      <c r="M11" s="37" t="str">
        <f t="shared" si="1"/>
        <v>J4</v>
      </c>
      <c r="N11" s="18">
        <f>IF(L11&lt;&gt;"",SUMIF($B$11:$B$16,L11,$H$11:$H$16))+SUMIF($F$11:$F$16,L11,$I$11:$I$16)</f>
        <v>3</v>
      </c>
      <c r="O11" s="18">
        <f>IF(L11&lt;&gt;"",SUMIF($B$11:$B$16,L11,$C$11:$C$16)+SUMIF($F$11:$F$16,L11,$E$11:$E$16),"")</f>
        <v>2</v>
      </c>
      <c r="P11" s="18">
        <f>IF(L11&lt;&gt;"",SUMIF($B$11:$B$16,L11,$E$11:$E$16)+SUMIF($F$11:$F$16,L11,$C$11:$C$16),"")</f>
        <v>3</v>
      </c>
      <c r="Q11" s="18">
        <f>O11-P11</f>
        <v>-1</v>
      </c>
      <c r="R11" s="18">
        <f>IF(L11&lt;&gt;"",N11*100000+Q11*10000+O11*100)</f>
        <v>290200</v>
      </c>
      <c r="S11" s="18">
        <f>IF(L11&lt;&gt;"",COUNTIF($R$8:$R$11,"&gt;"&amp;R11)+COUNTIF($R$8:R11,R11),"")</f>
        <v>3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Angleterre</v>
      </c>
      <c r="C12" s="44">
        <f>Calendrier!F16</f>
        <v>1</v>
      </c>
      <c r="D12" s="44" t="str">
        <f>Calendrier!G16</f>
        <v xml:space="preserve">- </v>
      </c>
      <c r="E12" s="44">
        <f>Calendrier!H16</f>
        <v>2</v>
      </c>
      <c r="F12" s="19" t="str">
        <f>L11</f>
        <v>Italie</v>
      </c>
      <c r="H12" s="13">
        <f t="shared" ref="H12:H16" si="2">IF(OR(C12="",E12=""),"",IF($C12&gt;$E12,3,IF($C12&lt;$E12,0,1)))</f>
        <v>0</v>
      </c>
      <c r="I12" s="13">
        <f t="shared" ref="I12:I16" si="3">IF(OR(E12="",C12=""),"",IF($E12&gt;$C12,3,IF($E12&lt;$C12,0,1)))</f>
        <v>3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Uruguay</v>
      </c>
      <c r="C13" s="47">
        <f>Calendrier!F31</f>
        <v>2</v>
      </c>
      <c r="D13" s="47" t="str">
        <f>Calendrier!G31</f>
        <v xml:space="preserve">- </v>
      </c>
      <c r="E13" s="47">
        <f>Calendrier!H31</f>
        <v>1</v>
      </c>
      <c r="F13" s="46" t="str">
        <f>L10</f>
        <v>Angleterre</v>
      </c>
      <c r="H13" s="13">
        <f t="shared" si="2"/>
        <v>3</v>
      </c>
      <c r="I13" s="13">
        <f t="shared" si="3"/>
        <v>0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Costa Rica</v>
      </c>
      <c r="C14" s="44">
        <f>Calendrier!H33</f>
        <v>1</v>
      </c>
      <c r="D14" s="45"/>
      <c r="E14" s="44">
        <f>Calendrier!F33</f>
        <v>0</v>
      </c>
      <c r="F14" s="19" t="str">
        <f>L11</f>
        <v>Italie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Uruguay</v>
      </c>
      <c r="C15" s="50">
        <f>Calendrier!H46</f>
        <v>1</v>
      </c>
      <c r="D15" s="48"/>
      <c r="E15" s="50">
        <f>Calendrier!F46</f>
        <v>0</v>
      </c>
      <c r="F15" s="49" t="str">
        <f>L11</f>
        <v>Italie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Costa Rica</v>
      </c>
      <c r="C16" s="44">
        <f>Calendrier!F47</f>
        <v>0</v>
      </c>
      <c r="D16" s="44" t="str">
        <f>Calendrier!G47</f>
        <v xml:space="preserve">- </v>
      </c>
      <c r="E16" s="44">
        <f>Calendrier!H47</f>
        <v>0</v>
      </c>
      <c r="F16" s="19" t="str">
        <f>L10</f>
        <v>Angleterre</v>
      </c>
      <c r="H16" s="13">
        <f t="shared" si="2"/>
        <v>1</v>
      </c>
      <c r="I16" s="13">
        <f t="shared" si="3"/>
        <v>1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84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Poules!R4</f>
        <v>Suisse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Poules!R5</f>
        <v>Equateur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Poules!R6</f>
        <v>France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Poules!R7</f>
        <v>Honduras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France</v>
      </c>
      <c r="AB5" s="27" t="str">
        <f>IF(AA5&lt;&gt;"",VLOOKUP($AA5,$L$8:$Q$11,2,0),"")</f>
        <v>J3</v>
      </c>
      <c r="AC5" s="28">
        <f>IF(AB5&lt;&gt;"",VLOOKUP($AA5,$L$8:$Q$11,3,0),"")</f>
        <v>7</v>
      </c>
      <c r="AD5" s="28">
        <f>IF(AC5&lt;&gt;"",VLOOKUP($AA5,$L$8:$Q$11,4,0),"")</f>
        <v>8</v>
      </c>
      <c r="AE5" s="28">
        <f>IF(AD5&lt;&gt;"",VLOOKUP($AA5,$L$8:$Q$11,5,0),"")</f>
        <v>2</v>
      </c>
      <c r="AF5" s="29">
        <f>IF(AE5&lt;&gt;"",VLOOKUP($AA5,$L$8:$Q$11,6,0),"")</f>
        <v>6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Suisse</v>
      </c>
      <c r="AB6" s="33" t="str">
        <f>IF(AA6&lt;&gt;"",VLOOKUP($AA6,$L$8:$Q$11,2,0),"")</f>
        <v>J1</v>
      </c>
      <c r="AC6" s="34">
        <f>IF(AB6&lt;&gt;"",VLOOKUP($AA6,$L$8:$Q$11,3,0),"")</f>
        <v>6</v>
      </c>
      <c r="AD6" s="34">
        <f>IF(AC6&lt;&gt;"",VLOOKUP($AA6,$L$8:$Q$11,4,0),"")</f>
        <v>7</v>
      </c>
      <c r="AE6" s="34">
        <f>IF(AD6&lt;&gt;"",VLOOKUP($AA6,$L$8:$Q$11,5,0),"")</f>
        <v>6</v>
      </c>
      <c r="AF6" s="35">
        <f>IF(AE6&lt;&gt;"",VLOOKUP($AA6,$L$8:$Q$11,6,0),"")</f>
        <v>1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Equateur</v>
      </c>
      <c r="AB7" s="33" t="str">
        <f>IF(AA7&lt;&gt;"",VLOOKUP($AA7,$L$8:$Q$11,2,0),"")</f>
        <v>J2</v>
      </c>
      <c r="AC7" s="34">
        <f>IF(AB7&lt;&gt;"",VLOOKUP($AA7,$L$8:$Q$11,3,0),"")</f>
        <v>4</v>
      </c>
      <c r="AD7" s="34">
        <f>IF(AC7&lt;&gt;"",VLOOKUP($AA7,$L$8:$Q$11,4,0),"")</f>
        <v>3</v>
      </c>
      <c r="AE7" s="34">
        <f>IF(AD7&lt;&gt;"",VLOOKUP($AA7,$L$8:$Q$11,5,0),"")</f>
        <v>3</v>
      </c>
      <c r="AF7" s="35">
        <f>IF(AE7&lt;&gt;"",VLOOKUP($AA7,$L$8:$Q$11,6,0),"")</f>
        <v>0</v>
      </c>
    </row>
    <row r="8" spans="1:33" ht="15.75" thickBot="1">
      <c r="L8" s="37" t="str">
        <f>G2</f>
        <v>Suisse</v>
      </c>
      <c r="M8" s="37" t="str">
        <f>F2</f>
        <v>J1</v>
      </c>
      <c r="N8" s="18">
        <f>IF(L8&lt;&gt;"",SUMIF($B$11:$B$16,L8,$H$11:$H$16))+SUMIF($F$11:$F$16,L8,$I$11:$I$16)</f>
        <v>6</v>
      </c>
      <c r="O8" s="18">
        <f>IF(L8&lt;&gt;"",SUMIF($B$11:$B$16,L8,$C$11:$C$16)+SUMIF($F$11:$F$16,L8,$E$11:$E$16),"")</f>
        <v>7</v>
      </c>
      <c r="P8" s="18">
        <f>IF(L8&lt;&gt;"",SUMIF($B$11:$B$16,L8,$E$11:$E$16)+SUMIF($F$11:$F$16,L8,$C$11:$C$16),"")</f>
        <v>6</v>
      </c>
      <c r="Q8" s="18">
        <f>O8-P8</f>
        <v>1</v>
      </c>
      <c r="R8" s="18">
        <f>IF(L8&lt;&gt;"",N8*100000+Q8*10000+O8*100)</f>
        <v>610700</v>
      </c>
      <c r="S8" s="18">
        <f>IF(L8&lt;&gt;"",COUNTIF($R$8:$R$11,"&gt;"&amp;R8)+COUNTIF($R$8:R8,R8),"")</f>
        <v>2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Honduras</v>
      </c>
      <c r="AB8" s="40" t="str">
        <f>IF(AA8&lt;&gt;"",VLOOKUP($AA8,$L$8:$Q$11,2,0),"")</f>
        <v>J4</v>
      </c>
      <c r="AC8" s="41">
        <f>IF(AB8&lt;&gt;"",VLOOKUP($AA8,$L$8:$Q$11,3,0),"")</f>
        <v>0</v>
      </c>
      <c r="AD8" s="41">
        <f>IF(AC8&lt;&gt;"",VLOOKUP($AA8,$L$8:$Q$11,4,0),"")</f>
        <v>1</v>
      </c>
      <c r="AE8" s="41">
        <f>IF(AD8&lt;&gt;"",VLOOKUP($AA8,$L$8:$Q$11,5,0),"")</f>
        <v>8</v>
      </c>
      <c r="AF8" s="42">
        <f>IF(AE8&lt;&gt;"",VLOOKUP($AA8,$L$8:$Q$11,6,0),"")</f>
        <v>-7</v>
      </c>
    </row>
    <row r="9" spans="1:33">
      <c r="L9" s="37" t="str">
        <f t="shared" ref="L9:L10" si="0">G3</f>
        <v>Equateur</v>
      </c>
      <c r="M9" s="37" t="str">
        <f t="shared" ref="M9:M11" si="1">F3</f>
        <v>J2</v>
      </c>
      <c r="N9" s="18">
        <f>IF(L9&lt;&gt;"",SUMIF($B$11:$B$16,L9,$H$11:$H$16))+SUMIF($F$11:$F$16,L9,$I$11:$I$16)</f>
        <v>4</v>
      </c>
      <c r="O9" s="18">
        <f>IF(L9&lt;&gt;"",SUMIF($B$11:$B$16,L9,$C$11:$C$16)+SUMIF($F$11:$F$16,L9,$E$11:$E$16),"")</f>
        <v>3</v>
      </c>
      <c r="P9" s="18">
        <f>IF(L9&lt;&gt;"",SUMIF($B$11:$B$16,L9,$E$11:$E$16)+SUMIF($F$11:$F$16,L9,$C$11:$C$16),"")</f>
        <v>3</v>
      </c>
      <c r="Q9" s="18">
        <f>O9-P9</f>
        <v>0</v>
      </c>
      <c r="R9" s="18">
        <f>IF(L9&lt;&gt;"",N9*100000+Q9*10000+O9*100)</f>
        <v>400300</v>
      </c>
      <c r="S9" s="18">
        <f>IF(L9&lt;&gt;"",COUNTIF($R$8:$R$11,"&gt;"&amp;R9)+COUNTIF($R$8:R9,R9),"")</f>
        <v>3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France</v>
      </c>
      <c r="M10" s="37" t="str">
        <f t="shared" si="1"/>
        <v>J3</v>
      </c>
      <c r="N10" s="18">
        <f>IF(L10&lt;&gt;"",SUMIF($B$11:$B$16,L10,$H$11:$H$16))+SUMIF($F$11:$F$16,L10,$I$11:$I$16)</f>
        <v>7</v>
      </c>
      <c r="O10" s="18">
        <f>IF(L10&lt;&gt;"",SUMIF($B$11:$B$16,L10,$C$11:$C$16)+SUMIF($F$11:$F$16,L10,$E$11:$E$16),"")</f>
        <v>8</v>
      </c>
      <c r="P10" s="18">
        <f>IF(L10&lt;&gt;"",SUMIF($B$11:$B$16,L10,$E$11:$E$16)+SUMIF($F$11:$F$16,L10,$C$11:$C$16),"")</f>
        <v>2</v>
      </c>
      <c r="Q10" s="18">
        <f>O10-P10</f>
        <v>6</v>
      </c>
      <c r="R10" s="18">
        <f>IF(L10&lt;&gt;"",N10*100000+Q10*10000+O10*100)</f>
        <v>760800</v>
      </c>
      <c r="S10" s="18">
        <f>IF(L10&lt;&gt;"",COUNTIF($R$8:$R$11,"&gt;"&amp;R10)+COUNTIF($R$8:R10,R10),"")</f>
        <v>1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Suisse</v>
      </c>
      <c r="C11" s="44">
        <f>Calendrier!F18</f>
        <v>2</v>
      </c>
      <c r="D11" s="44" t="str">
        <f>Calendrier!G18</f>
        <v xml:space="preserve">- </v>
      </c>
      <c r="E11" s="44">
        <f>Calendrier!H18</f>
        <v>1</v>
      </c>
      <c r="F11" s="19" t="str">
        <f>L9</f>
        <v>Equateur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Honduras</v>
      </c>
      <c r="M11" s="37" t="str">
        <f t="shared" si="1"/>
        <v>J4</v>
      </c>
      <c r="N11" s="18">
        <f>IF(L11&lt;&gt;"",SUMIF($B$11:$B$16,L11,$H$11:$H$16))+SUMIF($F$11:$F$16,L11,$I$11:$I$16)</f>
        <v>0</v>
      </c>
      <c r="O11" s="18">
        <f>IF(L11&lt;&gt;"",SUMIF($B$11:$B$16,L11,$C$11:$C$16)+SUMIF($F$11:$F$16,L11,$E$11:$E$16),"")</f>
        <v>1</v>
      </c>
      <c r="P11" s="18">
        <f>IF(L11&lt;&gt;"",SUMIF($B$11:$B$16,L11,$E$11:$E$16)+SUMIF($F$11:$F$16,L11,$C$11:$C$16),"")</f>
        <v>8</v>
      </c>
      <c r="Q11" s="18">
        <f>O11-P11</f>
        <v>-7</v>
      </c>
      <c r="R11" s="18">
        <f>IF(L11&lt;&gt;"",N11*100000+Q11*10000+O11*100)</f>
        <v>-69900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France</v>
      </c>
      <c r="C12" s="44">
        <f>Calendrier!F19</f>
        <v>3</v>
      </c>
      <c r="D12" s="44" t="str">
        <f>Calendrier!G19</f>
        <v xml:space="preserve">- </v>
      </c>
      <c r="E12" s="44">
        <f>Calendrier!H19</f>
        <v>0</v>
      </c>
      <c r="F12" s="19" t="str">
        <f>L11</f>
        <v>Honduras</v>
      </c>
      <c r="H12" s="13">
        <f t="shared" ref="H12:H16" si="2">IF(OR(C12="",E12=""),"",IF($C12&gt;$E12,3,IF($C12&lt;$E12,0,1)))</f>
        <v>3</v>
      </c>
      <c r="I12" s="13">
        <f t="shared" ref="I12:I16" si="3">IF(OR(E12="",C12=""),"",IF($E12&gt;$C12,3,IF($E12&lt;$C12,0,1)))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Suisse</v>
      </c>
      <c r="C13" s="47">
        <f>Calendrier!F34</f>
        <v>2</v>
      </c>
      <c r="D13" s="47" t="str">
        <f>Calendrier!G34</f>
        <v xml:space="preserve">- </v>
      </c>
      <c r="E13" s="47">
        <f>Calendrier!H34</f>
        <v>5</v>
      </c>
      <c r="F13" s="46" t="str">
        <f>L10</f>
        <v>France</v>
      </c>
      <c r="H13" s="13">
        <f t="shared" si="2"/>
        <v>0</v>
      </c>
      <c r="I13" s="13">
        <f t="shared" si="3"/>
        <v>3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Equateur</v>
      </c>
      <c r="C14" s="44">
        <f>Calendrier!H35</f>
        <v>2</v>
      </c>
      <c r="D14" s="45"/>
      <c r="E14" s="44">
        <f>Calendrier!F35</f>
        <v>1</v>
      </c>
      <c r="F14" s="19" t="str">
        <f>L11</f>
        <v>Honduras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Suisse</v>
      </c>
      <c r="C15" s="50">
        <f>Calendrier!H52</f>
        <v>3</v>
      </c>
      <c r="D15" s="48"/>
      <c r="E15" s="50">
        <f>Calendrier!F52</f>
        <v>0</v>
      </c>
      <c r="F15" s="49" t="str">
        <f>L11</f>
        <v>Honduras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Equateur</v>
      </c>
      <c r="C16" s="44">
        <f>Calendrier!F53</f>
        <v>0</v>
      </c>
      <c r="D16" s="45"/>
      <c r="E16" s="44">
        <f>Calendrier!H53</f>
        <v>0</v>
      </c>
      <c r="F16" s="19" t="str">
        <f>L10</f>
        <v>France</v>
      </c>
      <c r="H16" s="13">
        <f t="shared" si="2"/>
        <v>1</v>
      </c>
      <c r="I16" s="13">
        <f t="shared" si="3"/>
        <v>1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83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Poules!V4</f>
        <v>Argentine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Poules!V5</f>
        <v>Bosnie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Poules!V6</f>
        <v>Iran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Poules!V7</f>
        <v>Nigéria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Argentine</v>
      </c>
      <c r="AB5" s="27" t="str">
        <f>IF(AA5&lt;&gt;"",VLOOKUP($AA5,$L$8:$Q$11,2,0),"")</f>
        <v>J1</v>
      </c>
      <c r="AC5" s="28">
        <f>IF(AB5&lt;&gt;"",VLOOKUP($AA5,$L$8:$Q$11,3,0),"")</f>
        <v>9</v>
      </c>
      <c r="AD5" s="28">
        <f>IF(AC5&lt;&gt;"",VLOOKUP($AA5,$L$8:$Q$11,4,0),"")</f>
        <v>6</v>
      </c>
      <c r="AE5" s="28">
        <f>IF(AD5&lt;&gt;"",VLOOKUP($AA5,$L$8:$Q$11,5,0),"")</f>
        <v>3</v>
      </c>
      <c r="AF5" s="29">
        <f>IF(AE5&lt;&gt;"",VLOOKUP($AA5,$L$8:$Q$11,6,0),"")</f>
        <v>3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Nigéria</v>
      </c>
      <c r="AB6" s="33" t="str">
        <f>IF(AA6&lt;&gt;"",VLOOKUP($AA6,$L$8:$Q$11,2,0),"")</f>
        <v>J4</v>
      </c>
      <c r="AC6" s="34">
        <f>IF(AB6&lt;&gt;"",VLOOKUP($AA6,$L$8:$Q$11,3,0),"")</f>
        <v>4</v>
      </c>
      <c r="AD6" s="34">
        <f>IF(AC6&lt;&gt;"",VLOOKUP($AA6,$L$8:$Q$11,4,0),"")</f>
        <v>3</v>
      </c>
      <c r="AE6" s="34">
        <f>IF(AD6&lt;&gt;"",VLOOKUP($AA6,$L$8:$Q$11,5,0),"")</f>
        <v>3</v>
      </c>
      <c r="AF6" s="35">
        <f>IF(AE6&lt;&gt;"",VLOOKUP($AA6,$L$8:$Q$11,6,0),"")</f>
        <v>0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Bosnie</v>
      </c>
      <c r="AB7" s="33" t="str">
        <f>IF(AA7&lt;&gt;"",VLOOKUP($AA7,$L$8:$Q$11,2,0),"")</f>
        <v>J2</v>
      </c>
      <c r="AC7" s="34">
        <f>IF(AB7&lt;&gt;"",VLOOKUP($AA7,$L$8:$Q$11,3,0),"")</f>
        <v>3</v>
      </c>
      <c r="AD7" s="34">
        <f>IF(AC7&lt;&gt;"",VLOOKUP($AA7,$L$8:$Q$11,4,0),"")</f>
        <v>4</v>
      </c>
      <c r="AE7" s="34">
        <f>IF(AD7&lt;&gt;"",VLOOKUP($AA7,$L$8:$Q$11,5,0),"")</f>
        <v>4</v>
      </c>
      <c r="AF7" s="35">
        <f>IF(AE7&lt;&gt;"",VLOOKUP($AA7,$L$8:$Q$11,6,0),"")</f>
        <v>0</v>
      </c>
    </row>
    <row r="8" spans="1:33" ht="15.75" thickBot="1">
      <c r="L8" s="37" t="str">
        <f>G2</f>
        <v>Argentine</v>
      </c>
      <c r="M8" s="37" t="str">
        <f>F2</f>
        <v>J1</v>
      </c>
      <c r="N8" s="18">
        <f>IF(L8&lt;&gt;"",SUMIF($B$11:$B$16,L8,$H$11:$H$16))+SUMIF($F$11:$F$16,L8,$I$11:$I$16)</f>
        <v>9</v>
      </c>
      <c r="O8" s="18">
        <f>IF(L8&lt;&gt;"",SUMIF($B$11:$B$16,L8,$C$11:$C$16)+SUMIF($F$11:$F$16,L8,$E$11:$E$16),"")</f>
        <v>6</v>
      </c>
      <c r="P8" s="18">
        <f>IF(L8&lt;&gt;"",SUMIF($B$11:$B$16,L8,$E$11:$E$16)+SUMIF($F$11:$F$16,L8,$C$11:$C$16),"")</f>
        <v>3</v>
      </c>
      <c r="Q8" s="18">
        <f>O8-P8</f>
        <v>3</v>
      </c>
      <c r="R8" s="18">
        <f>IF(L8&lt;&gt;"",N8*100000+Q8*10000+O8*100)</f>
        <v>930600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Iran</v>
      </c>
      <c r="AB8" s="40" t="str">
        <f>IF(AA8&lt;&gt;"",VLOOKUP($AA8,$L$8:$Q$11,2,0),"")</f>
        <v>J3</v>
      </c>
      <c r="AC8" s="41">
        <f>IF(AB8&lt;&gt;"",VLOOKUP($AA8,$L$8:$Q$11,3,0),"")</f>
        <v>1</v>
      </c>
      <c r="AD8" s="41">
        <f>IF(AC8&lt;&gt;"",VLOOKUP($AA8,$L$8:$Q$11,4,0),"")</f>
        <v>1</v>
      </c>
      <c r="AE8" s="41">
        <f>IF(AD8&lt;&gt;"",VLOOKUP($AA8,$L$8:$Q$11,5,0),"")</f>
        <v>4</v>
      </c>
      <c r="AF8" s="42">
        <f>IF(AE8&lt;&gt;"",VLOOKUP($AA8,$L$8:$Q$11,6,0),"")</f>
        <v>-3</v>
      </c>
    </row>
    <row r="9" spans="1:33">
      <c r="L9" s="37" t="str">
        <f t="shared" ref="L9:L10" si="0">G3</f>
        <v>Bosnie</v>
      </c>
      <c r="M9" s="37" t="str">
        <f t="shared" ref="M9:M11" si="1">F3</f>
        <v>J2</v>
      </c>
      <c r="N9" s="18">
        <f>IF(L9&lt;&gt;"",SUMIF($B$11:$B$16,L9,$H$11:$H$16))+SUMIF($F$11:$F$16,L9,$I$11:$I$16)</f>
        <v>3</v>
      </c>
      <c r="O9" s="18">
        <f>IF(L9&lt;&gt;"",SUMIF($B$11:$B$16,L9,$C$11:$C$16)+SUMIF($F$11:$F$16,L9,$E$11:$E$16),"")</f>
        <v>4</v>
      </c>
      <c r="P9" s="18">
        <f>IF(L9&lt;&gt;"",SUMIF($B$11:$B$16,L9,$E$11:$E$16)+SUMIF($F$11:$F$16,L9,$C$11:$C$16),"")</f>
        <v>4</v>
      </c>
      <c r="Q9" s="18">
        <f>O9-P9</f>
        <v>0</v>
      </c>
      <c r="R9" s="18">
        <f>IF(L9&lt;&gt;"",N9*100000+Q9*10000+O9*100)</f>
        <v>300400</v>
      </c>
      <c r="S9" s="18">
        <f>IF(L9&lt;&gt;"",COUNTIF($R$8:$R$11,"&gt;"&amp;R9)+COUNTIF($R$8:R9,R9),"")</f>
        <v>3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Iran</v>
      </c>
      <c r="M10" s="37" t="str">
        <f t="shared" si="1"/>
        <v>J3</v>
      </c>
      <c r="N10" s="18">
        <f>IF(L10&lt;&gt;"",SUMIF($B$11:$B$16,L10,$H$11:$H$16))+SUMIF($F$11:$F$16,L10,$I$11:$I$16)</f>
        <v>1</v>
      </c>
      <c r="O10" s="18">
        <f>IF(L10&lt;&gt;"",SUMIF($B$11:$B$16,L10,$C$11:$C$16)+SUMIF($F$11:$F$16,L10,$E$11:$E$16),"")</f>
        <v>1</v>
      </c>
      <c r="P10" s="18">
        <f>IF(L10&lt;&gt;"",SUMIF($B$11:$B$16,L10,$E$11:$E$16)+SUMIF($F$11:$F$16,L10,$C$11:$C$16),"")</f>
        <v>4</v>
      </c>
      <c r="Q10" s="18">
        <f>O10-P10</f>
        <v>-3</v>
      </c>
      <c r="R10" s="18">
        <f>IF(L10&lt;&gt;"",N10*100000+Q10*10000+O10*100)</f>
        <v>70100</v>
      </c>
      <c r="S10" s="18">
        <f>IF(L10&lt;&gt;"",COUNTIF($R$8:$R$11,"&gt;"&amp;R10)+COUNTIF($R$8:R10,R10),"")</f>
        <v>4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Argentine</v>
      </c>
      <c r="C11" s="44">
        <f>Calendrier!F20</f>
        <v>2</v>
      </c>
      <c r="D11" s="44" t="str">
        <f>Calendrier!G20</f>
        <v xml:space="preserve">- </v>
      </c>
      <c r="E11" s="44">
        <f>Calendrier!H20</f>
        <v>1</v>
      </c>
      <c r="F11" s="19" t="str">
        <f>L9</f>
        <v>Bosnie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Nigéria</v>
      </c>
      <c r="M11" s="37" t="str">
        <f t="shared" si="1"/>
        <v>J4</v>
      </c>
      <c r="N11" s="18">
        <f>IF(L11&lt;&gt;"",SUMIF($B$11:$B$16,L11,$H$11:$H$16))+SUMIF($F$11:$F$16,L11,$I$11:$I$16)</f>
        <v>4</v>
      </c>
      <c r="O11" s="18">
        <f>IF(L11&lt;&gt;"",SUMIF($B$11:$B$16,L11,$C$11:$C$16)+SUMIF($F$11:$F$16,L11,$E$11:$E$16),"")</f>
        <v>3</v>
      </c>
      <c r="P11" s="18">
        <f>IF(L11&lt;&gt;"",SUMIF($B$11:$B$16,L11,$E$11:$E$16)+SUMIF($F$11:$F$16,L11,$C$11:$C$16),"")</f>
        <v>3</v>
      </c>
      <c r="Q11" s="18">
        <f>O11-P11</f>
        <v>0</v>
      </c>
      <c r="R11" s="18">
        <f>IF(L11&lt;&gt;"",N11*100000+Q11*10000+O11*100)</f>
        <v>400300</v>
      </c>
      <c r="S11" s="18">
        <f>IF(L11&lt;&gt;"",COUNTIF($R$8:$R$11,"&gt;"&amp;R11)+COUNTIF($R$8:R11,R11),"")</f>
        <v>2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Iran</v>
      </c>
      <c r="C12" s="44">
        <f>Calendrier!F22</f>
        <v>0</v>
      </c>
      <c r="D12" s="44" t="str">
        <f>Calendrier!G22</f>
        <v xml:space="preserve">- </v>
      </c>
      <c r="E12" s="44">
        <f>Calendrier!H22</f>
        <v>0</v>
      </c>
      <c r="F12" s="19" t="str">
        <f>L11</f>
        <v>Nigéria</v>
      </c>
      <c r="H12" s="13">
        <f t="shared" ref="H12:H16" si="2">IF(OR(C12="",E12=""),"",IF($C12&gt;$E12,3,IF($C12&lt;$E12,0,1)))</f>
        <v>1</v>
      </c>
      <c r="I12" s="13">
        <f t="shared" ref="I12:I16" si="3">IF(OR(E12="",C12=""),"",IF($E12&gt;$C12,3,IF($E12&lt;$C12,0,1)))</f>
        <v>1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Argentine</v>
      </c>
      <c r="C13" s="47">
        <f>Calendrier!F36</f>
        <v>1</v>
      </c>
      <c r="D13" s="47" t="str">
        <f>Calendrier!G36</f>
        <v xml:space="preserve">- </v>
      </c>
      <c r="E13" s="47">
        <f>Calendrier!H36</f>
        <v>0</v>
      </c>
      <c r="F13" s="46" t="str">
        <f>L10</f>
        <v>Iran</v>
      </c>
      <c r="H13" s="13">
        <f t="shared" si="2"/>
        <v>3</v>
      </c>
      <c r="I13" s="13">
        <f t="shared" si="3"/>
        <v>0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Bosnie</v>
      </c>
      <c r="C14" s="44">
        <f>Calendrier!H38</f>
        <v>0</v>
      </c>
      <c r="D14" s="45"/>
      <c r="E14" s="44">
        <f>Calendrier!F38</f>
        <v>1</v>
      </c>
      <c r="F14" s="19" t="str">
        <f>L11</f>
        <v>Nigéria</v>
      </c>
      <c r="H14" s="13">
        <f t="shared" si="2"/>
        <v>0</v>
      </c>
      <c r="I14" s="13">
        <f t="shared" si="3"/>
        <v>3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Argentine</v>
      </c>
      <c r="C15" s="50">
        <f>Calendrier!H50</f>
        <v>3</v>
      </c>
      <c r="D15" s="48"/>
      <c r="E15" s="50">
        <f>Calendrier!F50</f>
        <v>2</v>
      </c>
      <c r="F15" s="49" t="str">
        <f>L11</f>
        <v>Nigéria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Bosnie</v>
      </c>
      <c r="C16" s="44">
        <f>Calendrier!F51</f>
        <v>3</v>
      </c>
      <c r="D16" s="44" t="str">
        <f>Calendrier!G51</f>
        <v xml:space="preserve">- </v>
      </c>
      <c r="E16" s="44">
        <f>Calendrier!H51</f>
        <v>1</v>
      </c>
      <c r="F16" s="19" t="str">
        <f>L10</f>
        <v>Iran</v>
      </c>
      <c r="H16" s="13">
        <f t="shared" si="2"/>
        <v>3</v>
      </c>
      <c r="I16" s="13">
        <f t="shared" si="3"/>
        <v>0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82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Poules!Z4</f>
        <v>Allemagne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Poules!Z5</f>
        <v>Portugal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Poules!Z6</f>
        <v>Ghana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Poules!Z7</f>
        <v>Etats-Unis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Allemagne</v>
      </c>
      <c r="AB5" s="27" t="str">
        <f>IF(AA5&lt;&gt;"",VLOOKUP($AA5,$L$8:$Q$11,2,0),"")</f>
        <v>J1</v>
      </c>
      <c r="AC5" s="28">
        <f>IF(AB5&lt;&gt;"",VLOOKUP($AA5,$L$8:$Q$11,3,0),"")</f>
        <v>7</v>
      </c>
      <c r="AD5" s="28">
        <f>IF(AC5&lt;&gt;"",VLOOKUP($AA5,$L$8:$Q$11,4,0),"")</f>
        <v>7</v>
      </c>
      <c r="AE5" s="28">
        <f>IF(AD5&lt;&gt;"",VLOOKUP($AA5,$L$8:$Q$11,5,0),"")</f>
        <v>2</v>
      </c>
      <c r="AF5" s="29">
        <f>IF(AE5&lt;&gt;"",VLOOKUP($AA5,$L$8:$Q$11,6,0),"")</f>
        <v>5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Etats-Unis</v>
      </c>
      <c r="AB6" s="33" t="str">
        <f>IF(AA6&lt;&gt;"",VLOOKUP($AA6,$L$8:$Q$11,2,0),"")</f>
        <v>J4</v>
      </c>
      <c r="AC6" s="34">
        <f>IF(AB6&lt;&gt;"",VLOOKUP($AA6,$L$8:$Q$11,3,0),"")</f>
        <v>4</v>
      </c>
      <c r="AD6" s="34">
        <f>IF(AC6&lt;&gt;"",VLOOKUP($AA6,$L$8:$Q$11,4,0),"")</f>
        <v>4</v>
      </c>
      <c r="AE6" s="34">
        <f>IF(AD6&lt;&gt;"",VLOOKUP($AA6,$L$8:$Q$11,5,0),"")</f>
        <v>4</v>
      </c>
      <c r="AF6" s="35">
        <f>IF(AE6&lt;&gt;"",VLOOKUP($AA6,$L$8:$Q$11,6,0),"")</f>
        <v>0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Portugal</v>
      </c>
      <c r="AB7" s="33" t="str">
        <f>IF(AA7&lt;&gt;"",VLOOKUP($AA7,$L$8:$Q$11,2,0),"")</f>
        <v>J2</v>
      </c>
      <c r="AC7" s="34">
        <f>IF(AB7&lt;&gt;"",VLOOKUP($AA7,$L$8:$Q$11,3,0),"")</f>
        <v>4</v>
      </c>
      <c r="AD7" s="34">
        <f>IF(AC7&lt;&gt;"",VLOOKUP($AA7,$L$8:$Q$11,4,0),"")</f>
        <v>4</v>
      </c>
      <c r="AE7" s="34">
        <f>IF(AD7&lt;&gt;"",VLOOKUP($AA7,$L$8:$Q$11,5,0),"")</f>
        <v>7</v>
      </c>
      <c r="AF7" s="35">
        <f>IF(AE7&lt;&gt;"",VLOOKUP($AA7,$L$8:$Q$11,6,0),"")</f>
        <v>-3</v>
      </c>
    </row>
    <row r="8" spans="1:33" ht="15.75" thickBot="1">
      <c r="L8" s="37" t="str">
        <f>G2</f>
        <v>Allemagne</v>
      </c>
      <c r="M8" s="37" t="str">
        <f>F2</f>
        <v>J1</v>
      </c>
      <c r="N8" s="18">
        <f>IF(L8&lt;&gt;"",SUMIF($B$11:$B$16,L8,$H$11:$H$16))+SUMIF($F$11:$F$16,L8,$I$11:$I$16)</f>
        <v>7</v>
      </c>
      <c r="O8" s="18">
        <f>IF(L8&lt;&gt;"",SUMIF($B$11:$B$16,L8,$C$11:$C$16)+SUMIF($F$11:$F$16,L8,$E$11:$E$16),"")</f>
        <v>7</v>
      </c>
      <c r="P8" s="18">
        <f>IF(L8&lt;&gt;"",SUMIF($B$11:$B$16,L8,$E$11:$E$16)+SUMIF($F$11:$F$16,L8,$C$11:$C$16),"")</f>
        <v>2</v>
      </c>
      <c r="Q8" s="18">
        <f>O8-P8</f>
        <v>5</v>
      </c>
      <c r="R8" s="18">
        <f>IF(L8&lt;&gt;"",N8*100000+Q8*10000+O8*100)</f>
        <v>750700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Ghana</v>
      </c>
      <c r="AB8" s="40" t="str">
        <f>IF(AA8&lt;&gt;"",VLOOKUP($AA8,$L$8:$Q$11,2,0),"")</f>
        <v>J3</v>
      </c>
      <c r="AC8" s="41">
        <f>IF(AB8&lt;&gt;"",VLOOKUP($AA8,$L$8:$Q$11,3,0),"")</f>
        <v>1</v>
      </c>
      <c r="AD8" s="41">
        <f>IF(AC8&lt;&gt;"",VLOOKUP($AA8,$L$8:$Q$11,4,0),"")</f>
        <v>4</v>
      </c>
      <c r="AE8" s="41">
        <f>IF(AD8&lt;&gt;"",VLOOKUP($AA8,$L$8:$Q$11,5,0),"")</f>
        <v>6</v>
      </c>
      <c r="AF8" s="42">
        <f>IF(AE8&lt;&gt;"",VLOOKUP($AA8,$L$8:$Q$11,6,0),"")</f>
        <v>-2</v>
      </c>
    </row>
    <row r="9" spans="1:33">
      <c r="L9" s="37" t="str">
        <f t="shared" ref="L9:L10" si="0">G3</f>
        <v>Portugal</v>
      </c>
      <c r="M9" s="37" t="str">
        <f t="shared" ref="M9:M11" si="1">F3</f>
        <v>J2</v>
      </c>
      <c r="N9" s="18">
        <f>IF(L9&lt;&gt;"",SUMIF($B$11:$B$16,L9,$H$11:$H$16))+SUMIF($F$11:$F$16,L9,$I$11:$I$16)</f>
        <v>4</v>
      </c>
      <c r="O9" s="18">
        <f>IF(L9&lt;&gt;"",SUMIF($B$11:$B$16,L9,$C$11:$C$16)+SUMIF($F$11:$F$16,L9,$E$11:$E$16),"")</f>
        <v>4</v>
      </c>
      <c r="P9" s="18">
        <f>IF(L9&lt;&gt;"",SUMIF($B$11:$B$16,L9,$E$11:$E$16)+SUMIF($F$11:$F$16,L9,$C$11:$C$16),"")</f>
        <v>7</v>
      </c>
      <c r="Q9" s="18">
        <f>O9-P9</f>
        <v>-3</v>
      </c>
      <c r="R9" s="18">
        <f>IF(L9&lt;&gt;"",N9*100000+Q9*10000+O9*100)</f>
        <v>370400</v>
      </c>
      <c r="S9" s="18">
        <f>IF(L9&lt;&gt;"",COUNTIF($R$8:$R$11,"&gt;"&amp;R9)+COUNTIF($R$8:R9,R9),"")</f>
        <v>3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Ghana</v>
      </c>
      <c r="M10" s="37" t="str">
        <f t="shared" si="1"/>
        <v>J3</v>
      </c>
      <c r="N10" s="18">
        <f>IF(L10&lt;&gt;"",SUMIF($B$11:$B$16,L10,$H$11:$H$16))+SUMIF($F$11:$F$16,L10,$I$11:$I$16)</f>
        <v>1</v>
      </c>
      <c r="O10" s="18">
        <f>IF(L10&lt;&gt;"",SUMIF($B$11:$B$16,L10,$C$11:$C$16)+SUMIF($F$11:$F$16,L10,$E$11:$E$16),"")</f>
        <v>4</v>
      </c>
      <c r="P10" s="18">
        <f>IF(L10&lt;&gt;"",SUMIF($B$11:$B$16,L10,$E$11:$E$16)+SUMIF($F$11:$F$16,L10,$C$11:$C$16),"")</f>
        <v>6</v>
      </c>
      <c r="Q10" s="18">
        <f>O10-P10</f>
        <v>-2</v>
      </c>
      <c r="R10" s="18">
        <f>IF(L10&lt;&gt;"",N10*100000+Q10*10000+O10*100)</f>
        <v>80400</v>
      </c>
      <c r="S10" s="18">
        <f>IF(L10&lt;&gt;"",COUNTIF($R$8:$R$11,"&gt;"&amp;R10)+COUNTIF($R$8:R10,R10),"")</f>
        <v>4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Allemagne</v>
      </c>
      <c r="C11" s="44">
        <f>Calendrier!F21</f>
        <v>4</v>
      </c>
      <c r="D11" s="44" t="str">
        <f>Calendrier!G21</f>
        <v xml:space="preserve">- </v>
      </c>
      <c r="E11" s="44">
        <f>Calendrier!H21</f>
        <v>0</v>
      </c>
      <c r="F11" s="19" t="str">
        <f>L9</f>
        <v>Portugal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Etats-Unis</v>
      </c>
      <c r="M11" s="37" t="str">
        <f t="shared" si="1"/>
        <v>J4</v>
      </c>
      <c r="N11" s="18">
        <f>IF(L11&lt;&gt;"",SUMIF($B$11:$B$16,L11,$H$11:$H$16))+SUMIF($F$11:$F$16,L11,$I$11:$I$16)</f>
        <v>4</v>
      </c>
      <c r="O11" s="18">
        <f>IF(L11&lt;&gt;"",SUMIF($B$11:$B$16,L11,$C$11:$C$16)+SUMIF($F$11:$F$16,L11,$E$11:$E$16),"")</f>
        <v>4</v>
      </c>
      <c r="P11" s="18">
        <f>IF(L11&lt;&gt;"",SUMIF($B$11:$B$16,L11,$E$11:$E$16)+SUMIF($F$11:$F$16,L11,$C$11:$C$16),"")</f>
        <v>4</v>
      </c>
      <c r="Q11" s="18">
        <f>O11-P11</f>
        <v>0</v>
      </c>
      <c r="R11" s="18">
        <f>IF(L11&lt;&gt;"",N11*100000+Q11*10000+O11*100)</f>
        <v>400400</v>
      </c>
      <c r="S11" s="18">
        <f>IF(L11&lt;&gt;"",COUNTIF($R$8:$R$11,"&gt;"&amp;R11)+COUNTIF($R$8:R11,R11),"")</f>
        <v>2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Ghana</v>
      </c>
      <c r="C12" s="44">
        <f>Calendrier!F23</f>
        <v>1</v>
      </c>
      <c r="D12" s="44" t="str">
        <f>Calendrier!G23</f>
        <v xml:space="preserve">- </v>
      </c>
      <c r="E12" s="44">
        <f>Calendrier!H23</f>
        <v>2</v>
      </c>
      <c r="F12" s="19" t="str">
        <f>L11</f>
        <v>Etats-Unis</v>
      </c>
      <c r="H12" s="13">
        <f t="shared" ref="H12:H16" si="2">IF(OR(C12="",E12=""),"",IF($C12&gt;$E12,3,IF($C12&lt;$E12,0,1)))</f>
        <v>0</v>
      </c>
      <c r="I12" s="13">
        <f t="shared" ref="I12:I16" si="3">IF(OR(E12="",C12=""),"",IF($E12&gt;$C12,3,IF($E12&lt;$C12,0,1)))</f>
        <v>3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Allemagne</v>
      </c>
      <c r="C13" s="47">
        <f>Calendrier!F37</f>
        <v>2</v>
      </c>
      <c r="D13" s="47" t="str">
        <f>Calendrier!G37</f>
        <v xml:space="preserve">- </v>
      </c>
      <c r="E13" s="47">
        <f>Calendrier!H37</f>
        <v>2</v>
      </c>
      <c r="F13" s="46" t="str">
        <f>L10</f>
        <v>Ghana</v>
      </c>
      <c r="H13" s="13">
        <f t="shared" si="2"/>
        <v>1</v>
      </c>
      <c r="I13" s="13">
        <f t="shared" si="3"/>
        <v>1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Portugal</v>
      </c>
      <c r="C14" s="44">
        <f>Calendrier!H41</f>
        <v>2</v>
      </c>
      <c r="D14" s="45"/>
      <c r="E14" s="44">
        <f>Calendrier!F41</f>
        <v>2</v>
      </c>
      <c r="F14" s="19" t="str">
        <f>L11</f>
        <v>Etats-Unis</v>
      </c>
      <c r="H14" s="13">
        <f t="shared" si="2"/>
        <v>1</v>
      </c>
      <c r="I14" s="13">
        <f t="shared" si="3"/>
        <v>1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Allemagne</v>
      </c>
      <c r="C15" s="50">
        <f>Calendrier!H54</f>
        <v>1</v>
      </c>
      <c r="D15" s="48"/>
      <c r="E15" s="50">
        <f>Calendrier!F54</f>
        <v>0</v>
      </c>
      <c r="F15" s="49" t="str">
        <f>L11</f>
        <v>Etats-Unis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Portugal</v>
      </c>
      <c r="C16" s="44">
        <f>Calendrier!F55</f>
        <v>2</v>
      </c>
      <c r="D16" s="44" t="str">
        <f>Calendrier!G55</f>
        <v xml:space="preserve">- </v>
      </c>
      <c r="E16" s="44">
        <f>Calendrier!H55</f>
        <v>1</v>
      </c>
      <c r="F16" s="19" t="str">
        <f>L10</f>
        <v>Ghana</v>
      </c>
      <c r="H16" s="13">
        <f t="shared" si="2"/>
        <v>3</v>
      </c>
      <c r="I16" s="13">
        <f t="shared" si="3"/>
        <v>0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Calendrier</vt:lpstr>
      <vt:lpstr>Poules</vt:lpstr>
      <vt:lpstr>PouleA</vt:lpstr>
      <vt:lpstr>PouleB</vt:lpstr>
      <vt:lpstr>PouleC</vt:lpstr>
      <vt:lpstr>PouleD</vt:lpstr>
      <vt:lpstr>PouleE</vt:lpstr>
      <vt:lpstr>PouleF</vt:lpstr>
      <vt:lpstr>PouleG</vt:lpstr>
      <vt:lpstr>PouleH</vt:lpstr>
      <vt:lpstr>Phase finale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</dc:creator>
  <cp:lastModifiedBy>Jordan</cp:lastModifiedBy>
  <dcterms:created xsi:type="dcterms:W3CDTF">2014-05-04T07:59:50Z</dcterms:created>
  <dcterms:modified xsi:type="dcterms:W3CDTF">2014-06-26T21:48:22Z</dcterms:modified>
</cp:coreProperties>
</file>